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8800" windowHeight="12435"/>
  </bookViews>
  <sheets>
    <sheet name="Смета 12 гр. по ФЕР" sheetId="5" r:id="rId1"/>
    <sheet name="Source" sheetId="1" r:id="rId2"/>
    <sheet name="SourceObSm" sheetId="2" r:id="rId3"/>
    <sheet name="SmtRes" sheetId="3" r:id="rId4"/>
    <sheet name="EtalonRes" sheetId="4" r:id="rId5"/>
  </sheets>
  <definedNames>
    <definedName name="_xlnm.Print_Titles" localSheetId="0">'Смета 12 гр. по ФЕР'!$18:$18</definedName>
    <definedName name="_xlnm.Print_Area" localSheetId="0">'Смета 12 гр. по ФЕР'!$A$1:$L$214</definedName>
  </definedNames>
  <calcPr calcId="145621"/>
</workbook>
</file>

<file path=xl/calcChain.xml><?xml version="1.0" encoding="utf-8"?>
<calcChain xmlns="http://schemas.openxmlformats.org/spreadsheetml/2006/main">
  <c r="B4" i="5" l="1"/>
  <c r="AD8" i="5"/>
  <c r="J212" i="5"/>
  <c r="C212" i="5"/>
  <c r="J211" i="5"/>
  <c r="C211" i="5"/>
  <c r="I14" i="5"/>
  <c r="I13" i="5"/>
  <c r="G13" i="5" s="1"/>
  <c r="I12" i="5"/>
  <c r="A210" i="5"/>
  <c r="L208" i="5"/>
  <c r="Q208" i="5" s="1"/>
  <c r="Z208" i="5"/>
  <c r="Y208" i="5"/>
  <c r="X208" i="5"/>
  <c r="K207" i="5"/>
  <c r="J207" i="5"/>
  <c r="Z207" i="5"/>
  <c r="Y207" i="5"/>
  <c r="X207" i="5"/>
  <c r="H207" i="5"/>
  <c r="W207" i="5" s="1"/>
  <c r="F207" i="5"/>
  <c r="V207" i="5"/>
  <c r="T207" i="5"/>
  <c r="U207" i="5"/>
  <c r="S207" i="5"/>
  <c r="E207" i="5"/>
  <c r="D207" i="5"/>
  <c r="C207" i="5"/>
  <c r="B207" i="5"/>
  <c r="A207" i="5"/>
  <c r="L206" i="5"/>
  <c r="G206" i="5"/>
  <c r="E206" i="5"/>
  <c r="J205" i="5"/>
  <c r="F205" i="5"/>
  <c r="E205" i="5"/>
  <c r="J204" i="5"/>
  <c r="F204" i="5"/>
  <c r="E204" i="5"/>
  <c r="K203" i="5"/>
  <c r="J203" i="5"/>
  <c r="H203" i="5"/>
  <c r="G203" i="5"/>
  <c r="F203" i="5"/>
  <c r="K202" i="5"/>
  <c r="J202" i="5"/>
  <c r="H202" i="5"/>
  <c r="R202" i="5" s="1"/>
  <c r="G202" i="5"/>
  <c r="F202" i="5"/>
  <c r="K201" i="5"/>
  <c r="J201" i="5"/>
  <c r="H201" i="5"/>
  <c r="G201" i="5"/>
  <c r="F201" i="5"/>
  <c r="K200" i="5"/>
  <c r="J200" i="5"/>
  <c r="H200" i="5"/>
  <c r="R200" i="5" s="1"/>
  <c r="G200" i="5"/>
  <c r="F200" i="5"/>
  <c r="C199" i="5"/>
  <c r="V198" i="5"/>
  <c r="T198" i="5"/>
  <c r="U198" i="5"/>
  <c r="S198" i="5"/>
  <c r="F198" i="5"/>
  <c r="E198" i="5"/>
  <c r="D198" i="5"/>
  <c r="I198" i="5"/>
  <c r="C198" i="5"/>
  <c r="B198" i="5"/>
  <c r="A198" i="5"/>
  <c r="L197" i="5"/>
  <c r="Q197" i="5" s="1"/>
  <c r="Z197" i="5"/>
  <c r="Y197" i="5"/>
  <c r="X197" i="5"/>
  <c r="L196" i="5"/>
  <c r="G196" i="5"/>
  <c r="E196" i="5"/>
  <c r="J195" i="5"/>
  <c r="F195" i="5"/>
  <c r="E195" i="5"/>
  <c r="J194" i="5"/>
  <c r="F194" i="5"/>
  <c r="E194" i="5"/>
  <c r="K193" i="5"/>
  <c r="J193" i="5"/>
  <c r="H193" i="5"/>
  <c r="R193" i="5" s="1"/>
  <c r="G193" i="5"/>
  <c r="F193" i="5"/>
  <c r="C192" i="5"/>
  <c r="V191" i="5"/>
  <c r="K195" i="5" s="1"/>
  <c r="T191" i="5"/>
  <c r="K194" i="5" s="1"/>
  <c r="U191" i="5"/>
  <c r="H195" i="5" s="1"/>
  <c r="S191" i="5"/>
  <c r="H194" i="5" s="1"/>
  <c r="F191" i="5"/>
  <c r="E191" i="5"/>
  <c r="D191" i="5"/>
  <c r="I191" i="5"/>
  <c r="C191" i="5"/>
  <c r="B191" i="5"/>
  <c r="A191" i="5"/>
  <c r="L190" i="5"/>
  <c r="Q190" i="5" s="1"/>
  <c r="Z190" i="5"/>
  <c r="Y190" i="5"/>
  <c r="X190" i="5"/>
  <c r="K189" i="5"/>
  <c r="J190" i="5" s="1"/>
  <c r="P190" i="5" s="1"/>
  <c r="H189" i="5"/>
  <c r="G190" i="5" s="1"/>
  <c r="O190" i="5" s="1"/>
  <c r="J189" i="5"/>
  <c r="G189" i="5"/>
  <c r="F189" i="5"/>
  <c r="V189" i="5"/>
  <c r="T189" i="5"/>
  <c r="U189" i="5"/>
  <c r="S189" i="5"/>
  <c r="E189" i="5"/>
  <c r="D189" i="5"/>
  <c r="I189" i="5"/>
  <c r="C189" i="5"/>
  <c r="B189" i="5"/>
  <c r="A189" i="5"/>
  <c r="L188" i="5"/>
  <c r="Q188" i="5" s="1"/>
  <c r="Z188" i="5"/>
  <c r="Y188" i="5"/>
  <c r="X188" i="5"/>
  <c r="C187" i="5"/>
  <c r="K186" i="5"/>
  <c r="J188" i="5" s="1"/>
  <c r="P188" i="5" s="1"/>
  <c r="H186" i="5"/>
  <c r="G188" i="5" s="1"/>
  <c r="O188" i="5" s="1"/>
  <c r="J186" i="5"/>
  <c r="G186" i="5"/>
  <c r="F186" i="5"/>
  <c r="V186" i="5"/>
  <c r="T186" i="5"/>
  <c r="U186" i="5"/>
  <c r="S186" i="5"/>
  <c r="E186" i="5"/>
  <c r="D186" i="5"/>
  <c r="I186" i="5"/>
  <c r="C186" i="5"/>
  <c r="B186" i="5"/>
  <c r="A186" i="5"/>
  <c r="Q185" i="5"/>
  <c r="L185" i="5"/>
  <c r="Z185" i="5"/>
  <c r="Y185" i="5"/>
  <c r="X185" i="5"/>
  <c r="L184" i="5"/>
  <c r="G184" i="5"/>
  <c r="E184" i="5"/>
  <c r="J183" i="5"/>
  <c r="F183" i="5"/>
  <c r="E183" i="5"/>
  <c r="J182" i="5"/>
  <c r="F182" i="5"/>
  <c r="E182" i="5"/>
  <c r="K181" i="5"/>
  <c r="J181" i="5"/>
  <c r="H181" i="5"/>
  <c r="R181" i="5" s="1"/>
  <c r="G181" i="5"/>
  <c r="F181" i="5"/>
  <c r="C180" i="5"/>
  <c r="V179" i="5"/>
  <c r="K183" i="5" s="1"/>
  <c r="T179" i="5"/>
  <c r="K182" i="5" s="1"/>
  <c r="U179" i="5"/>
  <c r="H183" i="5" s="1"/>
  <c r="S179" i="5"/>
  <c r="H182" i="5" s="1"/>
  <c r="F179" i="5"/>
  <c r="E179" i="5"/>
  <c r="D179" i="5"/>
  <c r="I179" i="5"/>
  <c r="C179" i="5"/>
  <c r="B179" i="5"/>
  <c r="A179" i="5"/>
  <c r="L178" i="5"/>
  <c r="Q178" i="5" s="1"/>
  <c r="Z178" i="5"/>
  <c r="Y178" i="5"/>
  <c r="X178" i="5"/>
  <c r="K177" i="5"/>
  <c r="J177" i="5"/>
  <c r="Z177" i="5"/>
  <c r="Y177" i="5"/>
  <c r="X177" i="5"/>
  <c r="H177" i="5"/>
  <c r="W177" i="5" s="1"/>
  <c r="F177" i="5"/>
  <c r="V177" i="5"/>
  <c r="T177" i="5"/>
  <c r="U177" i="5"/>
  <c r="S177" i="5"/>
  <c r="E177" i="5"/>
  <c r="D177" i="5"/>
  <c r="C177" i="5"/>
  <c r="B177" i="5"/>
  <c r="A177" i="5"/>
  <c r="K176" i="5"/>
  <c r="J176" i="5"/>
  <c r="Z176" i="5"/>
  <c r="Y176" i="5"/>
  <c r="X176" i="5"/>
  <c r="H176" i="5"/>
  <c r="W176" i="5" s="1"/>
  <c r="F176" i="5"/>
  <c r="V176" i="5"/>
  <c r="T176" i="5"/>
  <c r="U176" i="5"/>
  <c r="S176" i="5"/>
  <c r="E176" i="5"/>
  <c r="D176" i="5"/>
  <c r="C176" i="5"/>
  <c r="B176" i="5"/>
  <c r="A176" i="5"/>
  <c r="L175" i="5"/>
  <c r="G175" i="5"/>
  <c r="E175" i="5"/>
  <c r="J174" i="5"/>
  <c r="F174" i="5"/>
  <c r="E174" i="5"/>
  <c r="J173" i="5"/>
  <c r="F173" i="5"/>
  <c r="E173" i="5"/>
  <c r="K172" i="5"/>
  <c r="J172" i="5"/>
  <c r="H172" i="5"/>
  <c r="G172" i="5"/>
  <c r="F172" i="5"/>
  <c r="K171" i="5"/>
  <c r="J171" i="5"/>
  <c r="H171" i="5"/>
  <c r="R171" i="5" s="1"/>
  <c r="G171" i="5"/>
  <c r="F171" i="5"/>
  <c r="K170" i="5"/>
  <c r="J170" i="5"/>
  <c r="H170" i="5"/>
  <c r="G170" i="5"/>
  <c r="F170" i="5"/>
  <c r="K169" i="5"/>
  <c r="J169" i="5"/>
  <c r="H169" i="5"/>
  <c r="G169" i="5"/>
  <c r="F169" i="5"/>
  <c r="C168" i="5"/>
  <c r="V167" i="5"/>
  <c r="T167" i="5"/>
  <c r="U167" i="5"/>
  <c r="S167" i="5"/>
  <c r="F167" i="5"/>
  <c r="E167" i="5"/>
  <c r="D167" i="5"/>
  <c r="I167" i="5"/>
  <c r="C167" i="5"/>
  <c r="B167" i="5"/>
  <c r="A167" i="5"/>
  <c r="L166" i="5"/>
  <c r="Q166" i="5" s="1"/>
  <c r="Z166" i="5"/>
  <c r="Y166" i="5"/>
  <c r="X166" i="5"/>
  <c r="K165" i="5"/>
  <c r="J165" i="5"/>
  <c r="Z165" i="5"/>
  <c r="Y165" i="5"/>
  <c r="X165" i="5"/>
  <c r="H165" i="5"/>
  <c r="W165" i="5" s="1"/>
  <c r="F165" i="5"/>
  <c r="V165" i="5"/>
  <c r="T165" i="5"/>
  <c r="U165" i="5"/>
  <c r="S165" i="5"/>
  <c r="E165" i="5"/>
  <c r="D165" i="5"/>
  <c r="C165" i="5"/>
  <c r="B165" i="5"/>
  <c r="A165" i="5"/>
  <c r="K164" i="5"/>
  <c r="J164" i="5"/>
  <c r="Z164" i="5"/>
  <c r="Y164" i="5"/>
  <c r="X164" i="5"/>
  <c r="H164" i="5"/>
  <c r="W164" i="5" s="1"/>
  <c r="F164" i="5"/>
  <c r="V164" i="5"/>
  <c r="T164" i="5"/>
  <c r="U164" i="5"/>
  <c r="S164" i="5"/>
  <c r="E164" i="5"/>
  <c r="D164" i="5"/>
  <c r="C164" i="5"/>
  <c r="B164" i="5"/>
  <c r="A164" i="5"/>
  <c r="L163" i="5"/>
  <c r="G163" i="5"/>
  <c r="E163" i="5"/>
  <c r="J162" i="5"/>
  <c r="F162" i="5"/>
  <c r="E162" i="5"/>
  <c r="J161" i="5"/>
  <c r="F161" i="5"/>
  <c r="E161" i="5"/>
  <c r="K160" i="5"/>
  <c r="J160" i="5"/>
  <c r="H160" i="5"/>
  <c r="G160" i="5"/>
  <c r="F160" i="5"/>
  <c r="K159" i="5"/>
  <c r="J159" i="5"/>
  <c r="H159" i="5"/>
  <c r="R159" i="5" s="1"/>
  <c r="G159" i="5"/>
  <c r="F159" i="5"/>
  <c r="K158" i="5"/>
  <c r="J158" i="5"/>
  <c r="H158" i="5"/>
  <c r="G158" i="5"/>
  <c r="F158" i="5"/>
  <c r="K157" i="5"/>
  <c r="J157" i="5"/>
  <c r="H157" i="5"/>
  <c r="G157" i="5"/>
  <c r="F157" i="5"/>
  <c r="C156" i="5"/>
  <c r="V155" i="5"/>
  <c r="T155" i="5"/>
  <c r="U155" i="5"/>
  <c r="H162" i="5" s="1"/>
  <c r="S155" i="5"/>
  <c r="F155" i="5"/>
  <c r="E155" i="5"/>
  <c r="D155" i="5"/>
  <c r="I155" i="5"/>
  <c r="C155" i="5"/>
  <c r="B155" i="5"/>
  <c r="A155" i="5"/>
  <c r="L154" i="5"/>
  <c r="Q154" i="5" s="1"/>
  <c r="Z154" i="5"/>
  <c r="Y154" i="5"/>
  <c r="X154" i="5"/>
  <c r="K153" i="5"/>
  <c r="J153" i="5"/>
  <c r="Z153" i="5"/>
  <c r="Y153" i="5"/>
  <c r="X153" i="5"/>
  <c r="H153" i="5"/>
  <c r="W153" i="5" s="1"/>
  <c r="F153" i="5"/>
  <c r="V153" i="5"/>
  <c r="T153" i="5"/>
  <c r="U153" i="5"/>
  <c r="S153" i="5"/>
  <c r="E153" i="5"/>
  <c r="D153" i="5"/>
  <c r="C153" i="5"/>
  <c r="B153" i="5"/>
  <c r="A153" i="5"/>
  <c r="L152" i="5"/>
  <c r="G152" i="5"/>
  <c r="E152" i="5"/>
  <c r="J151" i="5"/>
  <c r="F151" i="5"/>
  <c r="E151" i="5"/>
  <c r="J150" i="5"/>
  <c r="F150" i="5"/>
  <c r="E150" i="5"/>
  <c r="K149" i="5"/>
  <c r="J149" i="5"/>
  <c r="H149" i="5"/>
  <c r="G149" i="5"/>
  <c r="F149" i="5"/>
  <c r="K148" i="5"/>
  <c r="J148" i="5"/>
  <c r="H148" i="5"/>
  <c r="R148" i="5" s="1"/>
  <c r="G148" i="5"/>
  <c r="F148" i="5"/>
  <c r="C147" i="5"/>
  <c r="V146" i="5"/>
  <c r="T146" i="5"/>
  <c r="K150" i="5" s="1"/>
  <c r="U146" i="5"/>
  <c r="S146" i="5"/>
  <c r="F146" i="5"/>
  <c r="E146" i="5"/>
  <c r="D146" i="5"/>
  <c r="I146" i="5"/>
  <c r="C146" i="5"/>
  <c r="B146" i="5"/>
  <c r="A146" i="5"/>
  <c r="L145" i="5"/>
  <c r="Q145" i="5" s="1"/>
  <c r="Z145" i="5"/>
  <c r="Y145" i="5"/>
  <c r="X145" i="5"/>
  <c r="K144" i="5"/>
  <c r="J144" i="5"/>
  <c r="Z144" i="5"/>
  <c r="Y144" i="5"/>
  <c r="X144" i="5"/>
  <c r="H144" i="5"/>
  <c r="W144" i="5" s="1"/>
  <c r="F144" i="5"/>
  <c r="V144" i="5"/>
  <c r="T144" i="5"/>
  <c r="U144" i="5"/>
  <c r="S144" i="5"/>
  <c r="E144" i="5"/>
  <c r="D144" i="5"/>
  <c r="C144" i="5"/>
  <c r="B144" i="5"/>
  <c r="A144" i="5"/>
  <c r="K143" i="5"/>
  <c r="J143" i="5"/>
  <c r="Z143" i="5"/>
  <c r="Y143" i="5"/>
  <c r="X143" i="5"/>
  <c r="H143" i="5"/>
  <c r="W143" i="5" s="1"/>
  <c r="F143" i="5"/>
  <c r="V143" i="5"/>
  <c r="T143" i="5"/>
  <c r="U143" i="5"/>
  <c r="S143" i="5"/>
  <c r="E143" i="5"/>
  <c r="D143" i="5"/>
  <c r="C143" i="5"/>
  <c r="B143" i="5"/>
  <c r="A143" i="5"/>
  <c r="L142" i="5"/>
  <c r="G142" i="5"/>
  <c r="E142" i="5"/>
  <c r="J141" i="5"/>
  <c r="F141" i="5"/>
  <c r="E141" i="5"/>
  <c r="J140" i="5"/>
  <c r="F140" i="5"/>
  <c r="E140" i="5"/>
  <c r="K139" i="5"/>
  <c r="J139" i="5"/>
  <c r="H139" i="5"/>
  <c r="G139" i="5"/>
  <c r="F139" i="5"/>
  <c r="K138" i="5"/>
  <c r="J138" i="5"/>
  <c r="H138" i="5"/>
  <c r="R138" i="5" s="1"/>
  <c r="G138" i="5"/>
  <c r="F138" i="5"/>
  <c r="K137" i="5"/>
  <c r="J137" i="5"/>
  <c r="H137" i="5"/>
  <c r="G137" i="5"/>
  <c r="F137" i="5"/>
  <c r="K136" i="5"/>
  <c r="J136" i="5"/>
  <c r="H136" i="5"/>
  <c r="R136" i="5" s="1"/>
  <c r="G136" i="5"/>
  <c r="F136" i="5"/>
  <c r="C135" i="5"/>
  <c r="V134" i="5"/>
  <c r="T134" i="5"/>
  <c r="U134" i="5"/>
  <c r="H141" i="5" s="1"/>
  <c r="S134" i="5"/>
  <c r="F134" i="5"/>
  <c r="E134" i="5"/>
  <c r="D134" i="5"/>
  <c r="I134" i="5"/>
  <c r="C134" i="5"/>
  <c r="B134" i="5"/>
  <c r="A134" i="5"/>
  <c r="L133" i="5"/>
  <c r="Q133" i="5" s="1"/>
  <c r="Z133" i="5"/>
  <c r="Y133" i="5"/>
  <c r="X133" i="5"/>
  <c r="K132" i="5"/>
  <c r="J132" i="5"/>
  <c r="Z132" i="5"/>
  <c r="Y132" i="5"/>
  <c r="X132" i="5"/>
  <c r="H132" i="5"/>
  <c r="W132" i="5" s="1"/>
  <c r="F132" i="5"/>
  <c r="V132" i="5"/>
  <c r="T132" i="5"/>
  <c r="U132" i="5"/>
  <c r="S132" i="5"/>
  <c r="E132" i="5"/>
  <c r="D132" i="5"/>
  <c r="C132" i="5"/>
  <c r="B132" i="5"/>
  <c r="A132" i="5"/>
  <c r="J131" i="5"/>
  <c r="F131" i="5"/>
  <c r="E131" i="5"/>
  <c r="J130" i="5"/>
  <c r="F130" i="5"/>
  <c r="E130" i="5"/>
  <c r="K129" i="5"/>
  <c r="J129" i="5"/>
  <c r="H129" i="5"/>
  <c r="R129" i="5" s="1"/>
  <c r="G129" i="5"/>
  <c r="F129" i="5"/>
  <c r="K128" i="5"/>
  <c r="J128" i="5"/>
  <c r="H128" i="5"/>
  <c r="G128" i="5"/>
  <c r="F128" i="5"/>
  <c r="C127" i="5"/>
  <c r="V126" i="5"/>
  <c r="T126" i="5"/>
  <c r="K130" i="5" s="1"/>
  <c r="U126" i="5"/>
  <c r="S126" i="5"/>
  <c r="F126" i="5"/>
  <c r="E126" i="5"/>
  <c r="D126" i="5"/>
  <c r="I126" i="5"/>
  <c r="C126" i="5"/>
  <c r="B126" i="5"/>
  <c r="A126" i="5"/>
  <c r="L125" i="5"/>
  <c r="Q125" i="5" s="1"/>
  <c r="Z125" i="5"/>
  <c r="Y125" i="5"/>
  <c r="X125" i="5"/>
  <c r="K124" i="5"/>
  <c r="J124" i="5"/>
  <c r="Z124" i="5"/>
  <c r="Y124" i="5"/>
  <c r="X124" i="5"/>
  <c r="H124" i="5"/>
  <c r="W124" i="5" s="1"/>
  <c r="F124" i="5"/>
  <c r="V124" i="5"/>
  <c r="T124" i="5"/>
  <c r="U124" i="5"/>
  <c r="S124" i="5"/>
  <c r="E124" i="5"/>
  <c r="D124" i="5"/>
  <c r="C124" i="5"/>
  <c r="B124" i="5"/>
  <c r="A124" i="5"/>
  <c r="K123" i="5"/>
  <c r="J123" i="5"/>
  <c r="Z123" i="5"/>
  <c r="Y123" i="5"/>
  <c r="X123" i="5"/>
  <c r="H123" i="5"/>
  <c r="W123" i="5" s="1"/>
  <c r="F123" i="5"/>
  <c r="V123" i="5"/>
  <c r="T123" i="5"/>
  <c r="U123" i="5"/>
  <c r="S123" i="5"/>
  <c r="E123" i="5"/>
  <c r="D123" i="5"/>
  <c r="C123" i="5"/>
  <c r="B123" i="5"/>
  <c r="A123" i="5"/>
  <c r="K122" i="5"/>
  <c r="J122" i="5"/>
  <c r="Z122" i="5"/>
  <c r="Y122" i="5"/>
  <c r="X122" i="5"/>
  <c r="H122" i="5"/>
  <c r="W122" i="5" s="1"/>
  <c r="F122" i="5"/>
  <c r="V122" i="5"/>
  <c r="T122" i="5"/>
  <c r="U122" i="5"/>
  <c r="S122" i="5"/>
  <c r="E122" i="5"/>
  <c r="D122" i="5"/>
  <c r="C122" i="5"/>
  <c r="B122" i="5"/>
  <c r="A122" i="5"/>
  <c r="K121" i="5"/>
  <c r="J121" i="5"/>
  <c r="Z121" i="5"/>
  <c r="Y121" i="5"/>
  <c r="X121" i="5"/>
  <c r="H121" i="5"/>
  <c r="W121" i="5" s="1"/>
  <c r="F121" i="5"/>
  <c r="V121" i="5"/>
  <c r="T121" i="5"/>
  <c r="U121" i="5"/>
  <c r="S121" i="5"/>
  <c r="E121" i="5"/>
  <c r="D121" i="5"/>
  <c r="C121" i="5"/>
  <c r="B121" i="5"/>
  <c r="A121" i="5"/>
  <c r="L120" i="5"/>
  <c r="G120" i="5"/>
  <c r="E120" i="5"/>
  <c r="J119" i="5"/>
  <c r="E119" i="5"/>
  <c r="J118" i="5"/>
  <c r="E118" i="5"/>
  <c r="K117" i="5"/>
  <c r="J117" i="5"/>
  <c r="H117" i="5"/>
  <c r="R117" i="5" s="1"/>
  <c r="G117" i="5"/>
  <c r="F117" i="5"/>
  <c r="K116" i="5"/>
  <c r="J116" i="5"/>
  <c r="H116" i="5"/>
  <c r="G116" i="5"/>
  <c r="F116" i="5"/>
  <c r="K115" i="5"/>
  <c r="J115" i="5"/>
  <c r="H115" i="5"/>
  <c r="G115" i="5"/>
  <c r="F115" i="5"/>
  <c r="C114" i="5"/>
  <c r="V113" i="5"/>
  <c r="T113" i="5"/>
  <c r="U113" i="5"/>
  <c r="S113" i="5"/>
  <c r="F113" i="5"/>
  <c r="E113" i="5"/>
  <c r="D113" i="5"/>
  <c r="I113" i="5"/>
  <c r="C113" i="5"/>
  <c r="B113" i="5"/>
  <c r="A113" i="5"/>
  <c r="L112" i="5"/>
  <c r="Q112" i="5" s="1"/>
  <c r="Z112" i="5"/>
  <c r="Y112" i="5"/>
  <c r="X112" i="5"/>
  <c r="K111" i="5"/>
  <c r="J111" i="5"/>
  <c r="Z111" i="5"/>
  <c r="Y111" i="5"/>
  <c r="X111" i="5"/>
  <c r="H111" i="5"/>
  <c r="W111" i="5" s="1"/>
  <c r="F111" i="5"/>
  <c r="V111" i="5"/>
  <c r="T111" i="5"/>
  <c r="U111" i="5"/>
  <c r="S111" i="5"/>
  <c r="E111" i="5"/>
  <c r="D111" i="5"/>
  <c r="C111" i="5"/>
  <c r="B111" i="5"/>
  <c r="A111" i="5"/>
  <c r="L110" i="5"/>
  <c r="G110" i="5"/>
  <c r="E110" i="5"/>
  <c r="J109" i="5"/>
  <c r="F109" i="5"/>
  <c r="E109" i="5"/>
  <c r="J108" i="5"/>
  <c r="F108" i="5"/>
  <c r="E108" i="5"/>
  <c r="K107" i="5"/>
  <c r="J107" i="5"/>
  <c r="H107" i="5"/>
  <c r="G107" i="5"/>
  <c r="F107" i="5"/>
  <c r="K106" i="5"/>
  <c r="J106" i="5"/>
  <c r="H106" i="5"/>
  <c r="R106" i="5" s="1"/>
  <c r="G106" i="5"/>
  <c r="F106" i="5"/>
  <c r="K105" i="5"/>
  <c r="J105" i="5"/>
  <c r="H105" i="5"/>
  <c r="G105" i="5"/>
  <c r="F105" i="5"/>
  <c r="K104" i="5"/>
  <c r="J104" i="5"/>
  <c r="H104" i="5"/>
  <c r="R104" i="5" s="1"/>
  <c r="G104" i="5"/>
  <c r="F104" i="5"/>
  <c r="C103" i="5"/>
  <c r="V102" i="5"/>
  <c r="T102" i="5"/>
  <c r="U102" i="5"/>
  <c r="S102" i="5"/>
  <c r="F102" i="5"/>
  <c r="E102" i="5"/>
  <c r="D102" i="5"/>
  <c r="I102" i="5"/>
  <c r="C102" i="5"/>
  <c r="B102" i="5"/>
  <c r="A102" i="5"/>
  <c r="L101" i="5"/>
  <c r="Q101" i="5" s="1"/>
  <c r="Z101" i="5"/>
  <c r="Y101" i="5"/>
  <c r="X101" i="5"/>
  <c r="K100" i="5"/>
  <c r="J100" i="5"/>
  <c r="Z100" i="5"/>
  <c r="Y100" i="5"/>
  <c r="X100" i="5"/>
  <c r="H100" i="5"/>
  <c r="W100" i="5" s="1"/>
  <c r="F100" i="5"/>
  <c r="V100" i="5"/>
  <c r="T100" i="5"/>
  <c r="U100" i="5"/>
  <c r="S100" i="5"/>
  <c r="E100" i="5"/>
  <c r="D100" i="5"/>
  <c r="C100" i="5"/>
  <c r="B100" i="5"/>
  <c r="A100" i="5"/>
  <c r="L99" i="5"/>
  <c r="G99" i="5"/>
  <c r="E99" i="5"/>
  <c r="J98" i="5"/>
  <c r="F98" i="5"/>
  <c r="E98" i="5"/>
  <c r="J97" i="5"/>
  <c r="F97" i="5"/>
  <c r="E97" i="5"/>
  <c r="K96" i="5"/>
  <c r="J96" i="5"/>
  <c r="H96" i="5"/>
  <c r="G96" i="5"/>
  <c r="F96" i="5"/>
  <c r="K95" i="5"/>
  <c r="J95" i="5"/>
  <c r="H95" i="5"/>
  <c r="R95" i="5" s="1"/>
  <c r="G95" i="5"/>
  <c r="F95" i="5"/>
  <c r="K94" i="5"/>
  <c r="J94" i="5"/>
  <c r="H94" i="5"/>
  <c r="G94" i="5"/>
  <c r="F94" i="5"/>
  <c r="K93" i="5"/>
  <c r="J93" i="5"/>
  <c r="H93" i="5"/>
  <c r="G93" i="5"/>
  <c r="F93" i="5"/>
  <c r="C92" i="5"/>
  <c r="V91" i="5"/>
  <c r="T91" i="5"/>
  <c r="U91" i="5"/>
  <c r="S91" i="5"/>
  <c r="F91" i="5"/>
  <c r="E91" i="5"/>
  <c r="D91" i="5"/>
  <c r="I91" i="5"/>
  <c r="C91" i="5"/>
  <c r="B91" i="5"/>
  <c r="A91" i="5"/>
  <c r="L90" i="5"/>
  <c r="Q90" i="5" s="1"/>
  <c r="Z90" i="5"/>
  <c r="Y90" i="5"/>
  <c r="X90" i="5"/>
  <c r="K89" i="5"/>
  <c r="J89" i="5"/>
  <c r="Z89" i="5"/>
  <c r="Y89" i="5"/>
  <c r="X89" i="5"/>
  <c r="H89" i="5"/>
  <c r="W89" i="5" s="1"/>
  <c r="F89" i="5"/>
  <c r="V89" i="5"/>
  <c r="T89" i="5"/>
  <c r="U89" i="5"/>
  <c r="S89" i="5"/>
  <c r="E89" i="5"/>
  <c r="D89" i="5"/>
  <c r="C89" i="5"/>
  <c r="B89" i="5"/>
  <c r="A89" i="5"/>
  <c r="K88" i="5"/>
  <c r="J88" i="5"/>
  <c r="Z88" i="5"/>
  <c r="Y88" i="5"/>
  <c r="X88" i="5"/>
  <c r="H88" i="5"/>
  <c r="W88" i="5" s="1"/>
  <c r="F88" i="5"/>
  <c r="V88" i="5"/>
  <c r="T88" i="5"/>
  <c r="U88" i="5"/>
  <c r="S88" i="5"/>
  <c r="E88" i="5"/>
  <c r="D88" i="5"/>
  <c r="C88" i="5"/>
  <c r="B88" i="5"/>
  <c r="A88" i="5"/>
  <c r="K87" i="5"/>
  <c r="J87" i="5"/>
  <c r="Z87" i="5"/>
  <c r="Y87" i="5"/>
  <c r="X87" i="5"/>
  <c r="H87" i="5"/>
  <c r="W87" i="5" s="1"/>
  <c r="F87" i="5"/>
  <c r="V87" i="5"/>
  <c r="T87" i="5"/>
  <c r="U87" i="5"/>
  <c r="S87" i="5"/>
  <c r="E87" i="5"/>
  <c r="D87" i="5"/>
  <c r="C87" i="5"/>
  <c r="B87" i="5"/>
  <c r="A87" i="5"/>
  <c r="L86" i="5"/>
  <c r="G86" i="5"/>
  <c r="E86" i="5"/>
  <c r="J85" i="5"/>
  <c r="E85" i="5"/>
  <c r="J84" i="5"/>
  <c r="E84" i="5"/>
  <c r="K83" i="5"/>
  <c r="J83" i="5"/>
  <c r="H83" i="5"/>
  <c r="R83" i="5" s="1"/>
  <c r="G83" i="5"/>
  <c r="F83" i="5"/>
  <c r="K82" i="5"/>
  <c r="J82" i="5"/>
  <c r="H82" i="5"/>
  <c r="G82" i="5"/>
  <c r="F82" i="5"/>
  <c r="K81" i="5"/>
  <c r="J81" i="5"/>
  <c r="H81" i="5"/>
  <c r="R81" i="5" s="1"/>
  <c r="G81" i="5"/>
  <c r="F81" i="5"/>
  <c r="C80" i="5"/>
  <c r="V79" i="5"/>
  <c r="T79" i="5"/>
  <c r="U79" i="5"/>
  <c r="S79" i="5"/>
  <c r="F79" i="5"/>
  <c r="E79" i="5"/>
  <c r="D79" i="5"/>
  <c r="I79" i="5"/>
  <c r="C79" i="5"/>
  <c r="B79" i="5"/>
  <c r="A79" i="5"/>
  <c r="L78" i="5"/>
  <c r="Q78" i="5" s="1"/>
  <c r="Z78" i="5"/>
  <c r="Y78" i="5"/>
  <c r="X78" i="5"/>
  <c r="K77" i="5"/>
  <c r="J77" i="5"/>
  <c r="Z77" i="5"/>
  <c r="Y77" i="5"/>
  <c r="X77" i="5"/>
  <c r="H77" i="5"/>
  <c r="W77" i="5" s="1"/>
  <c r="F77" i="5"/>
  <c r="V77" i="5"/>
  <c r="T77" i="5"/>
  <c r="U77" i="5"/>
  <c r="S77" i="5"/>
  <c r="E77" i="5"/>
  <c r="D77" i="5"/>
  <c r="C77" i="5"/>
  <c r="B77" i="5"/>
  <c r="A77" i="5"/>
  <c r="K76" i="5"/>
  <c r="J76" i="5"/>
  <c r="Z76" i="5"/>
  <c r="Y76" i="5"/>
  <c r="X76" i="5"/>
  <c r="H76" i="5"/>
  <c r="W76" i="5" s="1"/>
  <c r="F76" i="5"/>
  <c r="V76" i="5"/>
  <c r="T76" i="5"/>
  <c r="U76" i="5"/>
  <c r="S76" i="5"/>
  <c r="E76" i="5"/>
  <c r="D76" i="5"/>
  <c r="C76" i="5"/>
  <c r="B76" i="5"/>
  <c r="A76" i="5"/>
  <c r="L75" i="5"/>
  <c r="G75" i="5"/>
  <c r="E75" i="5"/>
  <c r="J74" i="5"/>
  <c r="F74" i="5"/>
  <c r="E74" i="5"/>
  <c r="J73" i="5"/>
  <c r="F73" i="5"/>
  <c r="E73" i="5"/>
  <c r="K72" i="5"/>
  <c r="J72" i="5"/>
  <c r="H72" i="5"/>
  <c r="G72" i="5"/>
  <c r="F72" i="5"/>
  <c r="K71" i="5"/>
  <c r="J71" i="5"/>
  <c r="H71" i="5"/>
  <c r="R71" i="5" s="1"/>
  <c r="G71" i="5"/>
  <c r="F71" i="5"/>
  <c r="K70" i="5"/>
  <c r="J70" i="5"/>
  <c r="H70" i="5"/>
  <c r="G70" i="5"/>
  <c r="F70" i="5"/>
  <c r="K69" i="5"/>
  <c r="J69" i="5"/>
  <c r="H69" i="5"/>
  <c r="G69" i="5"/>
  <c r="F69" i="5"/>
  <c r="C68" i="5"/>
  <c r="V67" i="5"/>
  <c r="T67" i="5"/>
  <c r="U67" i="5"/>
  <c r="S67" i="5"/>
  <c r="F67" i="5"/>
  <c r="E67" i="5"/>
  <c r="D67" i="5"/>
  <c r="I67" i="5"/>
  <c r="C67" i="5"/>
  <c r="B67" i="5"/>
  <c r="A67" i="5"/>
  <c r="L66" i="5"/>
  <c r="Q66" i="5" s="1"/>
  <c r="Z66" i="5"/>
  <c r="Y66" i="5"/>
  <c r="X66" i="5"/>
  <c r="K65" i="5"/>
  <c r="J65" i="5"/>
  <c r="Z65" i="5"/>
  <c r="Y65" i="5"/>
  <c r="X65" i="5"/>
  <c r="H65" i="5"/>
  <c r="W65" i="5" s="1"/>
  <c r="F65" i="5"/>
  <c r="V65" i="5"/>
  <c r="T65" i="5"/>
  <c r="U65" i="5"/>
  <c r="S65" i="5"/>
  <c r="E65" i="5"/>
  <c r="D65" i="5"/>
  <c r="C65" i="5"/>
  <c r="B65" i="5"/>
  <c r="A65" i="5"/>
  <c r="L64" i="5"/>
  <c r="G64" i="5"/>
  <c r="E64" i="5"/>
  <c r="J63" i="5"/>
  <c r="E63" i="5"/>
  <c r="J62" i="5"/>
  <c r="E62" i="5"/>
  <c r="K61" i="5"/>
  <c r="J61" i="5"/>
  <c r="H61" i="5"/>
  <c r="G61" i="5"/>
  <c r="F61" i="5"/>
  <c r="K60" i="5"/>
  <c r="J60" i="5"/>
  <c r="H60" i="5"/>
  <c r="R60" i="5" s="1"/>
  <c r="G60" i="5"/>
  <c r="F60" i="5"/>
  <c r="K59" i="5"/>
  <c r="J59" i="5"/>
  <c r="H59" i="5"/>
  <c r="G59" i="5"/>
  <c r="F59" i="5"/>
  <c r="K58" i="5"/>
  <c r="J58" i="5"/>
  <c r="H58" i="5"/>
  <c r="G58" i="5"/>
  <c r="F58" i="5"/>
  <c r="V57" i="5"/>
  <c r="T57" i="5"/>
  <c r="U57" i="5"/>
  <c r="H63" i="5" s="1"/>
  <c r="S57" i="5"/>
  <c r="F57" i="5"/>
  <c r="E57" i="5"/>
  <c r="D57" i="5"/>
  <c r="I57" i="5"/>
  <c r="C57" i="5"/>
  <c r="B57" i="5"/>
  <c r="A57" i="5"/>
  <c r="L56" i="5"/>
  <c r="Q56" i="5" s="1"/>
  <c r="Z56" i="5"/>
  <c r="Y56" i="5"/>
  <c r="X56" i="5"/>
  <c r="L55" i="5"/>
  <c r="G55" i="5"/>
  <c r="E55" i="5"/>
  <c r="J54" i="5"/>
  <c r="F54" i="5"/>
  <c r="E54" i="5"/>
  <c r="J53" i="5"/>
  <c r="F53" i="5"/>
  <c r="E53" i="5"/>
  <c r="K52" i="5"/>
  <c r="J52" i="5"/>
  <c r="H52" i="5"/>
  <c r="G52" i="5"/>
  <c r="F52" i="5"/>
  <c r="C51" i="5"/>
  <c r="V50" i="5"/>
  <c r="K54" i="5" s="1"/>
  <c r="T50" i="5"/>
  <c r="K53" i="5" s="1"/>
  <c r="U50" i="5"/>
  <c r="H54" i="5" s="1"/>
  <c r="S50" i="5"/>
  <c r="H53" i="5" s="1"/>
  <c r="F50" i="5"/>
  <c r="E50" i="5"/>
  <c r="D50" i="5"/>
  <c r="I50" i="5"/>
  <c r="C50" i="5"/>
  <c r="B50" i="5"/>
  <c r="A50" i="5"/>
  <c r="L49" i="5"/>
  <c r="Q49" i="5" s="1"/>
  <c r="Z49" i="5"/>
  <c r="Y49" i="5"/>
  <c r="X49" i="5"/>
  <c r="K48" i="5"/>
  <c r="J48" i="5"/>
  <c r="Z48" i="5"/>
  <c r="Y48" i="5"/>
  <c r="X48" i="5"/>
  <c r="H48" i="5"/>
  <c r="W48" i="5" s="1"/>
  <c r="F48" i="5"/>
  <c r="V48" i="5"/>
  <c r="T48" i="5"/>
  <c r="U48" i="5"/>
  <c r="S48" i="5"/>
  <c r="E48" i="5"/>
  <c r="D48" i="5"/>
  <c r="C48" i="5"/>
  <c r="B48" i="5"/>
  <c r="A48" i="5"/>
  <c r="L47" i="5"/>
  <c r="G47" i="5"/>
  <c r="E47" i="5"/>
  <c r="J46" i="5"/>
  <c r="E46" i="5"/>
  <c r="J45" i="5"/>
  <c r="E45" i="5"/>
  <c r="K44" i="5"/>
  <c r="J44" i="5"/>
  <c r="H44" i="5"/>
  <c r="R44" i="5" s="1"/>
  <c r="G44" i="5"/>
  <c r="F44" i="5"/>
  <c r="K43" i="5"/>
  <c r="J43" i="5"/>
  <c r="H43" i="5"/>
  <c r="G43" i="5"/>
  <c r="F43" i="5"/>
  <c r="K42" i="5"/>
  <c r="J42" i="5"/>
  <c r="H42" i="5"/>
  <c r="R42" i="5" s="1"/>
  <c r="G42" i="5"/>
  <c r="F42" i="5"/>
  <c r="C41" i="5"/>
  <c r="V40" i="5"/>
  <c r="K46" i="5" s="1"/>
  <c r="T40" i="5"/>
  <c r="K45" i="5" s="1"/>
  <c r="U40" i="5"/>
  <c r="H46" i="5" s="1"/>
  <c r="S40" i="5"/>
  <c r="F40" i="5"/>
  <c r="E40" i="5"/>
  <c r="D40" i="5"/>
  <c r="I40" i="5"/>
  <c r="C40" i="5"/>
  <c r="B40" i="5"/>
  <c r="A40" i="5"/>
  <c r="L39" i="5"/>
  <c r="Q39" i="5" s="1"/>
  <c r="Z39" i="5"/>
  <c r="Y39" i="5"/>
  <c r="X39" i="5"/>
  <c r="K38" i="5"/>
  <c r="J38" i="5"/>
  <c r="Z38" i="5"/>
  <c r="Y38" i="5"/>
  <c r="X38" i="5"/>
  <c r="H38" i="5"/>
  <c r="W38" i="5" s="1"/>
  <c r="F38" i="5"/>
  <c r="V38" i="5"/>
  <c r="T38" i="5"/>
  <c r="U38" i="5"/>
  <c r="S38" i="5"/>
  <c r="E38" i="5"/>
  <c r="D38" i="5"/>
  <c r="C38" i="5"/>
  <c r="B38" i="5"/>
  <c r="A38" i="5"/>
  <c r="K37" i="5"/>
  <c r="J37" i="5"/>
  <c r="Z37" i="5"/>
  <c r="Y37" i="5"/>
  <c r="X37" i="5"/>
  <c r="H37" i="5"/>
  <c r="W37" i="5" s="1"/>
  <c r="F37" i="5"/>
  <c r="V37" i="5"/>
  <c r="T37" i="5"/>
  <c r="U37" i="5"/>
  <c r="S37" i="5"/>
  <c r="E37" i="5"/>
  <c r="D37" i="5"/>
  <c r="C37" i="5"/>
  <c r="B37" i="5"/>
  <c r="A37" i="5"/>
  <c r="L36" i="5"/>
  <c r="G36" i="5"/>
  <c r="E36" i="5"/>
  <c r="J35" i="5"/>
  <c r="F35" i="5"/>
  <c r="E35" i="5"/>
  <c r="J34" i="5"/>
  <c r="F34" i="5"/>
  <c r="E34" i="5"/>
  <c r="K33" i="5"/>
  <c r="J33" i="5"/>
  <c r="H33" i="5"/>
  <c r="G33" i="5"/>
  <c r="F33" i="5"/>
  <c r="K32" i="5"/>
  <c r="J32" i="5"/>
  <c r="H32" i="5"/>
  <c r="R32" i="5" s="1"/>
  <c r="G32" i="5"/>
  <c r="F32" i="5"/>
  <c r="K31" i="5"/>
  <c r="J31" i="5"/>
  <c r="H31" i="5"/>
  <c r="G31" i="5"/>
  <c r="F31" i="5"/>
  <c r="K30" i="5"/>
  <c r="J30" i="5"/>
  <c r="H30" i="5"/>
  <c r="R30" i="5" s="1"/>
  <c r="G30" i="5"/>
  <c r="F30" i="5"/>
  <c r="C29" i="5"/>
  <c r="V28" i="5"/>
  <c r="T28" i="5"/>
  <c r="U28" i="5"/>
  <c r="H35" i="5" s="1"/>
  <c r="S28" i="5"/>
  <c r="F28" i="5"/>
  <c r="E28" i="5"/>
  <c r="D28" i="5"/>
  <c r="I28" i="5"/>
  <c r="C28" i="5"/>
  <c r="B28" i="5"/>
  <c r="A28" i="5"/>
  <c r="L27" i="5"/>
  <c r="Q27" i="5" s="1"/>
  <c r="Z27" i="5"/>
  <c r="Y27" i="5"/>
  <c r="X27" i="5"/>
  <c r="L26" i="5"/>
  <c r="G26" i="5"/>
  <c r="E26" i="5"/>
  <c r="J25" i="5"/>
  <c r="E25" i="5"/>
  <c r="J24" i="5"/>
  <c r="E24" i="5"/>
  <c r="K23" i="5"/>
  <c r="J23" i="5"/>
  <c r="H23" i="5"/>
  <c r="R23" i="5" s="1"/>
  <c r="G23" i="5"/>
  <c r="F23" i="5"/>
  <c r="K22" i="5"/>
  <c r="J22" i="5"/>
  <c r="H22" i="5"/>
  <c r="G22" i="5"/>
  <c r="F22" i="5"/>
  <c r="K21" i="5"/>
  <c r="J21" i="5"/>
  <c r="H21" i="5"/>
  <c r="G21" i="5"/>
  <c r="F21" i="5"/>
  <c r="C20" i="5"/>
  <c r="V19" i="5"/>
  <c r="K25" i="5" s="1"/>
  <c r="T19" i="5"/>
  <c r="K24" i="5" s="1"/>
  <c r="U19" i="5"/>
  <c r="H25" i="5" s="1"/>
  <c r="S19" i="5"/>
  <c r="H24" i="5" s="1"/>
  <c r="F19" i="5"/>
  <c r="E19" i="5"/>
  <c r="D19" i="5"/>
  <c r="I19" i="5"/>
  <c r="C19" i="5"/>
  <c r="B19" i="5"/>
  <c r="A19" i="5"/>
  <c r="B8" i="5"/>
  <c r="B6" i="5"/>
  <c r="A1" i="5"/>
  <c r="K74" i="5" l="1"/>
  <c r="K98" i="5"/>
  <c r="H84" i="5"/>
  <c r="H73" i="5"/>
  <c r="H97" i="5"/>
  <c r="K109" i="5"/>
  <c r="H140" i="5"/>
  <c r="W145" i="5" s="1"/>
  <c r="K204" i="5"/>
  <c r="J208" i="5" s="1"/>
  <c r="P208" i="5" s="1"/>
  <c r="H151" i="5"/>
  <c r="H34" i="5"/>
  <c r="W39" i="5" s="1"/>
  <c r="H74" i="5"/>
  <c r="H98" i="5"/>
  <c r="W101" i="5" s="1"/>
  <c r="K119" i="5"/>
  <c r="K162" i="5"/>
  <c r="K173" i="5"/>
  <c r="H118" i="5"/>
  <c r="H130" i="5"/>
  <c r="K108" i="5"/>
  <c r="J112" i="5" s="1"/>
  <c r="P112" i="5" s="1"/>
  <c r="K205" i="5"/>
  <c r="K97" i="5"/>
  <c r="K85" i="5"/>
  <c r="H205" i="5"/>
  <c r="J27" i="5"/>
  <c r="P27" i="5" s="1"/>
  <c r="H109" i="5"/>
  <c r="K141" i="5"/>
  <c r="H150" i="5"/>
  <c r="G154" i="5" s="1"/>
  <c r="O154" i="5" s="1"/>
  <c r="H174" i="5"/>
  <c r="J197" i="5"/>
  <c r="P197" i="5" s="1"/>
  <c r="H131" i="5"/>
  <c r="J56" i="5"/>
  <c r="P56" i="5" s="1"/>
  <c r="K63" i="5"/>
  <c r="K140" i="5"/>
  <c r="K151" i="5"/>
  <c r="J154" i="5" s="1"/>
  <c r="P154" i="5" s="1"/>
  <c r="K34" i="5"/>
  <c r="K35" i="5"/>
  <c r="K131" i="5"/>
  <c r="J133" i="5" s="1"/>
  <c r="P133" i="5" s="1"/>
  <c r="K161" i="5"/>
  <c r="H45" i="5"/>
  <c r="G49" i="5" s="1"/>
  <c r="O49" i="5" s="1"/>
  <c r="G27" i="5"/>
  <c r="O27" i="5" s="1"/>
  <c r="H62" i="5"/>
  <c r="G66" i="5" s="1"/>
  <c r="O66" i="5" s="1"/>
  <c r="H85" i="5"/>
  <c r="W90" i="5" s="1"/>
  <c r="H108" i="5"/>
  <c r="G112" i="5" s="1"/>
  <c r="O112" i="5" s="1"/>
  <c r="K174" i="5"/>
  <c r="K62" i="5"/>
  <c r="K73" i="5"/>
  <c r="J78" i="5" s="1"/>
  <c r="P78" i="5" s="1"/>
  <c r="K84" i="5"/>
  <c r="K118" i="5"/>
  <c r="H119" i="5"/>
  <c r="G125" i="5" s="1"/>
  <c r="O125" i="5" s="1"/>
  <c r="H161" i="5"/>
  <c r="W166" i="5" s="1"/>
  <c r="H173" i="5"/>
  <c r="R169" i="5"/>
  <c r="H204" i="5"/>
  <c r="J49" i="5"/>
  <c r="P49" i="5" s="1"/>
  <c r="G101" i="5"/>
  <c r="O101" i="5" s="1"/>
  <c r="G185" i="5"/>
  <c r="O185" i="5" s="1"/>
  <c r="W185" i="5"/>
  <c r="J185" i="5"/>
  <c r="P185" i="5" s="1"/>
  <c r="G197" i="5"/>
  <c r="O197" i="5" s="1"/>
  <c r="G56" i="5"/>
  <c r="O56" i="5" s="1"/>
  <c r="G166" i="5"/>
  <c r="O166" i="5" s="1"/>
  <c r="W154" i="5"/>
  <c r="L210" i="5"/>
  <c r="J101" i="5"/>
  <c r="P101" i="5" s="1"/>
  <c r="R21" i="5"/>
  <c r="R52" i="5"/>
  <c r="W56" i="5"/>
  <c r="R58" i="5"/>
  <c r="R69" i="5"/>
  <c r="R93" i="5"/>
  <c r="R115" i="5"/>
  <c r="R157" i="5"/>
  <c r="W188" i="5"/>
  <c r="W27" i="5"/>
  <c r="W190" i="5"/>
  <c r="W197" i="5"/>
  <c r="A1" i="4"/>
  <c r="A2" i="4"/>
  <c r="A3" i="4"/>
  <c r="A4" i="4"/>
  <c r="A5" i="4"/>
  <c r="A6" i="4"/>
  <c r="A7" i="4"/>
  <c r="A8" i="4"/>
  <c r="A9" i="4"/>
  <c r="A10" i="4"/>
  <c r="A11" i="4"/>
  <c r="A12" i="4"/>
  <c r="A13" i="4"/>
  <c r="A14" i="4"/>
  <c r="A15" i="4"/>
  <c r="A16" i="4"/>
  <c r="A17" i="4"/>
  <c r="A18" i="4"/>
  <c r="A19" i="4"/>
  <c r="A20" i="4"/>
  <c r="A21" i="4"/>
  <c r="A22" i="4"/>
  <c r="A23" i="4"/>
  <c r="A24" i="4"/>
  <c r="A25" i="4"/>
  <c r="A26" i="4"/>
  <c r="A27" i="4"/>
  <c r="A28" i="4"/>
  <c r="A29" i="4"/>
  <c r="A30" i="4"/>
  <c r="A31" i="4"/>
  <c r="A32" i="4"/>
  <c r="A33" i="4"/>
  <c r="A34" i="4"/>
  <c r="A35" i="4"/>
  <c r="A36" i="4"/>
  <c r="A37" i="4"/>
  <c r="A38" i="4"/>
  <c r="A39" i="4"/>
  <c r="A40" i="4"/>
  <c r="A41" i="4"/>
  <c r="A42" i="4"/>
  <c r="A43" i="4"/>
  <c r="A44" i="4"/>
  <c r="A45" i="4"/>
  <c r="A46" i="4"/>
  <c r="A47" i="4"/>
  <c r="A48" i="4"/>
  <c r="A49" i="4"/>
  <c r="A50" i="4"/>
  <c r="A51" i="4"/>
  <c r="A52" i="4"/>
  <c r="A53" i="4"/>
  <c r="A54" i="4"/>
  <c r="A55" i="4"/>
  <c r="A56" i="4"/>
  <c r="A57" i="4"/>
  <c r="A58" i="4"/>
  <c r="A59" i="4"/>
  <c r="A60" i="4"/>
  <c r="A61" i="4"/>
  <c r="A62" i="4"/>
  <c r="A63" i="4"/>
  <c r="A64" i="4"/>
  <c r="A65" i="4"/>
  <c r="A66" i="4"/>
  <c r="A67" i="4"/>
  <c r="A68" i="4"/>
  <c r="A69" i="4"/>
  <c r="A70" i="4"/>
  <c r="A71" i="4"/>
  <c r="A72" i="4"/>
  <c r="A73" i="4"/>
  <c r="A74" i="4"/>
  <c r="A75" i="4"/>
  <c r="A76" i="4"/>
  <c r="A77" i="4"/>
  <c r="A78" i="4"/>
  <c r="A79" i="4"/>
  <c r="A80" i="4"/>
  <c r="A81" i="4"/>
  <c r="A82" i="4"/>
  <c r="A83" i="4"/>
  <c r="A84" i="4"/>
  <c r="A85" i="4"/>
  <c r="A86" i="4"/>
  <c r="A87" i="4"/>
  <c r="A88" i="4"/>
  <c r="A89" i="4"/>
  <c r="A90" i="4"/>
  <c r="A91" i="4"/>
  <c r="A92" i="4"/>
  <c r="A93" i="4"/>
  <c r="A94" i="4"/>
  <c r="A95" i="4"/>
  <c r="A96" i="4"/>
  <c r="A97" i="4"/>
  <c r="A98" i="4"/>
  <c r="A99" i="4"/>
  <c r="A100" i="4"/>
  <c r="A101" i="4"/>
  <c r="A102" i="4"/>
  <c r="A103" i="4"/>
  <c r="A104" i="4"/>
  <c r="A105" i="4"/>
  <c r="A106" i="4"/>
  <c r="A107" i="4"/>
  <c r="A108" i="4"/>
  <c r="A109" i="4"/>
  <c r="A110" i="4"/>
  <c r="A111" i="4"/>
  <c r="A112" i="4"/>
  <c r="A113" i="4"/>
  <c r="A114" i="4"/>
  <c r="A115" i="4"/>
  <c r="A116" i="4"/>
  <c r="A117" i="4"/>
  <c r="A118" i="4"/>
  <c r="A119" i="4"/>
  <c r="A120" i="4"/>
  <c r="A121" i="4"/>
  <c r="A122" i="4"/>
  <c r="A123" i="4"/>
  <c r="A124" i="4"/>
  <c r="A125" i="4"/>
  <c r="A126" i="4"/>
  <c r="A127" i="4"/>
  <c r="A128" i="4"/>
  <c r="A129" i="4"/>
  <c r="A130" i="4"/>
  <c r="A131" i="4"/>
  <c r="A132" i="4"/>
  <c r="A133" i="4"/>
  <c r="A134" i="4"/>
  <c r="A135" i="4"/>
  <c r="A136" i="4"/>
  <c r="A137" i="4"/>
  <c r="A138" i="4"/>
  <c r="A139" i="4"/>
  <c r="A140" i="4"/>
  <c r="A141" i="4"/>
  <c r="A142" i="4"/>
  <c r="A143" i="4"/>
  <c r="A144" i="4"/>
  <c r="A145" i="4"/>
  <c r="A146" i="4"/>
  <c r="A147" i="4"/>
  <c r="A148" i="4"/>
  <c r="A149" i="4"/>
  <c r="A150" i="4"/>
  <c r="A151" i="4"/>
  <c r="A152" i="4"/>
  <c r="A153" i="4"/>
  <c r="A154" i="4"/>
  <c r="A155" i="4"/>
  <c r="A156" i="4"/>
  <c r="A157" i="4"/>
  <c r="A158" i="4"/>
  <c r="A159" i="4"/>
  <c r="A160" i="4"/>
  <c r="A161" i="4"/>
  <c r="A162" i="4"/>
  <c r="A163" i="4"/>
  <c r="A164" i="4"/>
  <c r="A165" i="4"/>
  <c r="A166" i="4"/>
  <c r="A167" i="4"/>
  <c r="A168" i="4"/>
  <c r="A169" i="4"/>
  <c r="A170" i="4"/>
  <c r="A171" i="4"/>
  <c r="A172" i="4"/>
  <c r="A173" i="4"/>
  <c r="A174" i="4"/>
  <c r="A175" i="4"/>
  <c r="A176" i="4"/>
  <c r="A177" i="4"/>
  <c r="A178" i="4"/>
  <c r="A179" i="4"/>
  <c r="A180" i="4"/>
  <c r="A181" i="4"/>
  <c r="A182" i="4"/>
  <c r="A183" i="4"/>
  <c r="A184" i="4"/>
  <c r="A185" i="4"/>
  <c r="A186" i="4"/>
  <c r="A187" i="4"/>
  <c r="A188" i="4"/>
  <c r="A189" i="4"/>
  <c r="A190" i="4"/>
  <c r="A191" i="4"/>
  <c r="A192" i="4"/>
  <c r="A193" i="4"/>
  <c r="A194" i="4"/>
  <c r="A195" i="4"/>
  <c r="A196" i="4"/>
  <c r="A197" i="4"/>
  <c r="A198" i="4"/>
  <c r="A199" i="4"/>
  <c r="A200" i="4"/>
  <c r="A201" i="4"/>
  <c r="A202" i="4"/>
  <c r="A203" i="4"/>
  <c r="A204" i="4"/>
  <c r="A205" i="4"/>
  <c r="A206" i="4"/>
  <c r="A207" i="4"/>
  <c r="A208" i="4"/>
  <c r="A209" i="4"/>
  <c r="A210" i="4"/>
  <c r="A211" i="4"/>
  <c r="A212" i="4"/>
  <c r="A213" i="4"/>
  <c r="A214" i="4"/>
  <c r="A215" i="4"/>
  <c r="A216" i="4"/>
  <c r="A217" i="4"/>
  <c r="A218" i="4"/>
  <c r="A219" i="4"/>
  <c r="A220" i="4"/>
  <c r="A221" i="4"/>
  <c r="A222" i="4"/>
  <c r="A223" i="4"/>
  <c r="A224" i="4"/>
  <c r="A225" i="4"/>
  <c r="A226" i="4"/>
  <c r="A227" i="4"/>
  <c r="A228" i="4"/>
  <c r="A229" i="4"/>
  <c r="A230" i="4"/>
  <c r="A231" i="4"/>
  <c r="A232" i="4"/>
  <c r="A233" i="4"/>
  <c r="A234" i="4"/>
  <c r="A235" i="4"/>
  <c r="A236" i="4"/>
  <c r="A237" i="4"/>
  <c r="A238" i="4"/>
  <c r="A239" i="4"/>
  <c r="A240" i="4"/>
  <c r="A241" i="4"/>
  <c r="A242" i="4"/>
  <c r="A243" i="4"/>
  <c r="A244" i="4"/>
  <c r="A245" i="4"/>
  <c r="A246" i="4"/>
  <c r="A247" i="4"/>
  <c r="A248" i="4"/>
  <c r="A249" i="4"/>
  <c r="A250" i="4"/>
  <c r="A251" i="4"/>
  <c r="A252" i="4"/>
  <c r="A253" i="4"/>
  <c r="A254" i="4"/>
  <c r="A255" i="4"/>
  <c r="A256" i="4"/>
  <c r="A257" i="4"/>
  <c r="A258" i="4"/>
  <c r="A259" i="4"/>
  <c r="A260" i="4"/>
  <c r="A261" i="4"/>
  <c r="A262" i="4"/>
  <c r="A263" i="4"/>
  <c r="A264" i="4"/>
  <c r="A265" i="4"/>
  <c r="A266" i="4"/>
  <c r="A267" i="4"/>
  <c r="A268" i="4"/>
  <c r="A269" i="4"/>
  <c r="A270" i="4"/>
  <c r="A271" i="4"/>
  <c r="A272" i="4"/>
  <c r="A273" i="4"/>
  <c r="A274" i="4"/>
  <c r="A275" i="4"/>
  <c r="A276" i="4"/>
  <c r="A277" i="4"/>
  <c r="A278" i="4"/>
  <c r="A279" i="4"/>
  <c r="A280" i="4"/>
  <c r="A281" i="4"/>
  <c r="A282" i="4"/>
  <c r="A283" i="4"/>
  <c r="A284" i="4"/>
  <c r="A285" i="4"/>
  <c r="A286" i="4"/>
  <c r="A287" i="4"/>
  <c r="A288" i="4"/>
  <c r="A289" i="4"/>
  <c r="A290" i="4"/>
  <c r="A291" i="4"/>
  <c r="A292" i="4"/>
  <c r="A1" i="3"/>
  <c r="CY1" i="3"/>
  <c r="CZ1" i="3"/>
  <c r="DA1" i="3"/>
  <c r="A2" i="3"/>
  <c r="CY2" i="3"/>
  <c r="CZ2" i="3"/>
  <c r="DA2" i="3"/>
  <c r="A3" i="3"/>
  <c r="CY3" i="3"/>
  <c r="CZ3" i="3"/>
  <c r="DA3" i="3"/>
  <c r="A4" i="3"/>
  <c r="CY4" i="3"/>
  <c r="CZ4" i="3"/>
  <c r="DA4" i="3"/>
  <c r="A5" i="3"/>
  <c r="CY5" i="3"/>
  <c r="CZ5" i="3"/>
  <c r="DA5" i="3"/>
  <c r="A6" i="3"/>
  <c r="CY6" i="3"/>
  <c r="CZ6" i="3"/>
  <c r="DA6" i="3"/>
  <c r="A7" i="3"/>
  <c r="CY7" i="3"/>
  <c r="CZ7" i="3"/>
  <c r="DA7" i="3"/>
  <c r="A8" i="3"/>
  <c r="CY8" i="3"/>
  <c r="CZ8" i="3"/>
  <c r="DA8" i="3"/>
  <c r="A9" i="3"/>
  <c r="CY9" i="3"/>
  <c r="CZ9" i="3"/>
  <c r="DA9" i="3"/>
  <c r="A10" i="3"/>
  <c r="CY10" i="3"/>
  <c r="CZ10" i="3"/>
  <c r="DA10" i="3"/>
  <c r="A11" i="3"/>
  <c r="CY11" i="3"/>
  <c r="CZ11" i="3"/>
  <c r="DA11" i="3"/>
  <c r="A12" i="3"/>
  <c r="CY12" i="3"/>
  <c r="CZ12" i="3"/>
  <c r="DA12" i="3"/>
  <c r="A13" i="3"/>
  <c r="CY13" i="3"/>
  <c r="CZ13" i="3"/>
  <c r="DA13" i="3"/>
  <c r="A14" i="3"/>
  <c r="CY14" i="3"/>
  <c r="CZ14" i="3"/>
  <c r="DA14" i="3"/>
  <c r="A15" i="3"/>
  <c r="CY15" i="3"/>
  <c r="CZ15" i="3"/>
  <c r="DA15" i="3"/>
  <c r="A16" i="3"/>
  <c r="CY16" i="3"/>
  <c r="CZ16" i="3"/>
  <c r="DA16" i="3"/>
  <c r="A17" i="3"/>
  <c r="CY17" i="3"/>
  <c r="CZ17" i="3"/>
  <c r="DA17" i="3"/>
  <c r="A18" i="3"/>
  <c r="CY18" i="3"/>
  <c r="CZ18" i="3"/>
  <c r="DA18" i="3"/>
  <c r="A19" i="3"/>
  <c r="CY19" i="3"/>
  <c r="CZ19" i="3"/>
  <c r="DA19" i="3"/>
  <c r="A20" i="3"/>
  <c r="CY20" i="3"/>
  <c r="CZ20" i="3"/>
  <c r="DA20" i="3"/>
  <c r="A21" i="3"/>
  <c r="CY21" i="3"/>
  <c r="CZ21" i="3"/>
  <c r="DA21" i="3"/>
  <c r="A22" i="3"/>
  <c r="CY22" i="3"/>
  <c r="CZ22" i="3"/>
  <c r="DA22" i="3"/>
  <c r="A23" i="3"/>
  <c r="CY23" i="3"/>
  <c r="CZ23" i="3"/>
  <c r="DA23" i="3"/>
  <c r="A24" i="3"/>
  <c r="CY24" i="3"/>
  <c r="CZ24" i="3"/>
  <c r="DA24" i="3"/>
  <c r="A25" i="3"/>
  <c r="CY25" i="3"/>
  <c r="CZ25" i="3"/>
  <c r="DA25" i="3"/>
  <c r="A26" i="3"/>
  <c r="CY26" i="3"/>
  <c r="CZ26" i="3"/>
  <c r="DA26" i="3"/>
  <c r="A27" i="3"/>
  <c r="CY27" i="3"/>
  <c r="CZ27" i="3"/>
  <c r="DA27" i="3"/>
  <c r="A28" i="3"/>
  <c r="CY28" i="3"/>
  <c r="CZ28" i="3"/>
  <c r="DA28" i="3"/>
  <c r="A29" i="3"/>
  <c r="CY29" i="3"/>
  <c r="CZ29" i="3"/>
  <c r="DA29" i="3"/>
  <c r="A30" i="3"/>
  <c r="CY30" i="3"/>
  <c r="CZ30" i="3"/>
  <c r="DA30" i="3"/>
  <c r="A31" i="3"/>
  <c r="CY31" i="3"/>
  <c r="CZ31" i="3"/>
  <c r="DA31" i="3"/>
  <c r="A32" i="3"/>
  <c r="CY32" i="3"/>
  <c r="CZ32" i="3"/>
  <c r="DA32" i="3"/>
  <c r="A33" i="3"/>
  <c r="CY33" i="3"/>
  <c r="CZ33" i="3"/>
  <c r="DA33" i="3"/>
  <c r="A34" i="3"/>
  <c r="CY34" i="3"/>
  <c r="CZ34" i="3"/>
  <c r="DA34" i="3"/>
  <c r="A35" i="3"/>
  <c r="CY35" i="3"/>
  <c r="CZ35" i="3"/>
  <c r="DA35" i="3"/>
  <c r="A36" i="3"/>
  <c r="CY36" i="3"/>
  <c r="CZ36" i="3"/>
  <c r="DA36" i="3"/>
  <c r="A37" i="3"/>
  <c r="CY37" i="3"/>
  <c r="CZ37" i="3"/>
  <c r="DA37" i="3"/>
  <c r="A38" i="3"/>
  <c r="CY38" i="3"/>
  <c r="CZ38" i="3"/>
  <c r="DA38" i="3"/>
  <c r="A39" i="3"/>
  <c r="CY39" i="3"/>
  <c r="CZ39" i="3"/>
  <c r="DA39" i="3"/>
  <c r="A40" i="3"/>
  <c r="CY40" i="3"/>
  <c r="CZ40" i="3"/>
  <c r="DA40" i="3"/>
  <c r="A41" i="3"/>
  <c r="CY41" i="3"/>
  <c r="CZ41" i="3"/>
  <c r="DA41" i="3"/>
  <c r="A42" i="3"/>
  <c r="CY42" i="3"/>
  <c r="CZ42" i="3"/>
  <c r="DA42" i="3"/>
  <c r="A43" i="3"/>
  <c r="CY43" i="3"/>
  <c r="CZ43" i="3"/>
  <c r="DA43" i="3"/>
  <c r="A44" i="3"/>
  <c r="CY44" i="3"/>
  <c r="CZ44" i="3"/>
  <c r="DA44" i="3"/>
  <c r="A45" i="3"/>
  <c r="CY45" i="3"/>
  <c r="CZ45" i="3"/>
  <c r="DA45" i="3"/>
  <c r="A46" i="3"/>
  <c r="CY46" i="3"/>
  <c r="CZ46" i="3"/>
  <c r="DA46" i="3"/>
  <c r="A47" i="3"/>
  <c r="CY47" i="3"/>
  <c r="CZ47" i="3"/>
  <c r="DA47" i="3"/>
  <c r="A48" i="3"/>
  <c r="CY48" i="3"/>
  <c r="CZ48" i="3"/>
  <c r="DA48" i="3"/>
  <c r="A49" i="3"/>
  <c r="CY49" i="3"/>
  <c r="CZ49" i="3"/>
  <c r="DA49" i="3"/>
  <c r="A50" i="3"/>
  <c r="CY50" i="3"/>
  <c r="CZ50" i="3"/>
  <c r="DA50" i="3"/>
  <c r="A51" i="3"/>
  <c r="CY51" i="3"/>
  <c r="CZ51" i="3"/>
  <c r="DA51" i="3"/>
  <c r="A52" i="3"/>
  <c r="CY52" i="3"/>
  <c r="CZ52" i="3"/>
  <c r="DA52" i="3"/>
  <c r="A53" i="3"/>
  <c r="CY53" i="3"/>
  <c r="CZ53" i="3"/>
  <c r="DA53" i="3"/>
  <c r="A54" i="3"/>
  <c r="CY54" i="3"/>
  <c r="CZ54" i="3"/>
  <c r="DA54" i="3"/>
  <c r="A55" i="3"/>
  <c r="CY55" i="3"/>
  <c r="CZ55" i="3"/>
  <c r="DA55" i="3"/>
  <c r="A56" i="3"/>
  <c r="CY56" i="3"/>
  <c r="CZ56" i="3"/>
  <c r="DA56" i="3"/>
  <c r="A57" i="3"/>
  <c r="CY57" i="3"/>
  <c r="CZ57" i="3"/>
  <c r="DA57" i="3"/>
  <c r="A58" i="3"/>
  <c r="CY58" i="3"/>
  <c r="CZ58" i="3"/>
  <c r="DA58" i="3"/>
  <c r="A59" i="3"/>
  <c r="CY59" i="3"/>
  <c r="CZ59" i="3"/>
  <c r="DA59" i="3"/>
  <c r="A60" i="3"/>
  <c r="CY60" i="3"/>
  <c r="CZ60" i="3"/>
  <c r="DA60" i="3"/>
  <c r="A61" i="3"/>
  <c r="CY61" i="3"/>
  <c r="CZ61" i="3"/>
  <c r="DA61" i="3"/>
  <c r="A62" i="3"/>
  <c r="CY62" i="3"/>
  <c r="CZ62" i="3"/>
  <c r="DA62" i="3"/>
  <c r="A63" i="3"/>
  <c r="CY63" i="3"/>
  <c r="CZ63" i="3"/>
  <c r="DA63" i="3"/>
  <c r="A64" i="3"/>
  <c r="CY64" i="3"/>
  <c r="CZ64" i="3"/>
  <c r="DA64" i="3"/>
  <c r="A65" i="3"/>
  <c r="CY65" i="3"/>
  <c r="CZ65" i="3"/>
  <c r="DA65" i="3"/>
  <c r="A66" i="3"/>
  <c r="CY66" i="3"/>
  <c r="CZ66" i="3"/>
  <c r="DA66" i="3"/>
  <c r="A67" i="3"/>
  <c r="CY67" i="3"/>
  <c r="CZ67" i="3"/>
  <c r="DA67" i="3"/>
  <c r="A68" i="3"/>
  <c r="CY68" i="3"/>
  <c r="CZ68" i="3"/>
  <c r="DA68" i="3"/>
  <c r="A69" i="3"/>
  <c r="CY69" i="3"/>
  <c r="CZ69" i="3"/>
  <c r="DA69" i="3"/>
  <c r="A70" i="3"/>
  <c r="CY70" i="3"/>
  <c r="CZ70" i="3"/>
  <c r="DA70" i="3"/>
  <c r="A71" i="3"/>
  <c r="CX71" i="3"/>
  <c r="CY71" i="3"/>
  <c r="CZ71" i="3"/>
  <c r="DA71" i="3"/>
  <c r="A72" i="3"/>
  <c r="CX72" i="3"/>
  <c r="CY72" i="3"/>
  <c r="CZ72" i="3"/>
  <c r="DA72" i="3"/>
  <c r="A73" i="3"/>
  <c r="CX73" i="3"/>
  <c r="CY73" i="3"/>
  <c r="CZ73" i="3"/>
  <c r="DA73" i="3"/>
  <c r="A74" i="3"/>
  <c r="CX74" i="3"/>
  <c r="CY74" i="3"/>
  <c r="CZ74" i="3"/>
  <c r="DA74" i="3"/>
  <c r="A75" i="3"/>
  <c r="CX75" i="3"/>
  <c r="CY75" i="3"/>
  <c r="CZ75" i="3"/>
  <c r="DA75" i="3"/>
  <c r="A76" i="3"/>
  <c r="CX76" i="3"/>
  <c r="CY76" i="3"/>
  <c r="CZ76" i="3"/>
  <c r="DA76" i="3"/>
  <c r="A77" i="3"/>
  <c r="CX77" i="3"/>
  <c r="CY77" i="3"/>
  <c r="CZ77" i="3"/>
  <c r="DA77" i="3"/>
  <c r="A78" i="3"/>
  <c r="CX78" i="3"/>
  <c r="CY78" i="3"/>
  <c r="CZ78" i="3"/>
  <c r="DA78" i="3"/>
  <c r="A79" i="3"/>
  <c r="CX79" i="3"/>
  <c r="CY79" i="3"/>
  <c r="CZ79" i="3"/>
  <c r="DA79" i="3"/>
  <c r="A80" i="3"/>
  <c r="CX80" i="3"/>
  <c r="CY80" i="3"/>
  <c r="CZ80" i="3"/>
  <c r="DA80" i="3"/>
  <c r="A81" i="3"/>
  <c r="CY81" i="3"/>
  <c r="CZ81" i="3"/>
  <c r="DA81" i="3"/>
  <c r="A82" i="3"/>
  <c r="CY82" i="3"/>
  <c r="CZ82" i="3"/>
  <c r="DA82" i="3"/>
  <c r="A83" i="3"/>
  <c r="CY83" i="3"/>
  <c r="CZ83" i="3"/>
  <c r="DA83" i="3"/>
  <c r="A84" i="3"/>
  <c r="CY84" i="3"/>
  <c r="CZ84" i="3"/>
  <c r="DA84" i="3"/>
  <c r="A85" i="3"/>
  <c r="CY85" i="3"/>
  <c r="CZ85" i="3"/>
  <c r="DA85" i="3"/>
  <c r="A86" i="3"/>
  <c r="CY86" i="3"/>
  <c r="CZ86" i="3"/>
  <c r="DA86" i="3"/>
  <c r="A87" i="3"/>
  <c r="CY87" i="3"/>
  <c r="CZ87" i="3"/>
  <c r="DA87" i="3"/>
  <c r="A88" i="3"/>
  <c r="CY88" i="3"/>
  <c r="CZ88" i="3"/>
  <c r="DA88" i="3"/>
  <c r="A89" i="3"/>
  <c r="CY89" i="3"/>
  <c r="CZ89" i="3"/>
  <c r="DA89" i="3"/>
  <c r="A90" i="3"/>
  <c r="CY90" i="3"/>
  <c r="CZ90" i="3"/>
  <c r="DA90" i="3"/>
  <c r="A91" i="3"/>
  <c r="CY91" i="3"/>
  <c r="CZ91" i="3"/>
  <c r="DA91" i="3"/>
  <c r="A92" i="3"/>
  <c r="CY92" i="3"/>
  <c r="CZ92" i="3"/>
  <c r="DA92" i="3"/>
  <c r="A93" i="3"/>
  <c r="CY93" i="3"/>
  <c r="CZ93" i="3"/>
  <c r="DA93" i="3"/>
  <c r="A94" i="3"/>
  <c r="CY94" i="3"/>
  <c r="CZ94" i="3"/>
  <c r="DA94" i="3"/>
  <c r="A95" i="3"/>
  <c r="CY95" i="3"/>
  <c r="CZ95" i="3"/>
  <c r="DA95" i="3"/>
  <c r="A96" i="3"/>
  <c r="CY96" i="3"/>
  <c r="CZ96" i="3"/>
  <c r="DA96" i="3"/>
  <c r="A97" i="3"/>
  <c r="CY97" i="3"/>
  <c r="CZ97" i="3"/>
  <c r="DA97" i="3"/>
  <c r="A98" i="3"/>
  <c r="CY98" i="3"/>
  <c r="CZ98" i="3"/>
  <c r="DA98" i="3"/>
  <c r="A99" i="3"/>
  <c r="CY99" i="3"/>
  <c r="CZ99" i="3"/>
  <c r="DA99" i="3"/>
  <c r="A100" i="3"/>
  <c r="CY100" i="3"/>
  <c r="CZ100" i="3"/>
  <c r="DA100" i="3"/>
  <c r="A101" i="3"/>
  <c r="CY101" i="3"/>
  <c r="CZ101" i="3"/>
  <c r="DA101" i="3"/>
  <c r="A102" i="3"/>
  <c r="CY102" i="3"/>
  <c r="CZ102" i="3"/>
  <c r="DA102" i="3"/>
  <c r="A103" i="3"/>
  <c r="CY103" i="3"/>
  <c r="CZ103" i="3"/>
  <c r="DA103" i="3"/>
  <c r="A104" i="3"/>
  <c r="CY104" i="3"/>
  <c r="CZ104" i="3"/>
  <c r="DA104" i="3"/>
  <c r="A105" i="3"/>
  <c r="CY105" i="3"/>
  <c r="CZ105" i="3"/>
  <c r="DA105" i="3"/>
  <c r="A106" i="3"/>
  <c r="CY106" i="3"/>
  <c r="CZ106" i="3"/>
  <c r="DA106" i="3"/>
  <c r="A107" i="3"/>
  <c r="CY107" i="3"/>
  <c r="CZ107" i="3"/>
  <c r="DA107" i="3"/>
  <c r="A108" i="3"/>
  <c r="CY108" i="3"/>
  <c r="CZ108" i="3"/>
  <c r="DA108" i="3"/>
  <c r="A109" i="3"/>
  <c r="CY109" i="3"/>
  <c r="CZ109" i="3"/>
  <c r="DA109" i="3"/>
  <c r="A110" i="3"/>
  <c r="CY110" i="3"/>
  <c r="CZ110" i="3"/>
  <c r="DA110" i="3"/>
  <c r="A111" i="3"/>
  <c r="CY111" i="3"/>
  <c r="CZ111" i="3"/>
  <c r="DA111" i="3"/>
  <c r="A112" i="3"/>
  <c r="CY112" i="3"/>
  <c r="CZ112" i="3"/>
  <c r="DA112" i="3"/>
  <c r="A113" i="3"/>
  <c r="CY113" i="3"/>
  <c r="CZ113" i="3"/>
  <c r="DA113" i="3"/>
  <c r="A114" i="3"/>
  <c r="CY114" i="3"/>
  <c r="CZ114" i="3"/>
  <c r="DA114" i="3"/>
  <c r="A115" i="3"/>
  <c r="CY115" i="3"/>
  <c r="CZ115" i="3"/>
  <c r="DA115" i="3"/>
  <c r="A116" i="3"/>
  <c r="CY116" i="3"/>
  <c r="CZ116" i="3"/>
  <c r="DA116" i="3"/>
  <c r="A117" i="3"/>
  <c r="CY117" i="3"/>
  <c r="CZ117" i="3"/>
  <c r="DA117" i="3"/>
  <c r="A118" i="3"/>
  <c r="CY118" i="3"/>
  <c r="CZ118" i="3"/>
  <c r="DA118" i="3"/>
  <c r="A119" i="3"/>
  <c r="CY119" i="3"/>
  <c r="CZ119" i="3"/>
  <c r="DA119" i="3"/>
  <c r="A120" i="3"/>
  <c r="CY120" i="3"/>
  <c r="CZ120" i="3"/>
  <c r="DA120" i="3"/>
  <c r="A121" i="3"/>
  <c r="CY121" i="3"/>
  <c r="CZ121" i="3"/>
  <c r="DA121" i="3"/>
  <c r="A122" i="3"/>
  <c r="CY122" i="3"/>
  <c r="CZ122" i="3"/>
  <c r="DA122" i="3"/>
  <c r="A123" i="3"/>
  <c r="CY123" i="3"/>
  <c r="CZ123" i="3"/>
  <c r="DA123" i="3"/>
  <c r="A124" i="3"/>
  <c r="CY124" i="3"/>
  <c r="CZ124" i="3"/>
  <c r="DA124" i="3"/>
  <c r="A125" i="3"/>
  <c r="CY125" i="3"/>
  <c r="CZ125" i="3"/>
  <c r="DA125" i="3"/>
  <c r="A126" i="3"/>
  <c r="CY126" i="3"/>
  <c r="CZ126" i="3"/>
  <c r="DA126" i="3"/>
  <c r="A127" i="3"/>
  <c r="CY127" i="3"/>
  <c r="CZ127" i="3"/>
  <c r="DA127" i="3"/>
  <c r="A128" i="3"/>
  <c r="CY128" i="3"/>
  <c r="CZ128" i="3"/>
  <c r="DA128" i="3"/>
  <c r="A129" i="3"/>
  <c r="CY129" i="3"/>
  <c r="CZ129" i="3"/>
  <c r="DA129" i="3"/>
  <c r="A130" i="3"/>
  <c r="CY130" i="3"/>
  <c r="CZ130" i="3"/>
  <c r="DA130" i="3"/>
  <c r="A131" i="3"/>
  <c r="CY131" i="3"/>
  <c r="CZ131" i="3"/>
  <c r="DA131" i="3"/>
  <c r="A132" i="3"/>
  <c r="CY132" i="3"/>
  <c r="CZ132" i="3"/>
  <c r="DA132" i="3"/>
  <c r="A133" i="3"/>
  <c r="CY133" i="3"/>
  <c r="CZ133" i="3"/>
  <c r="DA133" i="3"/>
  <c r="A134" i="3"/>
  <c r="CY134" i="3"/>
  <c r="CZ134" i="3"/>
  <c r="DA134" i="3"/>
  <c r="A135" i="3"/>
  <c r="CY135" i="3"/>
  <c r="CZ135" i="3"/>
  <c r="DA135" i="3"/>
  <c r="A136" i="3"/>
  <c r="CY136" i="3"/>
  <c r="CZ136" i="3"/>
  <c r="DA136" i="3"/>
  <c r="A137" i="3"/>
  <c r="CY137" i="3"/>
  <c r="CZ137" i="3"/>
  <c r="DA137" i="3"/>
  <c r="A138" i="3"/>
  <c r="CY138" i="3"/>
  <c r="CZ138" i="3"/>
  <c r="DA138" i="3"/>
  <c r="A139" i="3"/>
  <c r="CY139" i="3"/>
  <c r="CZ139" i="3"/>
  <c r="DA139" i="3"/>
  <c r="A140" i="3"/>
  <c r="CY140" i="3"/>
  <c r="CZ140" i="3"/>
  <c r="DA140" i="3"/>
  <c r="A141" i="3"/>
  <c r="CY141" i="3"/>
  <c r="CZ141" i="3"/>
  <c r="DA141" i="3"/>
  <c r="A142" i="3"/>
  <c r="CY142" i="3"/>
  <c r="CZ142" i="3"/>
  <c r="DA142" i="3"/>
  <c r="A143" i="3"/>
  <c r="CY143" i="3"/>
  <c r="CZ143" i="3"/>
  <c r="DA143" i="3"/>
  <c r="A144" i="3"/>
  <c r="CY144" i="3"/>
  <c r="CZ144" i="3"/>
  <c r="DA144" i="3"/>
  <c r="A145" i="3"/>
  <c r="CY145" i="3"/>
  <c r="CZ145" i="3"/>
  <c r="DA145" i="3"/>
  <c r="A146" i="3"/>
  <c r="CY146" i="3"/>
  <c r="CZ146" i="3"/>
  <c r="DA146" i="3"/>
  <c r="A147" i="3"/>
  <c r="CY147" i="3"/>
  <c r="CZ147" i="3"/>
  <c r="DA147" i="3"/>
  <c r="A148" i="3"/>
  <c r="CY148" i="3"/>
  <c r="CZ148" i="3"/>
  <c r="DA148" i="3"/>
  <c r="A149" i="3"/>
  <c r="CY149" i="3"/>
  <c r="CZ149" i="3"/>
  <c r="DA149" i="3"/>
  <c r="A150" i="3"/>
  <c r="CY150" i="3"/>
  <c r="CZ150" i="3"/>
  <c r="DA150" i="3"/>
  <c r="A151" i="3"/>
  <c r="CY151" i="3"/>
  <c r="CZ151" i="3"/>
  <c r="DA151" i="3"/>
  <c r="A152" i="3"/>
  <c r="CY152" i="3"/>
  <c r="CZ152" i="3"/>
  <c r="DA152" i="3"/>
  <c r="A153" i="3"/>
  <c r="CY153" i="3"/>
  <c r="CZ153" i="3"/>
  <c r="DA153" i="3"/>
  <c r="A154" i="3"/>
  <c r="CY154" i="3"/>
  <c r="CZ154" i="3"/>
  <c r="DA154" i="3"/>
  <c r="A155" i="3"/>
  <c r="CY155" i="3"/>
  <c r="CZ155" i="3"/>
  <c r="DA155" i="3"/>
  <c r="A156" i="3"/>
  <c r="CY156" i="3"/>
  <c r="CZ156" i="3"/>
  <c r="DA156" i="3"/>
  <c r="A157" i="3"/>
  <c r="CY157" i="3"/>
  <c r="CZ157" i="3"/>
  <c r="DA157" i="3"/>
  <c r="A158" i="3"/>
  <c r="CY158" i="3"/>
  <c r="CZ158" i="3"/>
  <c r="DA158" i="3"/>
  <c r="A159" i="3"/>
  <c r="CY159" i="3"/>
  <c r="CZ159" i="3"/>
  <c r="DA159" i="3"/>
  <c r="A160" i="3"/>
  <c r="CY160" i="3"/>
  <c r="CZ160" i="3"/>
  <c r="DA160" i="3"/>
  <c r="A161" i="3"/>
  <c r="CY161" i="3"/>
  <c r="CZ161" i="3"/>
  <c r="DA161" i="3"/>
  <c r="A162" i="3"/>
  <c r="CY162" i="3"/>
  <c r="CZ162" i="3"/>
  <c r="DA162" i="3"/>
  <c r="A163" i="3"/>
  <c r="CY163" i="3"/>
  <c r="CZ163" i="3"/>
  <c r="DA163" i="3"/>
  <c r="A164" i="3"/>
  <c r="CY164" i="3"/>
  <c r="CZ164" i="3"/>
  <c r="DA164" i="3"/>
  <c r="A165" i="3"/>
  <c r="CY165" i="3"/>
  <c r="CZ165" i="3"/>
  <c r="DA165" i="3"/>
  <c r="A166" i="3"/>
  <c r="CY166" i="3"/>
  <c r="CZ166" i="3"/>
  <c r="DA166" i="3"/>
  <c r="A167" i="3"/>
  <c r="CY167" i="3"/>
  <c r="CZ167" i="3"/>
  <c r="DA167" i="3"/>
  <c r="A168" i="3"/>
  <c r="CY168" i="3"/>
  <c r="CZ168" i="3"/>
  <c r="DA168" i="3"/>
  <c r="A169" i="3"/>
  <c r="CY169" i="3"/>
  <c r="CZ169" i="3"/>
  <c r="DA169" i="3"/>
  <c r="A170" i="3"/>
  <c r="CY170" i="3"/>
  <c r="CZ170" i="3"/>
  <c r="DA170" i="3"/>
  <c r="A171" i="3"/>
  <c r="CY171" i="3"/>
  <c r="CZ171" i="3"/>
  <c r="DA171" i="3"/>
  <c r="A172" i="3"/>
  <c r="CY172" i="3"/>
  <c r="CZ172" i="3"/>
  <c r="DA172" i="3"/>
  <c r="A173" i="3"/>
  <c r="CY173" i="3"/>
  <c r="CZ173" i="3"/>
  <c r="DA173" i="3"/>
  <c r="A174" i="3"/>
  <c r="CY174" i="3"/>
  <c r="CZ174" i="3"/>
  <c r="DA174" i="3"/>
  <c r="A175" i="3"/>
  <c r="CY175" i="3"/>
  <c r="CZ175" i="3"/>
  <c r="DA175" i="3"/>
  <c r="A176" i="3"/>
  <c r="CY176" i="3"/>
  <c r="CZ176" i="3"/>
  <c r="DA176" i="3"/>
  <c r="A177" i="3"/>
  <c r="CY177" i="3"/>
  <c r="CZ177" i="3"/>
  <c r="DA177" i="3"/>
  <c r="A178" i="3"/>
  <c r="CY178" i="3"/>
  <c r="CZ178" i="3"/>
  <c r="DA178" i="3"/>
  <c r="A179" i="3"/>
  <c r="CY179" i="3"/>
  <c r="CZ179" i="3"/>
  <c r="DA179" i="3"/>
  <c r="A180" i="3"/>
  <c r="CY180" i="3"/>
  <c r="CZ180" i="3"/>
  <c r="DA180" i="3"/>
  <c r="A181" i="3"/>
  <c r="CY181" i="3"/>
  <c r="CZ181" i="3"/>
  <c r="DA181" i="3"/>
  <c r="A182" i="3"/>
  <c r="CY182" i="3"/>
  <c r="CZ182" i="3"/>
  <c r="DA182" i="3"/>
  <c r="A183" i="3"/>
  <c r="CY183" i="3"/>
  <c r="CZ183" i="3"/>
  <c r="DA183" i="3"/>
  <c r="A184" i="3"/>
  <c r="CY184" i="3"/>
  <c r="CZ184" i="3"/>
  <c r="DA184" i="3"/>
  <c r="A185" i="3"/>
  <c r="CY185" i="3"/>
  <c r="CZ185" i="3"/>
  <c r="DA185" i="3"/>
  <c r="A186" i="3"/>
  <c r="CY186" i="3"/>
  <c r="CZ186" i="3"/>
  <c r="DA186" i="3"/>
  <c r="A187" i="3"/>
  <c r="CY187" i="3"/>
  <c r="CZ187" i="3"/>
  <c r="DA187" i="3"/>
  <c r="A188" i="3"/>
  <c r="CY188" i="3"/>
  <c r="CZ188" i="3"/>
  <c r="DA188" i="3"/>
  <c r="A189" i="3"/>
  <c r="CY189" i="3"/>
  <c r="CZ189" i="3"/>
  <c r="DA189" i="3"/>
  <c r="A190" i="3"/>
  <c r="CY190" i="3"/>
  <c r="CZ190" i="3"/>
  <c r="DA190" i="3"/>
  <c r="A191" i="3"/>
  <c r="CY191" i="3"/>
  <c r="CZ191" i="3"/>
  <c r="DA191" i="3"/>
  <c r="A192" i="3"/>
  <c r="CY192" i="3"/>
  <c r="CZ192" i="3"/>
  <c r="DA192" i="3"/>
  <c r="A193" i="3"/>
  <c r="CY193" i="3"/>
  <c r="CZ193" i="3"/>
  <c r="DA193" i="3"/>
  <c r="A194" i="3"/>
  <c r="CY194" i="3"/>
  <c r="CZ194" i="3"/>
  <c r="DA194" i="3"/>
  <c r="A195" i="3"/>
  <c r="CY195" i="3"/>
  <c r="CZ195" i="3"/>
  <c r="DA195" i="3"/>
  <c r="A196" i="3"/>
  <c r="CY196" i="3"/>
  <c r="CZ196" i="3"/>
  <c r="DA196" i="3"/>
  <c r="A197" i="3"/>
  <c r="CY197" i="3"/>
  <c r="CZ197" i="3"/>
  <c r="DA197" i="3"/>
  <c r="A198" i="3"/>
  <c r="CY198" i="3"/>
  <c r="CZ198" i="3"/>
  <c r="DA198" i="3"/>
  <c r="A199" i="3"/>
  <c r="CY199" i="3"/>
  <c r="CZ199" i="3"/>
  <c r="DA199" i="3"/>
  <c r="A200" i="3"/>
  <c r="CY200" i="3"/>
  <c r="CZ200" i="3"/>
  <c r="DA200" i="3"/>
  <c r="A201" i="3"/>
  <c r="CY201" i="3"/>
  <c r="CZ201" i="3"/>
  <c r="DA201" i="3"/>
  <c r="A202" i="3"/>
  <c r="CY202" i="3"/>
  <c r="CZ202" i="3"/>
  <c r="DA202" i="3"/>
  <c r="A203" i="3"/>
  <c r="CY203" i="3"/>
  <c r="CZ203" i="3"/>
  <c r="DA203" i="3"/>
  <c r="A204" i="3"/>
  <c r="CY204" i="3"/>
  <c r="CZ204" i="3"/>
  <c r="DA204" i="3"/>
  <c r="A205" i="3"/>
  <c r="CY205" i="3"/>
  <c r="CZ205" i="3"/>
  <c r="DA205" i="3"/>
  <c r="A206" i="3"/>
  <c r="CY206" i="3"/>
  <c r="CZ206" i="3"/>
  <c r="DA206" i="3"/>
  <c r="A207" i="3"/>
  <c r="CY207" i="3"/>
  <c r="CZ207" i="3"/>
  <c r="DA207" i="3"/>
  <c r="A208" i="3"/>
  <c r="CY208" i="3"/>
  <c r="CZ208" i="3"/>
  <c r="DA208" i="3"/>
  <c r="A209" i="3"/>
  <c r="CY209" i="3"/>
  <c r="CZ209" i="3"/>
  <c r="DA209" i="3"/>
  <c r="A210" i="3"/>
  <c r="CY210" i="3"/>
  <c r="CZ210" i="3"/>
  <c r="DA210" i="3"/>
  <c r="A211" i="3"/>
  <c r="CY211" i="3"/>
  <c r="CZ211" i="3"/>
  <c r="DA211" i="3"/>
  <c r="A212" i="3"/>
  <c r="CY212" i="3"/>
  <c r="CZ212" i="3"/>
  <c r="DA212" i="3"/>
  <c r="A213" i="3"/>
  <c r="CY213" i="3"/>
  <c r="CZ213" i="3"/>
  <c r="DA213" i="3"/>
  <c r="A214" i="3"/>
  <c r="CY214" i="3"/>
  <c r="CZ214" i="3"/>
  <c r="DA214" i="3"/>
  <c r="A215" i="3"/>
  <c r="CY215" i="3"/>
  <c r="CZ215" i="3"/>
  <c r="DA215" i="3"/>
  <c r="A216" i="3"/>
  <c r="CY216" i="3"/>
  <c r="CZ216" i="3"/>
  <c r="DA216" i="3"/>
  <c r="A217" i="3"/>
  <c r="CY217" i="3"/>
  <c r="CZ217" i="3"/>
  <c r="DA217" i="3"/>
  <c r="A218" i="3"/>
  <c r="CY218" i="3"/>
  <c r="CZ218" i="3"/>
  <c r="DA218" i="3"/>
  <c r="A219" i="3"/>
  <c r="CY219" i="3"/>
  <c r="CZ219" i="3"/>
  <c r="DA219" i="3"/>
  <c r="A220" i="3"/>
  <c r="CY220" i="3"/>
  <c r="CZ220" i="3"/>
  <c r="DA220" i="3"/>
  <c r="A221" i="3"/>
  <c r="CY221" i="3"/>
  <c r="CZ221" i="3"/>
  <c r="DA221" i="3"/>
  <c r="A222" i="3"/>
  <c r="CY222" i="3"/>
  <c r="CZ222" i="3"/>
  <c r="DA222" i="3"/>
  <c r="A223" i="3"/>
  <c r="CY223" i="3"/>
  <c r="CZ223" i="3"/>
  <c r="DA223" i="3"/>
  <c r="A224" i="3"/>
  <c r="CY224" i="3"/>
  <c r="CZ224" i="3"/>
  <c r="DA224" i="3"/>
  <c r="A225" i="3"/>
  <c r="CY225" i="3"/>
  <c r="CZ225" i="3"/>
  <c r="DA225" i="3"/>
  <c r="A226" i="3"/>
  <c r="CY226" i="3"/>
  <c r="CZ226" i="3"/>
  <c r="DA226" i="3"/>
  <c r="A227" i="3"/>
  <c r="CY227" i="3"/>
  <c r="CZ227" i="3"/>
  <c r="DA227" i="3"/>
  <c r="A228" i="3"/>
  <c r="CY228" i="3"/>
  <c r="CZ228" i="3"/>
  <c r="DA228" i="3"/>
  <c r="A229" i="3"/>
  <c r="CY229" i="3"/>
  <c r="CZ229" i="3"/>
  <c r="DA229" i="3"/>
  <c r="A230" i="3"/>
  <c r="CY230" i="3"/>
  <c r="CZ230" i="3"/>
  <c r="DA230" i="3"/>
  <c r="A231" i="3"/>
  <c r="CY231" i="3"/>
  <c r="CZ231" i="3"/>
  <c r="DA231" i="3"/>
  <c r="A232" i="3"/>
  <c r="CY232" i="3"/>
  <c r="CZ232" i="3"/>
  <c r="DA232" i="3"/>
  <c r="A233" i="3"/>
  <c r="CY233" i="3"/>
  <c r="CZ233" i="3"/>
  <c r="DA233" i="3"/>
  <c r="A234" i="3"/>
  <c r="CY234" i="3"/>
  <c r="CZ234" i="3"/>
  <c r="DA234" i="3"/>
  <c r="A235" i="3"/>
  <c r="CY235" i="3"/>
  <c r="CZ235" i="3"/>
  <c r="DA235" i="3"/>
  <c r="A236" i="3"/>
  <c r="CY236" i="3"/>
  <c r="CZ236" i="3"/>
  <c r="DA236" i="3"/>
  <c r="A237" i="3"/>
  <c r="CY237" i="3"/>
  <c r="CZ237" i="3"/>
  <c r="DA237" i="3"/>
  <c r="A238" i="3"/>
  <c r="CY238" i="3"/>
  <c r="CZ238" i="3"/>
  <c r="DA238" i="3"/>
  <c r="A239" i="3"/>
  <c r="CY239" i="3"/>
  <c r="CZ239" i="3"/>
  <c r="DA239" i="3"/>
  <c r="A240" i="3"/>
  <c r="CY240" i="3"/>
  <c r="CZ240" i="3"/>
  <c r="DA240" i="3"/>
  <c r="A241" i="3"/>
  <c r="CY241" i="3"/>
  <c r="CZ241" i="3"/>
  <c r="DA241" i="3"/>
  <c r="A242" i="3"/>
  <c r="CY242" i="3"/>
  <c r="CZ242" i="3"/>
  <c r="DA242" i="3"/>
  <c r="A243" i="3"/>
  <c r="CY243" i="3"/>
  <c r="CZ243" i="3"/>
  <c r="DA243" i="3"/>
  <c r="A244" i="3"/>
  <c r="CY244" i="3"/>
  <c r="CZ244" i="3"/>
  <c r="DA244" i="3"/>
  <c r="A245" i="3"/>
  <c r="CY245" i="3"/>
  <c r="CZ245" i="3"/>
  <c r="DA245" i="3"/>
  <c r="A246" i="3"/>
  <c r="CY246" i="3"/>
  <c r="CZ246" i="3"/>
  <c r="DA246" i="3"/>
  <c r="A247" i="3"/>
  <c r="CY247" i="3"/>
  <c r="CZ247" i="3"/>
  <c r="DA247" i="3"/>
  <c r="A248" i="3"/>
  <c r="CY248" i="3"/>
  <c r="CZ248" i="3"/>
  <c r="DA248" i="3"/>
  <c r="A249" i="3"/>
  <c r="CY249" i="3"/>
  <c r="CZ249" i="3"/>
  <c r="DA249" i="3"/>
  <c r="A250" i="3"/>
  <c r="CY250" i="3"/>
  <c r="CZ250" i="3"/>
  <c r="DA250" i="3"/>
  <c r="A251" i="3"/>
  <c r="CY251" i="3"/>
  <c r="CZ251" i="3"/>
  <c r="DA251" i="3"/>
  <c r="A252" i="3"/>
  <c r="CY252" i="3"/>
  <c r="CZ252" i="3"/>
  <c r="DA252" i="3"/>
  <c r="A253" i="3"/>
  <c r="CY253" i="3"/>
  <c r="CZ253" i="3"/>
  <c r="DA253" i="3"/>
  <c r="A254" i="3"/>
  <c r="CY254" i="3"/>
  <c r="CZ254" i="3"/>
  <c r="DA254" i="3"/>
  <c r="A255" i="3"/>
  <c r="CY255" i="3"/>
  <c r="CZ255" i="3"/>
  <c r="DA255" i="3"/>
  <c r="A256" i="3"/>
  <c r="CY256" i="3"/>
  <c r="CZ256" i="3"/>
  <c r="DA256" i="3"/>
  <c r="A257" i="3"/>
  <c r="CY257" i="3"/>
  <c r="CZ257" i="3"/>
  <c r="DA257" i="3"/>
  <c r="A258" i="3"/>
  <c r="CY258" i="3"/>
  <c r="CZ258" i="3"/>
  <c r="DA258" i="3"/>
  <c r="A259" i="3"/>
  <c r="CY259" i="3"/>
  <c r="CZ259" i="3"/>
  <c r="DA259" i="3"/>
  <c r="A260" i="3"/>
  <c r="CY260" i="3"/>
  <c r="CZ260" i="3"/>
  <c r="DA260" i="3"/>
  <c r="A261" i="3"/>
  <c r="CY261" i="3"/>
  <c r="CZ261" i="3"/>
  <c r="DA261" i="3"/>
  <c r="A262" i="3"/>
  <c r="CY262" i="3"/>
  <c r="CZ262" i="3"/>
  <c r="DA262" i="3"/>
  <c r="A263" i="3"/>
  <c r="CY263" i="3"/>
  <c r="CZ263" i="3"/>
  <c r="DA263" i="3"/>
  <c r="A264" i="3"/>
  <c r="CY264" i="3"/>
  <c r="CZ264" i="3"/>
  <c r="DA264" i="3"/>
  <c r="A265" i="3"/>
  <c r="CY265" i="3"/>
  <c r="CZ265" i="3"/>
  <c r="DA265" i="3"/>
  <c r="A266" i="3"/>
  <c r="CY266" i="3"/>
  <c r="CZ266" i="3"/>
  <c r="DA266" i="3"/>
  <c r="A267" i="3"/>
  <c r="CY267" i="3"/>
  <c r="CZ267" i="3"/>
  <c r="DA267" i="3"/>
  <c r="A268" i="3"/>
  <c r="CY268" i="3"/>
  <c r="CZ268" i="3"/>
  <c r="DA268" i="3"/>
  <c r="A269" i="3"/>
  <c r="CY269" i="3"/>
  <c r="CZ269" i="3"/>
  <c r="DA269" i="3"/>
  <c r="A270" i="3"/>
  <c r="CY270" i="3"/>
  <c r="CZ270" i="3"/>
  <c r="DA270" i="3"/>
  <c r="A271" i="3"/>
  <c r="CY271" i="3"/>
  <c r="CZ271" i="3"/>
  <c r="DA271" i="3"/>
  <c r="A272" i="3"/>
  <c r="CY272" i="3"/>
  <c r="CZ272" i="3"/>
  <c r="DA272" i="3"/>
  <c r="A273" i="3"/>
  <c r="CY273" i="3"/>
  <c r="CZ273" i="3"/>
  <c r="DA273" i="3"/>
  <c r="A274" i="3"/>
  <c r="CY274" i="3"/>
  <c r="CZ274" i="3"/>
  <c r="DA274" i="3"/>
  <c r="A275" i="3"/>
  <c r="CY275" i="3"/>
  <c r="CZ275" i="3"/>
  <c r="DA275" i="3"/>
  <c r="A276" i="3"/>
  <c r="CY276" i="3"/>
  <c r="CZ276" i="3"/>
  <c r="DA276" i="3"/>
  <c r="A277" i="3"/>
  <c r="CY277" i="3"/>
  <c r="CZ277" i="3"/>
  <c r="DA277" i="3"/>
  <c r="A278" i="3"/>
  <c r="CY278" i="3"/>
  <c r="CZ278" i="3"/>
  <c r="DA278" i="3"/>
  <c r="A279" i="3"/>
  <c r="CY279" i="3"/>
  <c r="CZ279" i="3"/>
  <c r="DA279" i="3"/>
  <c r="A280" i="3"/>
  <c r="CY280" i="3"/>
  <c r="CZ280" i="3"/>
  <c r="DA280" i="3"/>
  <c r="A281" i="3"/>
  <c r="CY281" i="3"/>
  <c r="CZ281" i="3"/>
  <c r="DA281" i="3"/>
  <c r="A282" i="3"/>
  <c r="CY282" i="3"/>
  <c r="CZ282" i="3"/>
  <c r="DA282" i="3"/>
  <c r="A283" i="3"/>
  <c r="CY283" i="3"/>
  <c r="CZ283" i="3"/>
  <c r="DA283" i="3"/>
  <c r="A284" i="3"/>
  <c r="CY284" i="3"/>
  <c r="CZ284" i="3"/>
  <c r="DA284" i="3"/>
  <c r="A285" i="3"/>
  <c r="CY285" i="3"/>
  <c r="CZ285" i="3"/>
  <c r="DA285" i="3"/>
  <c r="A286" i="3"/>
  <c r="CY286" i="3"/>
  <c r="CZ286" i="3"/>
  <c r="DA286" i="3"/>
  <c r="A287" i="3"/>
  <c r="CY287" i="3"/>
  <c r="CZ287" i="3"/>
  <c r="DA287" i="3"/>
  <c r="A288" i="3"/>
  <c r="CY288" i="3"/>
  <c r="CZ288" i="3"/>
  <c r="DA288" i="3"/>
  <c r="A289" i="3"/>
  <c r="CY289" i="3"/>
  <c r="CZ289" i="3"/>
  <c r="DA289" i="3"/>
  <c r="A290" i="3"/>
  <c r="CY290" i="3"/>
  <c r="CZ290" i="3"/>
  <c r="DA290" i="3"/>
  <c r="D12" i="1"/>
  <c r="E18" i="1"/>
  <c r="Z18" i="1"/>
  <c r="AA18" i="1"/>
  <c r="AB18" i="1"/>
  <c r="AC18" i="1"/>
  <c r="AD18" i="1"/>
  <c r="AE18" i="1"/>
  <c r="AF18" i="1"/>
  <c r="AG18" i="1"/>
  <c r="AH18" i="1"/>
  <c r="AI18" i="1"/>
  <c r="AJ18" i="1"/>
  <c r="AK18" i="1"/>
  <c r="AL18" i="1"/>
  <c r="AM18" i="1"/>
  <c r="AN18" i="1"/>
  <c r="BD18" i="1"/>
  <c r="BE18" i="1"/>
  <c r="BF18" i="1"/>
  <c r="BG18" i="1"/>
  <c r="BH18" i="1"/>
  <c r="BI18" i="1"/>
  <c r="BJ18" i="1"/>
  <c r="BK18" i="1"/>
  <c r="BL18" i="1"/>
  <c r="BM18" i="1"/>
  <c r="BN18" i="1"/>
  <c r="BO18" i="1"/>
  <c r="BP18" i="1"/>
  <c r="BQ18" i="1"/>
  <c r="BR18" i="1"/>
  <c r="BS18" i="1"/>
  <c r="BT18" i="1"/>
  <c r="BU18" i="1"/>
  <c r="BV18" i="1"/>
  <c r="BW18" i="1"/>
  <c r="BX18" i="1"/>
  <c r="BY18" i="1"/>
  <c r="BZ18" i="1"/>
  <c r="CA18" i="1"/>
  <c r="CB18" i="1"/>
  <c r="CC18" i="1"/>
  <c r="CD18" i="1"/>
  <c r="CE18" i="1"/>
  <c r="CF18" i="1"/>
  <c r="CG18" i="1"/>
  <c r="CH18" i="1"/>
  <c r="CI18" i="1"/>
  <c r="CJ18" i="1"/>
  <c r="CK18" i="1"/>
  <c r="CL18" i="1"/>
  <c r="CM18" i="1"/>
  <c r="CN18" i="1"/>
  <c r="CO18" i="1"/>
  <c r="CP18" i="1"/>
  <c r="CQ18" i="1"/>
  <c r="CR18" i="1"/>
  <c r="CS18" i="1"/>
  <c r="CT18" i="1"/>
  <c r="CU18" i="1"/>
  <c r="CV18" i="1"/>
  <c r="CW18" i="1"/>
  <c r="CX18" i="1"/>
  <c r="CY18" i="1"/>
  <c r="CZ18" i="1"/>
  <c r="DA18" i="1"/>
  <c r="DB18" i="1"/>
  <c r="DC18" i="1"/>
  <c r="DD18" i="1"/>
  <c r="DE18" i="1"/>
  <c r="DF18" i="1"/>
  <c r="DR18" i="1"/>
  <c r="DS18" i="1"/>
  <c r="DT18" i="1"/>
  <c r="DU18" i="1"/>
  <c r="DV18" i="1"/>
  <c r="DW18" i="1"/>
  <c r="DX18" i="1"/>
  <c r="DY18" i="1"/>
  <c r="DZ18" i="1"/>
  <c r="EA18" i="1"/>
  <c r="EB18" i="1"/>
  <c r="EC18" i="1"/>
  <c r="ED18" i="1"/>
  <c r="EE18" i="1"/>
  <c r="EF18" i="1"/>
  <c r="EV18" i="1"/>
  <c r="EW18" i="1"/>
  <c r="EX18" i="1"/>
  <c r="EY18" i="1"/>
  <c r="EZ18" i="1"/>
  <c r="FA18" i="1"/>
  <c r="FB18" i="1"/>
  <c r="FC18" i="1"/>
  <c r="FD18" i="1"/>
  <c r="FE18" i="1"/>
  <c r="FF18" i="1"/>
  <c r="FG18" i="1"/>
  <c r="FH18" i="1"/>
  <c r="FI18" i="1"/>
  <c r="FJ18" i="1"/>
  <c r="FK18" i="1"/>
  <c r="FL18" i="1"/>
  <c r="FM18" i="1"/>
  <c r="FN18" i="1"/>
  <c r="FO18" i="1"/>
  <c r="FP18" i="1"/>
  <c r="FQ18" i="1"/>
  <c r="FR18" i="1"/>
  <c r="FS18" i="1"/>
  <c r="FT18" i="1"/>
  <c r="FU18" i="1"/>
  <c r="FV18" i="1"/>
  <c r="FW18" i="1"/>
  <c r="FX18" i="1"/>
  <c r="FY18" i="1"/>
  <c r="FZ18" i="1"/>
  <c r="GA18" i="1"/>
  <c r="GB18" i="1"/>
  <c r="GC18" i="1"/>
  <c r="GD18" i="1"/>
  <c r="GE18" i="1"/>
  <c r="GF18" i="1"/>
  <c r="GG18" i="1"/>
  <c r="GH18" i="1"/>
  <c r="GI18" i="1"/>
  <c r="GJ18" i="1"/>
  <c r="GK18" i="1"/>
  <c r="GL18" i="1"/>
  <c r="GM18" i="1"/>
  <c r="GN18" i="1"/>
  <c r="GO18" i="1"/>
  <c r="GP18" i="1"/>
  <c r="GQ18" i="1"/>
  <c r="GR18" i="1"/>
  <c r="GS18" i="1"/>
  <c r="GT18" i="1"/>
  <c r="GU18" i="1"/>
  <c r="GV18" i="1"/>
  <c r="GW18" i="1"/>
  <c r="GX18" i="1"/>
  <c r="D20" i="1"/>
  <c r="E22" i="1"/>
  <c r="Z22" i="1"/>
  <c r="AA22" i="1"/>
  <c r="AM22" i="1"/>
  <c r="AN22" i="1"/>
  <c r="BD22" i="1"/>
  <c r="BE22" i="1"/>
  <c r="BF22" i="1"/>
  <c r="BG22" i="1"/>
  <c r="BH22" i="1"/>
  <c r="BI22" i="1"/>
  <c r="BJ22" i="1"/>
  <c r="BK22" i="1"/>
  <c r="BL22" i="1"/>
  <c r="BM22" i="1"/>
  <c r="BN22" i="1"/>
  <c r="BO22" i="1"/>
  <c r="BP22" i="1"/>
  <c r="BQ22" i="1"/>
  <c r="BR22" i="1"/>
  <c r="BS22" i="1"/>
  <c r="BT22" i="1"/>
  <c r="BU22" i="1"/>
  <c r="BV22" i="1"/>
  <c r="BW22" i="1"/>
  <c r="CM22" i="1"/>
  <c r="CN22" i="1"/>
  <c r="CO22" i="1"/>
  <c r="CP22" i="1"/>
  <c r="CQ22" i="1"/>
  <c r="CR22" i="1"/>
  <c r="CS22" i="1"/>
  <c r="CT22" i="1"/>
  <c r="CU22" i="1"/>
  <c r="CV22" i="1"/>
  <c r="CW22" i="1"/>
  <c r="CX22" i="1"/>
  <c r="CY22" i="1"/>
  <c r="CZ22" i="1"/>
  <c r="DA22" i="1"/>
  <c r="DB22" i="1"/>
  <c r="DC22" i="1"/>
  <c r="DD22" i="1"/>
  <c r="DE22" i="1"/>
  <c r="DF22" i="1"/>
  <c r="DR22" i="1"/>
  <c r="DS22" i="1"/>
  <c r="EE22" i="1"/>
  <c r="EF22" i="1"/>
  <c r="EV22" i="1"/>
  <c r="EW22" i="1"/>
  <c r="EX22" i="1"/>
  <c r="EY22" i="1"/>
  <c r="EZ22" i="1"/>
  <c r="FA22" i="1"/>
  <c r="FB22" i="1"/>
  <c r="FC22" i="1"/>
  <c r="FD22" i="1"/>
  <c r="FE22" i="1"/>
  <c r="FF22" i="1"/>
  <c r="FG22" i="1"/>
  <c r="FH22" i="1"/>
  <c r="FI22" i="1"/>
  <c r="FJ22" i="1"/>
  <c r="FK22" i="1"/>
  <c r="FL22" i="1"/>
  <c r="FM22" i="1"/>
  <c r="FN22" i="1"/>
  <c r="FO22" i="1"/>
  <c r="GE22" i="1"/>
  <c r="GF22" i="1"/>
  <c r="GG22" i="1"/>
  <c r="GH22" i="1"/>
  <c r="GI22" i="1"/>
  <c r="GJ22" i="1"/>
  <c r="GK22" i="1"/>
  <c r="GL22" i="1"/>
  <c r="GM22" i="1"/>
  <c r="GN22" i="1"/>
  <c r="GO22" i="1"/>
  <c r="GP22" i="1"/>
  <c r="GQ22" i="1"/>
  <c r="GR22" i="1"/>
  <c r="GS22" i="1"/>
  <c r="GT22" i="1"/>
  <c r="GU22" i="1"/>
  <c r="GV22" i="1"/>
  <c r="GW22" i="1"/>
  <c r="GX22" i="1"/>
  <c r="C24" i="1"/>
  <c r="D24" i="1"/>
  <c r="I24" i="1"/>
  <c r="AC24" i="1"/>
  <c r="AE24" i="1"/>
  <c r="CS24" i="1" s="1"/>
  <c r="R24" i="1" s="1"/>
  <c r="GK24" i="1" s="1"/>
  <c r="AF24" i="1"/>
  <c r="AG24" i="1"/>
  <c r="CU24" i="1" s="1"/>
  <c r="T24" i="1" s="1"/>
  <c r="AH24" i="1"/>
  <c r="AI24" i="1"/>
  <c r="CW24" i="1" s="1"/>
  <c r="V24" i="1" s="1"/>
  <c r="AJ24" i="1"/>
  <c r="CT24" i="1"/>
  <c r="S24" i="1" s="1"/>
  <c r="CV24" i="1"/>
  <c r="U24" i="1" s="1"/>
  <c r="CX24" i="1"/>
  <c r="W24" i="1" s="1"/>
  <c r="FR24" i="1"/>
  <c r="GL24" i="1"/>
  <c r="GO24" i="1"/>
  <c r="GP24" i="1"/>
  <c r="GV24" i="1"/>
  <c r="GX24" i="1"/>
  <c r="C25" i="1"/>
  <c r="D25" i="1"/>
  <c r="I25" i="1"/>
  <c r="AC25" i="1"/>
  <c r="AB25" i="1" s="1"/>
  <c r="AD25" i="1"/>
  <c r="CR25" i="1" s="1"/>
  <c r="Q25" i="1" s="1"/>
  <c r="AE25" i="1"/>
  <c r="CS25" i="1" s="1"/>
  <c r="R25" i="1" s="1"/>
  <c r="GK25" i="1" s="1"/>
  <c r="AF25" i="1"/>
  <c r="AG25" i="1"/>
  <c r="AH25" i="1"/>
  <c r="CV25" i="1" s="1"/>
  <c r="U25" i="1" s="1"/>
  <c r="AI25" i="1"/>
  <c r="CW25" i="1" s="1"/>
  <c r="V25" i="1" s="1"/>
  <c r="AJ25" i="1"/>
  <c r="CQ25" i="1"/>
  <c r="P25" i="1" s="1"/>
  <c r="CT25" i="1"/>
  <c r="S25" i="1" s="1"/>
  <c r="CU25" i="1"/>
  <c r="T25" i="1" s="1"/>
  <c r="CX25" i="1"/>
  <c r="W25" i="1" s="1"/>
  <c r="FR25" i="1"/>
  <c r="GL25" i="1"/>
  <c r="GO25" i="1"/>
  <c r="GP25" i="1"/>
  <c r="GV25" i="1"/>
  <c r="GX25" i="1" s="1"/>
  <c r="C26" i="1"/>
  <c r="D26" i="1"/>
  <c r="I26" i="1"/>
  <c r="AC26" i="1"/>
  <c r="AE26" i="1"/>
  <c r="AD26" i="1" s="1"/>
  <c r="AF26" i="1"/>
  <c r="CT26" i="1" s="1"/>
  <c r="S26" i="1" s="1"/>
  <c r="AG26" i="1"/>
  <c r="AH26" i="1"/>
  <c r="AI26" i="1"/>
  <c r="CW26" i="1" s="1"/>
  <c r="V26" i="1" s="1"/>
  <c r="AJ26" i="1"/>
  <c r="CX26" i="1" s="1"/>
  <c r="W26" i="1" s="1"/>
  <c r="CQ26" i="1"/>
  <c r="P26" i="1" s="1"/>
  <c r="CU26" i="1"/>
  <c r="T26" i="1" s="1"/>
  <c r="CV26" i="1"/>
  <c r="U26" i="1" s="1"/>
  <c r="FR26" i="1"/>
  <c r="GL26" i="1"/>
  <c r="GO26" i="1"/>
  <c r="GP26" i="1"/>
  <c r="GV26" i="1"/>
  <c r="GX26" i="1" s="1"/>
  <c r="C27" i="1"/>
  <c r="D27" i="1"/>
  <c r="I27" i="1"/>
  <c r="AC27" i="1"/>
  <c r="CQ27" i="1" s="1"/>
  <c r="P27" i="1" s="1"/>
  <c r="AE27" i="1"/>
  <c r="AD27" i="1" s="1"/>
  <c r="AF27" i="1"/>
  <c r="CT27" i="1" s="1"/>
  <c r="S27" i="1" s="1"/>
  <c r="AG27" i="1"/>
  <c r="CU27" i="1" s="1"/>
  <c r="T27" i="1" s="1"/>
  <c r="AH27" i="1"/>
  <c r="AI27" i="1"/>
  <c r="AJ27" i="1"/>
  <c r="CX27" i="1" s="1"/>
  <c r="W27" i="1" s="1"/>
  <c r="CS27" i="1"/>
  <c r="R27" i="1" s="1"/>
  <c r="GK27" i="1" s="1"/>
  <c r="CV27" i="1"/>
  <c r="U27" i="1" s="1"/>
  <c r="CW27" i="1"/>
  <c r="V27" i="1" s="1"/>
  <c r="FR27" i="1"/>
  <c r="GL27" i="1"/>
  <c r="GO27" i="1"/>
  <c r="GP27" i="1"/>
  <c r="GV27" i="1"/>
  <c r="GX27" i="1"/>
  <c r="C28" i="1"/>
  <c r="D28" i="1"/>
  <c r="I28" i="1"/>
  <c r="AC28" i="1"/>
  <c r="AD28" i="1"/>
  <c r="CR28" i="1" s="1"/>
  <c r="Q28" i="1" s="1"/>
  <c r="AE28" i="1"/>
  <c r="AF28" i="1"/>
  <c r="AG28" i="1"/>
  <c r="CU28" i="1" s="1"/>
  <c r="T28" i="1" s="1"/>
  <c r="AH28" i="1"/>
  <c r="CV28" i="1" s="1"/>
  <c r="U28" i="1" s="1"/>
  <c r="AI28" i="1"/>
  <c r="AJ28" i="1"/>
  <c r="CS28" i="1"/>
  <c r="R28" i="1" s="1"/>
  <c r="GK28" i="1" s="1"/>
  <c r="CT28" i="1"/>
  <c r="S28" i="1" s="1"/>
  <c r="CW28" i="1"/>
  <c r="V28" i="1" s="1"/>
  <c r="CX28" i="1"/>
  <c r="W28" i="1" s="1"/>
  <c r="FR28" i="1"/>
  <c r="GL28" i="1"/>
  <c r="GO28" i="1"/>
  <c r="GP28" i="1"/>
  <c r="GV28" i="1"/>
  <c r="GX28" i="1"/>
  <c r="C29" i="1"/>
  <c r="D29" i="1"/>
  <c r="I29" i="1"/>
  <c r="X29" i="1"/>
  <c r="AC29" i="1"/>
  <c r="AB29" i="1" s="1"/>
  <c r="AD29" i="1"/>
  <c r="CR29" i="1" s="1"/>
  <c r="Q29" i="1" s="1"/>
  <c r="AE29" i="1"/>
  <c r="CS29" i="1" s="1"/>
  <c r="R29" i="1" s="1"/>
  <c r="GK29" i="1" s="1"/>
  <c r="AF29" i="1"/>
  <c r="AG29" i="1"/>
  <c r="AH29" i="1"/>
  <c r="CV29" i="1" s="1"/>
  <c r="U29" i="1" s="1"/>
  <c r="AI29" i="1"/>
  <c r="CW29" i="1" s="1"/>
  <c r="V29" i="1" s="1"/>
  <c r="AJ29" i="1"/>
  <c r="CQ29" i="1"/>
  <c r="P29" i="1" s="1"/>
  <c r="CP29" i="1" s="1"/>
  <c r="O29" i="1" s="1"/>
  <c r="CT29" i="1"/>
  <c r="S29" i="1" s="1"/>
  <c r="CU29" i="1"/>
  <c r="T29" i="1" s="1"/>
  <c r="CX29" i="1"/>
  <c r="W29" i="1" s="1"/>
  <c r="CY29" i="1"/>
  <c r="FR29" i="1"/>
  <c r="GL29" i="1"/>
  <c r="GO29" i="1"/>
  <c r="GP29" i="1"/>
  <c r="GV29" i="1"/>
  <c r="GX29" i="1" s="1"/>
  <c r="I30" i="1"/>
  <c r="AC30" i="1"/>
  <c r="AD30" i="1"/>
  <c r="CR30" i="1" s="1"/>
  <c r="Q30" i="1" s="1"/>
  <c r="AE30" i="1"/>
  <c r="AF30" i="1"/>
  <c r="AG30" i="1"/>
  <c r="CU30" i="1" s="1"/>
  <c r="T30" i="1" s="1"/>
  <c r="AH30" i="1"/>
  <c r="CV30" i="1" s="1"/>
  <c r="U30" i="1" s="1"/>
  <c r="AI30" i="1"/>
  <c r="AJ30" i="1"/>
  <c r="CS30" i="1"/>
  <c r="R30" i="1" s="1"/>
  <c r="GK30" i="1" s="1"/>
  <c r="CT30" i="1"/>
  <c r="S30" i="1" s="1"/>
  <c r="CW30" i="1"/>
  <c r="V30" i="1" s="1"/>
  <c r="CX30" i="1"/>
  <c r="W30" i="1" s="1"/>
  <c r="FR30" i="1"/>
  <c r="GL30" i="1"/>
  <c r="GO30" i="1"/>
  <c r="GP30" i="1"/>
  <c r="GV30" i="1"/>
  <c r="GX30" i="1"/>
  <c r="I31" i="1"/>
  <c r="R31" i="1"/>
  <c r="GK31" i="1" s="1"/>
  <c r="AC31" i="1"/>
  <c r="CQ31" i="1" s="1"/>
  <c r="P31" i="1" s="1"/>
  <c r="AE31" i="1"/>
  <c r="AD31" i="1" s="1"/>
  <c r="AF31" i="1"/>
  <c r="CT31" i="1" s="1"/>
  <c r="S31" i="1" s="1"/>
  <c r="AG31" i="1"/>
  <c r="CU31" i="1" s="1"/>
  <c r="AH31" i="1"/>
  <c r="AI31" i="1"/>
  <c r="AJ31" i="1"/>
  <c r="CX31" i="1" s="1"/>
  <c r="W31" i="1" s="1"/>
  <c r="CS31" i="1"/>
  <c r="CV31" i="1"/>
  <c r="U31" i="1" s="1"/>
  <c r="CW31" i="1"/>
  <c r="V31" i="1" s="1"/>
  <c r="FR31" i="1"/>
  <c r="GL31" i="1"/>
  <c r="GO31" i="1"/>
  <c r="GP31" i="1"/>
  <c r="GV31" i="1"/>
  <c r="GX31" i="1" s="1"/>
  <c r="I32" i="1"/>
  <c r="U32" i="1"/>
  <c r="AC32" i="1"/>
  <c r="AE32" i="1"/>
  <c r="AF32" i="1"/>
  <c r="CT32" i="1" s="1"/>
  <c r="S32" i="1" s="1"/>
  <c r="AG32" i="1"/>
  <c r="AH32" i="1"/>
  <c r="AI32" i="1"/>
  <c r="CW32" i="1" s="1"/>
  <c r="V32" i="1" s="1"/>
  <c r="AJ32" i="1"/>
  <c r="CX32" i="1" s="1"/>
  <c r="W32" i="1" s="1"/>
  <c r="CQ32" i="1"/>
  <c r="P32" i="1" s="1"/>
  <c r="CU32" i="1"/>
  <c r="T32" i="1" s="1"/>
  <c r="CV32" i="1"/>
  <c r="FR32" i="1"/>
  <c r="GL32" i="1"/>
  <c r="GO32" i="1"/>
  <c r="GP32" i="1"/>
  <c r="GV32" i="1"/>
  <c r="GX32" i="1" s="1"/>
  <c r="I33" i="1"/>
  <c r="AC33" i="1"/>
  <c r="AB33" i="1" s="1"/>
  <c r="AD33" i="1"/>
  <c r="CR33" i="1" s="1"/>
  <c r="Q33" i="1" s="1"/>
  <c r="AE33" i="1"/>
  <c r="CS33" i="1" s="1"/>
  <c r="R33" i="1" s="1"/>
  <c r="GK33" i="1" s="1"/>
  <c r="AF33" i="1"/>
  <c r="AG33" i="1"/>
  <c r="AH33" i="1"/>
  <c r="CV33" i="1" s="1"/>
  <c r="U33" i="1" s="1"/>
  <c r="AI33" i="1"/>
  <c r="CW33" i="1" s="1"/>
  <c r="V33" i="1" s="1"/>
  <c r="AJ33" i="1"/>
  <c r="CQ33" i="1"/>
  <c r="P33" i="1" s="1"/>
  <c r="CP33" i="1" s="1"/>
  <c r="O33" i="1" s="1"/>
  <c r="CT33" i="1"/>
  <c r="S33" i="1" s="1"/>
  <c r="CZ33" i="1" s="1"/>
  <c r="Y33" i="1" s="1"/>
  <c r="CU33" i="1"/>
  <c r="T33" i="1" s="1"/>
  <c r="CX33" i="1"/>
  <c r="W33" i="1" s="1"/>
  <c r="CY33" i="1"/>
  <c r="X33" i="1" s="1"/>
  <c r="FR33" i="1"/>
  <c r="GL33" i="1"/>
  <c r="GO33" i="1"/>
  <c r="GP33" i="1"/>
  <c r="GV33" i="1"/>
  <c r="GX33" i="1" s="1"/>
  <c r="C34" i="1"/>
  <c r="D34" i="1"/>
  <c r="I34" i="1"/>
  <c r="AC34" i="1"/>
  <c r="AE34" i="1"/>
  <c r="AF34" i="1"/>
  <c r="CT34" i="1" s="1"/>
  <c r="S34" i="1" s="1"/>
  <c r="AG34" i="1"/>
  <c r="AH34" i="1"/>
  <c r="AI34" i="1"/>
  <c r="CW34" i="1" s="1"/>
  <c r="V34" i="1" s="1"/>
  <c r="AJ34" i="1"/>
  <c r="CX34" i="1" s="1"/>
  <c r="W34" i="1" s="1"/>
  <c r="CQ34" i="1"/>
  <c r="P34" i="1" s="1"/>
  <c r="CU34" i="1"/>
  <c r="T34" i="1" s="1"/>
  <c r="CV34" i="1"/>
  <c r="U34" i="1" s="1"/>
  <c r="FR34" i="1"/>
  <c r="GL34" i="1"/>
  <c r="GO34" i="1"/>
  <c r="GP34" i="1"/>
  <c r="GV34" i="1"/>
  <c r="GX34" i="1" s="1"/>
  <c r="C35" i="1"/>
  <c r="D35" i="1"/>
  <c r="I35" i="1"/>
  <c r="AB35" i="1"/>
  <c r="AC35" i="1"/>
  <c r="CQ35" i="1" s="1"/>
  <c r="P35" i="1" s="1"/>
  <c r="AE35" i="1"/>
  <c r="AD35" i="1" s="1"/>
  <c r="CR35" i="1" s="1"/>
  <c r="AF35" i="1"/>
  <c r="CT35" i="1" s="1"/>
  <c r="AG35" i="1"/>
  <c r="CU35" i="1" s="1"/>
  <c r="AH35" i="1"/>
  <c r="AI35" i="1"/>
  <c r="AJ35" i="1"/>
  <c r="CX35" i="1" s="1"/>
  <c r="CS35" i="1"/>
  <c r="R35" i="1" s="1"/>
  <c r="GK35" i="1" s="1"/>
  <c r="CV35" i="1"/>
  <c r="U35" i="1" s="1"/>
  <c r="CW35" i="1"/>
  <c r="V35" i="1" s="1"/>
  <c r="FR35" i="1"/>
  <c r="GL35" i="1"/>
  <c r="GO35" i="1"/>
  <c r="GP35" i="1"/>
  <c r="GV35" i="1"/>
  <c r="GX35" i="1"/>
  <c r="I36" i="1"/>
  <c r="R36" i="1"/>
  <c r="GK36" i="1" s="1"/>
  <c r="U36" i="1"/>
  <c r="AB36" i="1"/>
  <c r="AC36" i="1"/>
  <c r="AE36" i="1"/>
  <c r="AD36" i="1" s="1"/>
  <c r="AF36" i="1"/>
  <c r="CT36" i="1" s="1"/>
  <c r="S36" i="1" s="1"/>
  <c r="AG36" i="1"/>
  <c r="AH36" i="1"/>
  <c r="AI36" i="1"/>
  <c r="AJ36" i="1"/>
  <c r="CX36" i="1" s="1"/>
  <c r="W36" i="1" s="1"/>
  <c r="CQ36" i="1"/>
  <c r="P36" i="1" s="1"/>
  <c r="CR36" i="1"/>
  <c r="Q36" i="1" s="1"/>
  <c r="CS36" i="1"/>
  <c r="CU36" i="1"/>
  <c r="T36" i="1" s="1"/>
  <c r="CV36" i="1"/>
  <c r="CW36" i="1"/>
  <c r="V36" i="1" s="1"/>
  <c r="FR36" i="1"/>
  <c r="GL36" i="1"/>
  <c r="GO36" i="1"/>
  <c r="GP36" i="1"/>
  <c r="GV36" i="1"/>
  <c r="GX36" i="1" s="1"/>
  <c r="AC37" i="1"/>
  <c r="AB37" i="1" s="1"/>
  <c r="AD37" i="1"/>
  <c r="AE37" i="1"/>
  <c r="CS37" i="1" s="1"/>
  <c r="AF37" i="1"/>
  <c r="AG37" i="1"/>
  <c r="AH37" i="1"/>
  <c r="AI37" i="1"/>
  <c r="CW37" i="1" s="1"/>
  <c r="AJ37" i="1"/>
  <c r="CQ37" i="1"/>
  <c r="CR37" i="1"/>
  <c r="CT37" i="1"/>
  <c r="CU37" i="1"/>
  <c r="CV37" i="1"/>
  <c r="CX37" i="1"/>
  <c r="FR37" i="1"/>
  <c r="GL37" i="1"/>
  <c r="GO37" i="1"/>
  <c r="GP37" i="1"/>
  <c r="GV37" i="1"/>
  <c r="C38" i="1"/>
  <c r="D38" i="1"/>
  <c r="I38" i="1"/>
  <c r="T38" i="1"/>
  <c r="AC38" i="1"/>
  <c r="AE38" i="1"/>
  <c r="AD38" i="1" s="1"/>
  <c r="AF38" i="1"/>
  <c r="CT38" i="1" s="1"/>
  <c r="AG38" i="1"/>
  <c r="AH38" i="1"/>
  <c r="CV38" i="1" s="1"/>
  <c r="U38" i="1" s="1"/>
  <c r="AI38" i="1"/>
  <c r="CW38" i="1" s="1"/>
  <c r="V38" i="1" s="1"/>
  <c r="AJ38" i="1"/>
  <c r="CX38" i="1" s="1"/>
  <c r="CQ38" i="1"/>
  <c r="CS38" i="1"/>
  <c r="R38" i="1" s="1"/>
  <c r="GK38" i="1" s="1"/>
  <c r="CU38" i="1"/>
  <c r="FR38" i="1"/>
  <c r="GL38" i="1"/>
  <c r="GO38" i="1"/>
  <c r="GP38" i="1"/>
  <c r="GV38" i="1"/>
  <c r="GX38" i="1" s="1"/>
  <c r="C39" i="1"/>
  <c r="D39" i="1"/>
  <c r="I39" i="1"/>
  <c r="CX70" i="3" s="1"/>
  <c r="S39" i="1"/>
  <c r="AC39" i="1"/>
  <c r="CQ39" i="1" s="1"/>
  <c r="AE39" i="1"/>
  <c r="AD39" i="1" s="1"/>
  <c r="CR39" i="1" s="1"/>
  <c r="Q39" i="1" s="1"/>
  <c r="AF39" i="1"/>
  <c r="CT39" i="1" s="1"/>
  <c r="AG39" i="1"/>
  <c r="CU39" i="1" s="1"/>
  <c r="AH39" i="1"/>
  <c r="AI39" i="1"/>
  <c r="CW39" i="1" s="1"/>
  <c r="V39" i="1" s="1"/>
  <c r="AJ39" i="1"/>
  <c r="CX39" i="1" s="1"/>
  <c r="W39" i="1" s="1"/>
  <c r="CS39" i="1"/>
  <c r="CV39" i="1"/>
  <c r="U39" i="1" s="1"/>
  <c r="FR39" i="1"/>
  <c r="GL39" i="1"/>
  <c r="GO39" i="1"/>
  <c r="GP39" i="1"/>
  <c r="GV39" i="1"/>
  <c r="C40" i="1"/>
  <c r="D40" i="1"/>
  <c r="T40" i="1"/>
  <c r="U40" i="1"/>
  <c r="AC40" i="1"/>
  <c r="AE40" i="1"/>
  <c r="CS40" i="1" s="1"/>
  <c r="R40" i="1" s="1"/>
  <c r="AF40" i="1"/>
  <c r="AG40" i="1"/>
  <c r="AH40" i="1"/>
  <c r="AI40" i="1"/>
  <c r="CW40" i="1" s="1"/>
  <c r="V40" i="1" s="1"/>
  <c r="AJ40" i="1"/>
  <c r="CT40" i="1"/>
  <c r="S40" i="1" s="1"/>
  <c r="CZ40" i="1" s="1"/>
  <c r="Y40" i="1" s="1"/>
  <c r="CU40" i="1"/>
  <c r="CV40" i="1"/>
  <c r="CX40" i="1"/>
  <c r="W40" i="1" s="1"/>
  <c r="CY40" i="1"/>
  <c r="X40" i="1" s="1"/>
  <c r="FR40" i="1"/>
  <c r="GK40" i="1"/>
  <c r="GL40" i="1"/>
  <c r="GO40" i="1"/>
  <c r="GP40" i="1"/>
  <c r="GV40" i="1"/>
  <c r="GX40" i="1" s="1"/>
  <c r="C41" i="1"/>
  <c r="D41" i="1"/>
  <c r="AC41" i="1"/>
  <c r="AE41" i="1"/>
  <c r="AD41" i="1" s="1"/>
  <c r="AF41" i="1"/>
  <c r="AG41" i="1"/>
  <c r="CU41" i="1" s="1"/>
  <c r="T41" i="1" s="1"/>
  <c r="AH41" i="1"/>
  <c r="AI41" i="1"/>
  <c r="AJ41" i="1"/>
  <c r="CR41" i="1"/>
  <c r="Q41" i="1" s="1"/>
  <c r="CS41" i="1"/>
  <c r="R41" i="1" s="1"/>
  <c r="GK41" i="1" s="1"/>
  <c r="CT41" i="1"/>
  <c r="S41" i="1" s="1"/>
  <c r="CV41" i="1"/>
  <c r="U41" i="1" s="1"/>
  <c r="CW41" i="1"/>
  <c r="V41" i="1" s="1"/>
  <c r="CX41" i="1"/>
  <c r="W41" i="1" s="1"/>
  <c r="FR41" i="1"/>
  <c r="GL41" i="1"/>
  <c r="GO41" i="1"/>
  <c r="GP41" i="1"/>
  <c r="GV41" i="1"/>
  <c r="GX41" i="1"/>
  <c r="I42" i="1"/>
  <c r="P42" i="1" s="1"/>
  <c r="T42" i="1"/>
  <c r="AC42" i="1"/>
  <c r="AE42" i="1"/>
  <c r="AD42" i="1" s="1"/>
  <c r="AF42" i="1"/>
  <c r="CT42" i="1" s="1"/>
  <c r="AG42" i="1"/>
  <c r="AH42" i="1"/>
  <c r="CV42" i="1" s="1"/>
  <c r="AI42" i="1"/>
  <c r="CW42" i="1" s="1"/>
  <c r="V42" i="1" s="1"/>
  <c r="AJ42" i="1"/>
  <c r="CX42" i="1" s="1"/>
  <c r="CQ42" i="1"/>
  <c r="CU42" i="1"/>
  <c r="FR42" i="1"/>
  <c r="GL42" i="1"/>
  <c r="GO42" i="1"/>
  <c r="GP42" i="1"/>
  <c r="GV42" i="1"/>
  <c r="I43" i="1"/>
  <c r="P43" i="1"/>
  <c r="AC43" i="1"/>
  <c r="AD43" i="1"/>
  <c r="CR43" i="1" s="1"/>
  <c r="Q43" i="1" s="1"/>
  <c r="AE43" i="1"/>
  <c r="CS43" i="1" s="1"/>
  <c r="R43" i="1" s="1"/>
  <c r="GK43" i="1" s="1"/>
  <c r="AF43" i="1"/>
  <c r="AG43" i="1"/>
  <c r="AH43" i="1"/>
  <c r="CV43" i="1" s="1"/>
  <c r="U43" i="1" s="1"/>
  <c r="AI43" i="1"/>
  <c r="CW43" i="1" s="1"/>
  <c r="V43" i="1" s="1"/>
  <c r="AJ43" i="1"/>
  <c r="CQ43" i="1"/>
  <c r="CT43" i="1"/>
  <c r="S43" i="1" s="1"/>
  <c r="CU43" i="1"/>
  <c r="T43" i="1" s="1"/>
  <c r="CX43" i="1"/>
  <c r="W43" i="1" s="1"/>
  <c r="FR43" i="1"/>
  <c r="GL43" i="1"/>
  <c r="GO43" i="1"/>
  <c r="GP43" i="1"/>
  <c r="GV43" i="1"/>
  <c r="GX43" i="1" s="1"/>
  <c r="C44" i="1"/>
  <c r="D44" i="1"/>
  <c r="I44" i="1"/>
  <c r="AC44" i="1"/>
  <c r="AE44" i="1"/>
  <c r="AF44" i="1"/>
  <c r="CT44" i="1" s="1"/>
  <c r="S44" i="1" s="1"/>
  <c r="AG44" i="1"/>
  <c r="AH44" i="1"/>
  <c r="AI44" i="1"/>
  <c r="CW44" i="1" s="1"/>
  <c r="V44" i="1" s="1"/>
  <c r="AJ44" i="1"/>
  <c r="CX44" i="1" s="1"/>
  <c r="W44" i="1" s="1"/>
  <c r="CQ44" i="1"/>
  <c r="P44" i="1" s="1"/>
  <c r="CU44" i="1"/>
  <c r="T44" i="1" s="1"/>
  <c r="CV44" i="1"/>
  <c r="U44" i="1" s="1"/>
  <c r="FR44" i="1"/>
  <c r="GL44" i="1"/>
  <c r="GO44" i="1"/>
  <c r="GP44" i="1"/>
  <c r="GV44" i="1"/>
  <c r="GX44" i="1" s="1"/>
  <c r="C45" i="1"/>
  <c r="D45" i="1"/>
  <c r="I45" i="1"/>
  <c r="R45" i="1"/>
  <c r="GK45" i="1" s="1"/>
  <c r="AC45" i="1"/>
  <c r="CQ45" i="1" s="1"/>
  <c r="P45" i="1" s="1"/>
  <c r="AE45" i="1"/>
  <c r="AD45" i="1" s="1"/>
  <c r="AF45" i="1"/>
  <c r="CT45" i="1" s="1"/>
  <c r="AG45" i="1"/>
  <c r="CU45" i="1" s="1"/>
  <c r="AH45" i="1"/>
  <c r="AI45" i="1"/>
  <c r="AJ45" i="1"/>
  <c r="CX45" i="1" s="1"/>
  <c r="CS45" i="1"/>
  <c r="CV45" i="1"/>
  <c r="U45" i="1" s="1"/>
  <c r="CW45" i="1"/>
  <c r="V45" i="1" s="1"/>
  <c r="FR45" i="1"/>
  <c r="GL45" i="1"/>
  <c r="GO45" i="1"/>
  <c r="GP45" i="1"/>
  <c r="GV45" i="1"/>
  <c r="GX45" i="1"/>
  <c r="I46" i="1"/>
  <c r="AC46" i="1"/>
  <c r="AE46" i="1"/>
  <c r="AF46" i="1"/>
  <c r="CT46" i="1" s="1"/>
  <c r="S46" i="1" s="1"/>
  <c r="AG46" i="1"/>
  <c r="AH46" i="1"/>
  <c r="AI46" i="1"/>
  <c r="CW46" i="1" s="1"/>
  <c r="V46" i="1" s="1"/>
  <c r="AJ46" i="1"/>
  <c r="CX46" i="1" s="1"/>
  <c r="W46" i="1" s="1"/>
  <c r="CQ46" i="1"/>
  <c r="P46" i="1" s="1"/>
  <c r="CU46" i="1"/>
  <c r="T46" i="1" s="1"/>
  <c r="CV46" i="1"/>
  <c r="U46" i="1" s="1"/>
  <c r="FR46" i="1"/>
  <c r="GL46" i="1"/>
  <c r="GO46" i="1"/>
  <c r="GP46" i="1"/>
  <c r="GV46" i="1"/>
  <c r="GX46" i="1" s="1"/>
  <c r="AC47" i="1"/>
  <c r="AD47" i="1"/>
  <c r="CR47" i="1" s="1"/>
  <c r="AE47" i="1"/>
  <c r="CS47" i="1" s="1"/>
  <c r="AF47" i="1"/>
  <c r="AG47" i="1"/>
  <c r="AH47" i="1"/>
  <c r="CV47" i="1" s="1"/>
  <c r="AI47" i="1"/>
  <c r="CW47" i="1" s="1"/>
  <c r="AJ47" i="1"/>
  <c r="CQ47" i="1"/>
  <c r="CT47" i="1"/>
  <c r="CU47" i="1"/>
  <c r="CX47" i="1"/>
  <c r="FR47" i="1"/>
  <c r="GL47" i="1"/>
  <c r="GO47" i="1"/>
  <c r="GP47" i="1"/>
  <c r="GV47" i="1"/>
  <c r="I48" i="1"/>
  <c r="AC48" i="1"/>
  <c r="AD48" i="1"/>
  <c r="CR48" i="1" s="1"/>
  <c r="Q48" i="1" s="1"/>
  <c r="AE48" i="1"/>
  <c r="AF48" i="1"/>
  <c r="AG48" i="1"/>
  <c r="CU48" i="1" s="1"/>
  <c r="T48" i="1" s="1"/>
  <c r="AH48" i="1"/>
  <c r="CV48" i="1" s="1"/>
  <c r="U48" i="1" s="1"/>
  <c r="AI48" i="1"/>
  <c r="AJ48" i="1"/>
  <c r="CS48" i="1"/>
  <c r="R48" i="1" s="1"/>
  <c r="GK48" i="1" s="1"/>
  <c r="CT48" i="1"/>
  <c r="S48" i="1" s="1"/>
  <c r="CW48" i="1"/>
  <c r="V48" i="1" s="1"/>
  <c r="CX48" i="1"/>
  <c r="W48" i="1" s="1"/>
  <c r="FR48" i="1"/>
  <c r="GL48" i="1"/>
  <c r="GO48" i="1"/>
  <c r="GP48" i="1"/>
  <c r="GV48" i="1"/>
  <c r="GX48" i="1"/>
  <c r="I49" i="1"/>
  <c r="R49" i="1"/>
  <c r="GK49" i="1" s="1"/>
  <c r="AC49" i="1"/>
  <c r="CQ49" i="1" s="1"/>
  <c r="P49" i="1" s="1"/>
  <c r="AE49" i="1"/>
  <c r="AD49" i="1" s="1"/>
  <c r="AF49" i="1"/>
  <c r="CT49" i="1" s="1"/>
  <c r="AG49" i="1"/>
  <c r="CU49" i="1" s="1"/>
  <c r="AH49" i="1"/>
  <c r="AI49" i="1"/>
  <c r="AJ49" i="1"/>
  <c r="CX49" i="1" s="1"/>
  <c r="CS49" i="1"/>
  <c r="CV49" i="1"/>
  <c r="U49" i="1" s="1"/>
  <c r="CW49" i="1"/>
  <c r="V49" i="1" s="1"/>
  <c r="FR49" i="1"/>
  <c r="GL49" i="1"/>
  <c r="GO49" i="1"/>
  <c r="GP49" i="1"/>
  <c r="GV49" i="1"/>
  <c r="GX49" i="1"/>
  <c r="C50" i="1"/>
  <c r="D50" i="1"/>
  <c r="I50" i="1"/>
  <c r="I54" i="1" s="1"/>
  <c r="S50" i="1"/>
  <c r="AC50" i="1"/>
  <c r="AD50" i="1"/>
  <c r="CR50" i="1" s="1"/>
  <c r="Q50" i="1" s="1"/>
  <c r="AE50" i="1"/>
  <c r="AF50" i="1"/>
  <c r="AG50" i="1"/>
  <c r="CU50" i="1" s="1"/>
  <c r="T50" i="1" s="1"/>
  <c r="AH50" i="1"/>
  <c r="CV50" i="1" s="1"/>
  <c r="U50" i="1" s="1"/>
  <c r="AI50" i="1"/>
  <c r="AJ50" i="1"/>
  <c r="CS50" i="1"/>
  <c r="R50" i="1" s="1"/>
  <c r="CT50" i="1"/>
  <c r="CW50" i="1"/>
  <c r="V50" i="1" s="1"/>
  <c r="CX50" i="1"/>
  <c r="W50" i="1" s="1"/>
  <c r="FR50" i="1"/>
  <c r="GK50" i="1"/>
  <c r="GL50" i="1"/>
  <c r="GO50" i="1"/>
  <c r="GP50" i="1"/>
  <c r="GV50" i="1"/>
  <c r="GX50" i="1"/>
  <c r="C51" i="1"/>
  <c r="D51" i="1"/>
  <c r="I51" i="1"/>
  <c r="AC51" i="1"/>
  <c r="AB51" i="1" s="1"/>
  <c r="AD51" i="1"/>
  <c r="CR51" i="1" s="1"/>
  <c r="Q51" i="1" s="1"/>
  <c r="AE51" i="1"/>
  <c r="CS51" i="1" s="1"/>
  <c r="R51" i="1" s="1"/>
  <c r="GK51" i="1" s="1"/>
  <c r="AF51" i="1"/>
  <c r="AG51" i="1"/>
  <c r="AH51" i="1"/>
  <c r="CV51" i="1" s="1"/>
  <c r="U51" i="1" s="1"/>
  <c r="AI51" i="1"/>
  <c r="CW51" i="1" s="1"/>
  <c r="V51" i="1" s="1"/>
  <c r="AJ51" i="1"/>
  <c r="CQ51" i="1"/>
  <c r="P51" i="1" s="1"/>
  <c r="CP51" i="1" s="1"/>
  <c r="O51" i="1" s="1"/>
  <c r="CT51" i="1"/>
  <c r="S51" i="1" s="1"/>
  <c r="CU51" i="1"/>
  <c r="T51" i="1" s="1"/>
  <c r="CX51" i="1"/>
  <c r="W51" i="1" s="1"/>
  <c r="CY51" i="1"/>
  <c r="X51" i="1" s="1"/>
  <c r="FR51" i="1"/>
  <c r="GL51" i="1"/>
  <c r="GO51" i="1"/>
  <c r="GP51" i="1"/>
  <c r="GV51" i="1"/>
  <c r="GX51" i="1" s="1"/>
  <c r="I52" i="1"/>
  <c r="AC52" i="1"/>
  <c r="AD52" i="1"/>
  <c r="CR52" i="1" s="1"/>
  <c r="Q52" i="1" s="1"/>
  <c r="AE52" i="1"/>
  <c r="AF52" i="1"/>
  <c r="AG52" i="1"/>
  <c r="CU52" i="1" s="1"/>
  <c r="T52" i="1" s="1"/>
  <c r="AH52" i="1"/>
  <c r="CV52" i="1" s="1"/>
  <c r="U52" i="1" s="1"/>
  <c r="AI52" i="1"/>
  <c r="AJ52" i="1"/>
  <c r="CS52" i="1"/>
  <c r="R52" i="1" s="1"/>
  <c r="CT52" i="1"/>
  <c r="S52" i="1" s="1"/>
  <c r="CW52" i="1"/>
  <c r="V52" i="1" s="1"/>
  <c r="CX52" i="1"/>
  <c r="W52" i="1" s="1"/>
  <c r="FR52" i="1"/>
  <c r="GK52" i="1"/>
  <c r="GL52" i="1"/>
  <c r="GO52" i="1"/>
  <c r="GP52" i="1"/>
  <c r="GV52" i="1"/>
  <c r="GX52" i="1"/>
  <c r="I53" i="1"/>
  <c r="R53" i="1"/>
  <c r="GK53" i="1" s="1"/>
  <c r="V53" i="1"/>
  <c r="AC53" i="1"/>
  <c r="CQ53" i="1" s="1"/>
  <c r="P53" i="1" s="1"/>
  <c r="AE53" i="1"/>
  <c r="AD53" i="1" s="1"/>
  <c r="AF53" i="1"/>
  <c r="CT53" i="1" s="1"/>
  <c r="S53" i="1" s="1"/>
  <c r="AG53" i="1"/>
  <c r="CU53" i="1" s="1"/>
  <c r="AH53" i="1"/>
  <c r="AI53" i="1"/>
  <c r="AJ53" i="1"/>
  <c r="CX53" i="1" s="1"/>
  <c r="W53" i="1" s="1"/>
  <c r="CS53" i="1"/>
  <c r="CV53" i="1"/>
  <c r="U53" i="1" s="1"/>
  <c r="CW53" i="1"/>
  <c r="FR53" i="1"/>
  <c r="GL53" i="1"/>
  <c r="GO53" i="1"/>
  <c r="GP53" i="1"/>
  <c r="GV53" i="1"/>
  <c r="GX53" i="1" s="1"/>
  <c r="T54" i="1"/>
  <c r="AC54" i="1"/>
  <c r="AE54" i="1"/>
  <c r="CS54" i="1" s="1"/>
  <c r="R54" i="1" s="1"/>
  <c r="GK54" i="1" s="1"/>
  <c r="AF54" i="1"/>
  <c r="CT54" i="1" s="1"/>
  <c r="S54" i="1" s="1"/>
  <c r="CZ54" i="1" s="1"/>
  <c r="Y54" i="1" s="1"/>
  <c r="AG54" i="1"/>
  <c r="AH54" i="1"/>
  <c r="AI54" i="1"/>
  <c r="CW54" i="1" s="1"/>
  <c r="V54" i="1" s="1"/>
  <c r="AJ54" i="1"/>
  <c r="CX54" i="1" s="1"/>
  <c r="W54" i="1" s="1"/>
  <c r="CQ54" i="1"/>
  <c r="P54" i="1" s="1"/>
  <c r="CU54" i="1"/>
  <c r="CV54" i="1"/>
  <c r="U54" i="1" s="1"/>
  <c r="CY54" i="1"/>
  <c r="X54" i="1" s="1"/>
  <c r="FR54" i="1"/>
  <c r="GL54" i="1"/>
  <c r="GO54" i="1"/>
  <c r="GP54" i="1"/>
  <c r="GV54" i="1"/>
  <c r="GX54" i="1" s="1"/>
  <c r="I55" i="1"/>
  <c r="S55" i="1"/>
  <c r="CZ55" i="1" s="1"/>
  <c r="Y55" i="1" s="1"/>
  <c r="T55" i="1"/>
  <c r="AC55" i="1"/>
  <c r="AD55" i="1"/>
  <c r="CR55" i="1" s="1"/>
  <c r="Q55" i="1" s="1"/>
  <c r="AE55" i="1"/>
  <c r="CS55" i="1" s="1"/>
  <c r="R55" i="1" s="1"/>
  <c r="AF55" i="1"/>
  <c r="AG55" i="1"/>
  <c r="CU55" i="1" s="1"/>
  <c r="AH55" i="1"/>
  <c r="CV55" i="1" s="1"/>
  <c r="U55" i="1" s="1"/>
  <c r="AI55" i="1"/>
  <c r="CW55" i="1" s="1"/>
  <c r="V55" i="1" s="1"/>
  <c r="AJ55" i="1"/>
  <c r="CQ55" i="1"/>
  <c r="P55" i="1" s="1"/>
  <c r="CT55" i="1"/>
  <c r="CX55" i="1"/>
  <c r="W55" i="1" s="1"/>
  <c r="CY55" i="1"/>
  <c r="X55" i="1" s="1"/>
  <c r="FR55" i="1"/>
  <c r="GK55" i="1"/>
  <c r="GL55" i="1"/>
  <c r="GO55" i="1"/>
  <c r="GP55" i="1"/>
  <c r="GV55" i="1"/>
  <c r="GX55" i="1" s="1"/>
  <c r="I56" i="1"/>
  <c r="GX56" i="1" s="1"/>
  <c r="V56" i="1"/>
  <c r="W56" i="1"/>
  <c r="AC56" i="1"/>
  <c r="CQ56" i="1" s="1"/>
  <c r="AD56" i="1"/>
  <c r="CR56" i="1" s="1"/>
  <c r="Q56" i="1" s="1"/>
  <c r="AE56" i="1"/>
  <c r="AF56" i="1"/>
  <c r="AG56" i="1"/>
  <c r="CU56" i="1" s="1"/>
  <c r="AH56" i="1"/>
  <c r="CV56" i="1" s="1"/>
  <c r="U56" i="1" s="1"/>
  <c r="AI56" i="1"/>
  <c r="AJ56" i="1"/>
  <c r="CS56" i="1"/>
  <c r="R56" i="1" s="1"/>
  <c r="CT56" i="1"/>
  <c r="S56" i="1" s="1"/>
  <c r="CW56" i="1"/>
  <c r="CX56" i="1"/>
  <c r="FR56" i="1"/>
  <c r="GK56" i="1"/>
  <c r="GL56" i="1"/>
  <c r="GO56" i="1"/>
  <c r="GP56" i="1"/>
  <c r="GV56" i="1"/>
  <c r="I57" i="1"/>
  <c r="AC57" i="1"/>
  <c r="CQ57" i="1" s="1"/>
  <c r="AE57" i="1"/>
  <c r="AD57" i="1" s="1"/>
  <c r="AF57" i="1"/>
  <c r="CT57" i="1" s="1"/>
  <c r="S57" i="1" s="1"/>
  <c r="AG57" i="1"/>
  <c r="CU57" i="1" s="1"/>
  <c r="AH57" i="1"/>
  <c r="AI57" i="1"/>
  <c r="AJ57" i="1"/>
  <c r="CX57" i="1" s="1"/>
  <c r="W57" i="1" s="1"/>
  <c r="CV57" i="1"/>
  <c r="U57" i="1" s="1"/>
  <c r="CW57" i="1"/>
  <c r="V57" i="1" s="1"/>
  <c r="FR57" i="1"/>
  <c r="GL57" i="1"/>
  <c r="GO57" i="1"/>
  <c r="GP57" i="1"/>
  <c r="GV57" i="1"/>
  <c r="GX57" i="1" s="1"/>
  <c r="C58" i="1"/>
  <c r="D58" i="1"/>
  <c r="I58" i="1"/>
  <c r="V58" i="1"/>
  <c r="AC58" i="1"/>
  <c r="CQ58" i="1" s="1"/>
  <c r="AD58" i="1"/>
  <c r="CR58" i="1" s="1"/>
  <c r="Q58" i="1" s="1"/>
  <c r="AE58" i="1"/>
  <c r="AF58" i="1"/>
  <c r="CT58" i="1" s="1"/>
  <c r="S58" i="1" s="1"/>
  <c r="AG58" i="1"/>
  <c r="CU58" i="1" s="1"/>
  <c r="AH58" i="1"/>
  <c r="CV58" i="1" s="1"/>
  <c r="U58" i="1" s="1"/>
  <c r="AI58" i="1"/>
  <c r="AJ58" i="1"/>
  <c r="CS58" i="1"/>
  <c r="R58" i="1" s="1"/>
  <c r="GK58" i="1" s="1"/>
  <c r="CW58" i="1"/>
  <c r="CX58" i="1"/>
  <c r="W58" i="1" s="1"/>
  <c r="FR58" i="1"/>
  <c r="GL58" i="1"/>
  <c r="GO58" i="1"/>
  <c r="GP58" i="1"/>
  <c r="GV58" i="1"/>
  <c r="C59" i="1"/>
  <c r="D59" i="1"/>
  <c r="I59" i="1"/>
  <c r="P59" i="1"/>
  <c r="W59" i="1"/>
  <c r="AC59" i="1"/>
  <c r="AD59" i="1"/>
  <c r="CR59" i="1" s="1"/>
  <c r="Q59" i="1" s="1"/>
  <c r="AE59" i="1"/>
  <c r="CS59" i="1" s="1"/>
  <c r="R59" i="1" s="1"/>
  <c r="AF59" i="1"/>
  <c r="AG59" i="1"/>
  <c r="AH59" i="1"/>
  <c r="CV59" i="1" s="1"/>
  <c r="U59" i="1" s="1"/>
  <c r="AI59" i="1"/>
  <c r="CW59" i="1" s="1"/>
  <c r="V59" i="1" s="1"/>
  <c r="AJ59" i="1"/>
  <c r="CQ59" i="1"/>
  <c r="CT59" i="1"/>
  <c r="S59" i="1" s="1"/>
  <c r="CU59" i="1"/>
  <c r="T59" i="1" s="1"/>
  <c r="CX59" i="1"/>
  <c r="FR59" i="1"/>
  <c r="GK59" i="1"/>
  <c r="GL59" i="1"/>
  <c r="GO59" i="1"/>
  <c r="GP59" i="1"/>
  <c r="GV59" i="1"/>
  <c r="GX59" i="1" s="1"/>
  <c r="AC60" i="1"/>
  <c r="AD60" i="1"/>
  <c r="CR60" i="1" s="1"/>
  <c r="AE60" i="1"/>
  <c r="AF60" i="1"/>
  <c r="AG60" i="1"/>
  <c r="CU60" i="1" s="1"/>
  <c r="AH60" i="1"/>
  <c r="CV60" i="1" s="1"/>
  <c r="AI60" i="1"/>
  <c r="AJ60" i="1"/>
  <c r="CX60" i="1" s="1"/>
  <c r="CS60" i="1"/>
  <c r="CT60" i="1"/>
  <c r="CW60" i="1"/>
  <c r="FR60" i="1"/>
  <c r="GL60" i="1"/>
  <c r="GO60" i="1"/>
  <c r="GP60" i="1"/>
  <c r="GV60" i="1"/>
  <c r="I61" i="1"/>
  <c r="W61" i="1" s="1"/>
  <c r="S61" i="1"/>
  <c r="AC61" i="1"/>
  <c r="AE61" i="1"/>
  <c r="AF61" i="1"/>
  <c r="AG61" i="1"/>
  <c r="AH61" i="1"/>
  <c r="AI61" i="1"/>
  <c r="CW61" i="1" s="1"/>
  <c r="V61" i="1" s="1"/>
  <c r="AJ61" i="1"/>
  <c r="CQ61" i="1"/>
  <c r="CT61" i="1"/>
  <c r="CU61" i="1"/>
  <c r="CV61" i="1"/>
  <c r="U61" i="1" s="1"/>
  <c r="CX61" i="1"/>
  <c r="FR61" i="1"/>
  <c r="GL61" i="1"/>
  <c r="GO61" i="1"/>
  <c r="GP61" i="1"/>
  <c r="GV61" i="1"/>
  <c r="GX61" i="1" s="1"/>
  <c r="C62" i="1"/>
  <c r="D62" i="1"/>
  <c r="I62" i="1"/>
  <c r="GX62" i="1" s="1"/>
  <c r="R62" i="1"/>
  <c r="GK62" i="1" s="1"/>
  <c r="AC62" i="1"/>
  <c r="AE62" i="1"/>
  <c r="AD62" i="1" s="1"/>
  <c r="CR62" i="1" s="1"/>
  <c r="Q62" i="1" s="1"/>
  <c r="AF62" i="1"/>
  <c r="CT62" i="1" s="1"/>
  <c r="AG62" i="1"/>
  <c r="AH62" i="1"/>
  <c r="AI62" i="1"/>
  <c r="AJ62" i="1"/>
  <c r="CX62" i="1" s="1"/>
  <c r="CQ62" i="1"/>
  <c r="CS62" i="1"/>
  <c r="CU62" i="1"/>
  <c r="T62" i="1" s="1"/>
  <c r="CV62" i="1"/>
  <c r="CW62" i="1"/>
  <c r="V62" i="1" s="1"/>
  <c r="FR62" i="1"/>
  <c r="GL62" i="1"/>
  <c r="GO62" i="1"/>
  <c r="GP62" i="1"/>
  <c r="GV62" i="1"/>
  <c r="C63" i="1"/>
  <c r="D63" i="1"/>
  <c r="I63" i="1"/>
  <c r="I65" i="1" s="1"/>
  <c r="S63" i="1"/>
  <c r="AC63" i="1"/>
  <c r="AE63" i="1"/>
  <c r="AD63" i="1" s="1"/>
  <c r="CR63" i="1" s="1"/>
  <c r="Q63" i="1" s="1"/>
  <c r="AF63" i="1"/>
  <c r="AG63" i="1"/>
  <c r="CU63" i="1" s="1"/>
  <c r="T63" i="1" s="1"/>
  <c r="AH63" i="1"/>
  <c r="AI63" i="1"/>
  <c r="AJ63" i="1"/>
  <c r="CS63" i="1"/>
  <c r="R63" i="1" s="1"/>
  <c r="GK63" i="1" s="1"/>
  <c r="CT63" i="1"/>
  <c r="CV63" i="1"/>
  <c r="U63" i="1" s="1"/>
  <c r="CW63" i="1"/>
  <c r="V63" i="1" s="1"/>
  <c r="CX63" i="1"/>
  <c r="W63" i="1" s="1"/>
  <c r="FR63" i="1"/>
  <c r="GL63" i="1"/>
  <c r="GO63" i="1"/>
  <c r="GP63" i="1"/>
  <c r="GV63" i="1"/>
  <c r="GX63" i="1"/>
  <c r="I64" i="1"/>
  <c r="GX64" i="1" s="1"/>
  <c r="AB64" i="1"/>
  <c r="AC64" i="1"/>
  <c r="AE64" i="1"/>
  <c r="AD64" i="1" s="1"/>
  <c r="CR64" i="1" s="1"/>
  <c r="AF64" i="1"/>
  <c r="CT64" i="1" s="1"/>
  <c r="AG64" i="1"/>
  <c r="AH64" i="1"/>
  <c r="AI64" i="1"/>
  <c r="AJ64" i="1"/>
  <c r="CX64" i="1" s="1"/>
  <c r="CQ64" i="1"/>
  <c r="CS64" i="1"/>
  <c r="R64" i="1" s="1"/>
  <c r="GK64" i="1" s="1"/>
  <c r="CU64" i="1"/>
  <c r="CV64" i="1"/>
  <c r="CW64" i="1"/>
  <c r="V64" i="1" s="1"/>
  <c r="FR64" i="1"/>
  <c r="GL64" i="1"/>
  <c r="GO64" i="1"/>
  <c r="GP64" i="1"/>
  <c r="GV64" i="1"/>
  <c r="U65" i="1"/>
  <c r="AC65" i="1"/>
  <c r="AE65" i="1"/>
  <c r="AF65" i="1"/>
  <c r="AG65" i="1"/>
  <c r="AH65" i="1"/>
  <c r="AI65" i="1"/>
  <c r="CW65" i="1" s="1"/>
  <c r="AJ65" i="1"/>
  <c r="CQ65" i="1"/>
  <c r="CT65" i="1"/>
  <c r="CU65" i="1"/>
  <c r="T65" i="1" s="1"/>
  <c r="CV65" i="1"/>
  <c r="CX65" i="1"/>
  <c r="FR65" i="1"/>
  <c r="GL65" i="1"/>
  <c r="GO65" i="1"/>
  <c r="GP65" i="1"/>
  <c r="GV65" i="1"/>
  <c r="C66" i="1"/>
  <c r="D66" i="1"/>
  <c r="I66" i="1"/>
  <c r="V66" i="1"/>
  <c r="AC66" i="1"/>
  <c r="AE66" i="1"/>
  <c r="AD66" i="1" s="1"/>
  <c r="AF66" i="1"/>
  <c r="CT66" i="1" s="1"/>
  <c r="AG66" i="1"/>
  <c r="AH66" i="1"/>
  <c r="AI66" i="1"/>
  <c r="CW66" i="1" s="1"/>
  <c r="AJ66" i="1"/>
  <c r="CX66" i="1" s="1"/>
  <c r="CQ66" i="1"/>
  <c r="CS66" i="1"/>
  <c r="R66" i="1" s="1"/>
  <c r="GK66" i="1" s="1"/>
  <c r="CU66" i="1"/>
  <c r="CV66" i="1"/>
  <c r="FR66" i="1"/>
  <c r="GL66" i="1"/>
  <c r="GO66" i="1"/>
  <c r="GP66" i="1"/>
  <c r="GV66" i="1"/>
  <c r="GX66" i="1"/>
  <c r="C67" i="1"/>
  <c r="D67" i="1"/>
  <c r="I67" i="1"/>
  <c r="I75" i="1" s="1"/>
  <c r="GX75" i="1" s="1"/>
  <c r="V67" i="1"/>
  <c r="W67" i="1"/>
  <c r="AC67" i="1"/>
  <c r="CQ67" i="1" s="1"/>
  <c r="AE67" i="1"/>
  <c r="AD67" i="1" s="1"/>
  <c r="CR67" i="1" s="1"/>
  <c r="Q67" i="1" s="1"/>
  <c r="AF67" i="1"/>
  <c r="CT67" i="1" s="1"/>
  <c r="S67" i="1" s="1"/>
  <c r="AG67" i="1"/>
  <c r="CU67" i="1" s="1"/>
  <c r="AH67" i="1"/>
  <c r="AI67" i="1"/>
  <c r="AJ67" i="1"/>
  <c r="CX67" i="1" s="1"/>
  <c r="CS67" i="1"/>
  <c r="R67" i="1" s="1"/>
  <c r="CV67" i="1"/>
  <c r="U67" i="1" s="1"/>
  <c r="CW67" i="1"/>
  <c r="FR67" i="1"/>
  <c r="GK67" i="1"/>
  <c r="GL67" i="1"/>
  <c r="GO67" i="1"/>
  <c r="GP67" i="1"/>
  <c r="GV67" i="1"/>
  <c r="AC68" i="1"/>
  <c r="AE68" i="1"/>
  <c r="AD68" i="1" s="1"/>
  <c r="CR68" i="1" s="1"/>
  <c r="AF68" i="1"/>
  <c r="CT68" i="1" s="1"/>
  <c r="AG68" i="1"/>
  <c r="AH68" i="1"/>
  <c r="AI68" i="1"/>
  <c r="CW68" i="1" s="1"/>
  <c r="AJ68" i="1"/>
  <c r="CX68" i="1" s="1"/>
  <c r="CQ68" i="1"/>
  <c r="CS68" i="1"/>
  <c r="CU68" i="1"/>
  <c r="CV68" i="1"/>
  <c r="FR68" i="1"/>
  <c r="GL68" i="1"/>
  <c r="GO68" i="1"/>
  <c r="GP68" i="1"/>
  <c r="GV68" i="1"/>
  <c r="AC69" i="1"/>
  <c r="AE69" i="1"/>
  <c r="AF69" i="1"/>
  <c r="AG69" i="1"/>
  <c r="AH69" i="1"/>
  <c r="CV69" i="1" s="1"/>
  <c r="AI69" i="1"/>
  <c r="CW69" i="1" s="1"/>
  <c r="AJ69" i="1"/>
  <c r="CQ69" i="1"/>
  <c r="CT69" i="1"/>
  <c r="CU69" i="1"/>
  <c r="CX69" i="1"/>
  <c r="FR69" i="1"/>
  <c r="GL69" i="1"/>
  <c r="GO69" i="1"/>
  <c r="GP69" i="1"/>
  <c r="GV69" i="1"/>
  <c r="AC70" i="1"/>
  <c r="AD70" i="1"/>
  <c r="CR70" i="1" s="1"/>
  <c r="AE70" i="1"/>
  <c r="AF70" i="1"/>
  <c r="AG70" i="1"/>
  <c r="AH70" i="1"/>
  <c r="CV70" i="1" s="1"/>
  <c r="AI70" i="1"/>
  <c r="AJ70" i="1"/>
  <c r="CQ70" i="1"/>
  <c r="CS70" i="1"/>
  <c r="CT70" i="1"/>
  <c r="CU70" i="1"/>
  <c r="CW70" i="1"/>
  <c r="CX70" i="1"/>
  <c r="FR70" i="1"/>
  <c r="GL70" i="1"/>
  <c r="GO70" i="1"/>
  <c r="GP70" i="1"/>
  <c r="GV70" i="1"/>
  <c r="AC71" i="1"/>
  <c r="AE71" i="1"/>
  <c r="AD71" i="1" s="1"/>
  <c r="AF71" i="1"/>
  <c r="AG71" i="1"/>
  <c r="CU71" i="1" s="1"/>
  <c r="AH71" i="1"/>
  <c r="AI71" i="1"/>
  <c r="AJ71" i="1"/>
  <c r="CX71" i="1" s="1"/>
  <c r="CR71" i="1"/>
  <c r="CS71" i="1"/>
  <c r="CT71" i="1"/>
  <c r="CV71" i="1"/>
  <c r="CW71" i="1"/>
  <c r="FR71" i="1"/>
  <c r="GL71" i="1"/>
  <c r="GO71" i="1"/>
  <c r="GP71" i="1"/>
  <c r="GV71" i="1"/>
  <c r="I72" i="1"/>
  <c r="T72" i="1" s="1"/>
  <c r="AC72" i="1"/>
  <c r="AE72" i="1"/>
  <c r="AD72" i="1" s="1"/>
  <c r="AF72" i="1"/>
  <c r="CT72" i="1" s="1"/>
  <c r="AG72" i="1"/>
  <c r="AH72" i="1"/>
  <c r="CV72" i="1" s="1"/>
  <c r="AI72" i="1"/>
  <c r="CW72" i="1" s="1"/>
  <c r="V72" i="1" s="1"/>
  <c r="AJ72" i="1"/>
  <c r="CX72" i="1" s="1"/>
  <c r="CQ72" i="1"/>
  <c r="CU72" i="1"/>
  <c r="FR72" i="1"/>
  <c r="GL72" i="1"/>
  <c r="GO72" i="1"/>
  <c r="GP72" i="1"/>
  <c r="GV72" i="1"/>
  <c r="AC73" i="1"/>
  <c r="AD73" i="1"/>
  <c r="CR73" i="1" s="1"/>
  <c r="AE73" i="1"/>
  <c r="CS73" i="1" s="1"/>
  <c r="AF73" i="1"/>
  <c r="AG73" i="1"/>
  <c r="AH73" i="1"/>
  <c r="CV73" i="1" s="1"/>
  <c r="AI73" i="1"/>
  <c r="CW73" i="1" s="1"/>
  <c r="AJ73" i="1"/>
  <c r="CQ73" i="1"/>
  <c r="CT73" i="1"/>
  <c r="CU73" i="1"/>
  <c r="CX73" i="1"/>
  <c r="FR73" i="1"/>
  <c r="GL73" i="1"/>
  <c r="GO73" i="1"/>
  <c r="GP73" i="1"/>
  <c r="GV73" i="1"/>
  <c r="AC74" i="1"/>
  <c r="AD74" i="1"/>
  <c r="CR74" i="1" s="1"/>
  <c r="AE74" i="1"/>
  <c r="AF74" i="1"/>
  <c r="AB74" i="1" s="1"/>
  <c r="AG74" i="1"/>
  <c r="AH74" i="1"/>
  <c r="CV74" i="1" s="1"/>
  <c r="AI74" i="1"/>
  <c r="AJ74" i="1"/>
  <c r="CX74" i="1" s="1"/>
  <c r="CQ74" i="1"/>
  <c r="CS74" i="1"/>
  <c r="CT74" i="1"/>
  <c r="CU74" i="1"/>
  <c r="CW74" i="1"/>
  <c r="FR74" i="1"/>
  <c r="GL74" i="1"/>
  <c r="GO74" i="1"/>
  <c r="GP74" i="1"/>
  <c r="GV74" i="1"/>
  <c r="AC75" i="1"/>
  <c r="CQ75" i="1" s="1"/>
  <c r="AE75" i="1"/>
  <c r="AD75" i="1" s="1"/>
  <c r="CR75" i="1" s="1"/>
  <c r="Q75" i="1" s="1"/>
  <c r="AF75" i="1"/>
  <c r="AG75" i="1"/>
  <c r="CU75" i="1" s="1"/>
  <c r="AH75" i="1"/>
  <c r="AI75" i="1"/>
  <c r="CW75" i="1" s="1"/>
  <c r="V75" i="1" s="1"/>
  <c r="AJ75" i="1"/>
  <c r="CT75" i="1"/>
  <c r="S75" i="1" s="1"/>
  <c r="CV75" i="1"/>
  <c r="U75" i="1" s="1"/>
  <c r="CX75" i="1"/>
  <c r="W75" i="1" s="1"/>
  <c r="FR75" i="1"/>
  <c r="GL75" i="1"/>
  <c r="GO75" i="1"/>
  <c r="GP75" i="1"/>
  <c r="GV75" i="1"/>
  <c r="C76" i="1"/>
  <c r="D76" i="1"/>
  <c r="I76" i="1"/>
  <c r="AC76" i="1"/>
  <c r="AE76" i="1"/>
  <c r="AF76" i="1"/>
  <c r="AG76" i="1"/>
  <c r="AH76" i="1"/>
  <c r="AI76" i="1"/>
  <c r="CW76" i="1" s="1"/>
  <c r="V76" i="1" s="1"/>
  <c r="AJ76" i="1"/>
  <c r="CQ76" i="1"/>
  <c r="P76" i="1" s="1"/>
  <c r="CT76" i="1"/>
  <c r="S76" i="1" s="1"/>
  <c r="CU76" i="1"/>
  <c r="T76" i="1" s="1"/>
  <c r="CV76" i="1"/>
  <c r="U76" i="1" s="1"/>
  <c r="CX76" i="1"/>
  <c r="W76" i="1" s="1"/>
  <c r="FR76" i="1"/>
  <c r="GL76" i="1"/>
  <c r="GO76" i="1"/>
  <c r="GP76" i="1"/>
  <c r="GV76" i="1"/>
  <c r="GX76" i="1" s="1"/>
  <c r="C77" i="1"/>
  <c r="D77" i="1"/>
  <c r="I77" i="1"/>
  <c r="R77" i="1"/>
  <c r="GK77" i="1" s="1"/>
  <c r="V77" i="1"/>
  <c r="AC77" i="1"/>
  <c r="AE77" i="1"/>
  <c r="AD77" i="1" s="1"/>
  <c r="CR77" i="1" s="1"/>
  <c r="Q77" i="1" s="1"/>
  <c r="AF77" i="1"/>
  <c r="CT77" i="1" s="1"/>
  <c r="S77" i="1" s="1"/>
  <c r="AG77" i="1"/>
  <c r="AH77" i="1"/>
  <c r="AI77" i="1"/>
  <c r="AJ77" i="1"/>
  <c r="CX77" i="1" s="1"/>
  <c r="W77" i="1" s="1"/>
  <c r="CQ77" i="1"/>
  <c r="P77" i="1" s="1"/>
  <c r="CS77" i="1"/>
  <c r="CU77" i="1"/>
  <c r="T77" i="1" s="1"/>
  <c r="CV77" i="1"/>
  <c r="U77" i="1" s="1"/>
  <c r="CW77" i="1"/>
  <c r="FR77" i="1"/>
  <c r="GL77" i="1"/>
  <c r="GO77" i="1"/>
  <c r="GP77" i="1"/>
  <c r="GV77" i="1"/>
  <c r="GX77" i="1"/>
  <c r="I78" i="1"/>
  <c r="AC78" i="1"/>
  <c r="AE78" i="1"/>
  <c r="AF78" i="1"/>
  <c r="AG78" i="1"/>
  <c r="AH78" i="1"/>
  <c r="AI78" i="1"/>
  <c r="CW78" i="1" s="1"/>
  <c r="V78" i="1" s="1"/>
  <c r="AJ78" i="1"/>
  <c r="CQ78" i="1"/>
  <c r="P78" i="1" s="1"/>
  <c r="CT78" i="1"/>
  <c r="S78" i="1" s="1"/>
  <c r="CU78" i="1"/>
  <c r="T78" i="1" s="1"/>
  <c r="CV78" i="1"/>
  <c r="U78" i="1" s="1"/>
  <c r="CX78" i="1"/>
  <c r="W78" i="1" s="1"/>
  <c r="FR78" i="1"/>
  <c r="GL78" i="1"/>
  <c r="GO78" i="1"/>
  <c r="GP78" i="1"/>
  <c r="GV78" i="1"/>
  <c r="GX78" i="1" s="1"/>
  <c r="AC79" i="1"/>
  <c r="AB79" i="1" s="1"/>
  <c r="AD79" i="1"/>
  <c r="CR79" i="1" s="1"/>
  <c r="AE79" i="1"/>
  <c r="AF79" i="1"/>
  <c r="AG79" i="1"/>
  <c r="AH79" i="1"/>
  <c r="CV79" i="1" s="1"/>
  <c r="AI79" i="1"/>
  <c r="AJ79" i="1"/>
  <c r="CQ79" i="1"/>
  <c r="CS79" i="1"/>
  <c r="CT79" i="1"/>
  <c r="CU79" i="1"/>
  <c r="CW79" i="1"/>
  <c r="CX79" i="1"/>
  <c r="FR79" i="1"/>
  <c r="GL79" i="1"/>
  <c r="GO79" i="1"/>
  <c r="GP79" i="1"/>
  <c r="GV79" i="1"/>
  <c r="C80" i="1"/>
  <c r="D80" i="1"/>
  <c r="I80" i="1"/>
  <c r="U80" i="1"/>
  <c r="AC80" i="1"/>
  <c r="AE80" i="1"/>
  <c r="AF80" i="1"/>
  <c r="AG80" i="1"/>
  <c r="AH80" i="1"/>
  <c r="AI80" i="1"/>
  <c r="CW80" i="1" s="1"/>
  <c r="V80" i="1" s="1"/>
  <c r="AJ80" i="1"/>
  <c r="CQ80" i="1"/>
  <c r="P80" i="1" s="1"/>
  <c r="CT80" i="1"/>
  <c r="S80" i="1" s="1"/>
  <c r="CU80" i="1"/>
  <c r="T80" i="1" s="1"/>
  <c r="CV80" i="1"/>
  <c r="CX80" i="1"/>
  <c r="W80" i="1" s="1"/>
  <c r="FR80" i="1"/>
  <c r="GL80" i="1"/>
  <c r="GO80" i="1"/>
  <c r="GP80" i="1"/>
  <c r="GV80" i="1"/>
  <c r="GX80" i="1" s="1"/>
  <c r="C81" i="1"/>
  <c r="D81" i="1"/>
  <c r="I81" i="1"/>
  <c r="GX81" i="1" s="1"/>
  <c r="AB81" i="1"/>
  <c r="AC81" i="1"/>
  <c r="AE81" i="1"/>
  <c r="AD81" i="1" s="1"/>
  <c r="CR81" i="1" s="1"/>
  <c r="AF81" i="1"/>
  <c r="CT81" i="1" s="1"/>
  <c r="AG81" i="1"/>
  <c r="AH81" i="1"/>
  <c r="AI81" i="1"/>
  <c r="AJ81" i="1"/>
  <c r="CX81" i="1" s="1"/>
  <c r="CQ81" i="1"/>
  <c r="CS81" i="1"/>
  <c r="R81" i="1" s="1"/>
  <c r="GK81" i="1" s="1"/>
  <c r="CU81" i="1"/>
  <c r="CV81" i="1"/>
  <c r="CW81" i="1"/>
  <c r="V81" i="1" s="1"/>
  <c r="FR81" i="1"/>
  <c r="GL81" i="1"/>
  <c r="GO81" i="1"/>
  <c r="GP81" i="1"/>
  <c r="GV81" i="1"/>
  <c r="I82" i="1"/>
  <c r="U82" i="1"/>
  <c r="AC82" i="1"/>
  <c r="AE82" i="1"/>
  <c r="AF82" i="1"/>
  <c r="AG82" i="1"/>
  <c r="AH82" i="1"/>
  <c r="AI82" i="1"/>
  <c r="CW82" i="1" s="1"/>
  <c r="V82" i="1" s="1"/>
  <c r="AJ82" i="1"/>
  <c r="CQ82" i="1"/>
  <c r="P82" i="1" s="1"/>
  <c r="CT82" i="1"/>
  <c r="S82" i="1" s="1"/>
  <c r="CU82" i="1"/>
  <c r="T82" i="1" s="1"/>
  <c r="CV82" i="1"/>
  <c r="CX82" i="1"/>
  <c r="W82" i="1" s="1"/>
  <c r="FR82" i="1"/>
  <c r="GL82" i="1"/>
  <c r="GO82" i="1"/>
  <c r="GP82" i="1"/>
  <c r="GV82" i="1"/>
  <c r="GX82" i="1" s="1"/>
  <c r="AC83" i="1"/>
  <c r="AD83" i="1"/>
  <c r="CR83" i="1" s="1"/>
  <c r="AE83" i="1"/>
  <c r="AF83" i="1"/>
  <c r="AG83" i="1"/>
  <c r="AH83" i="1"/>
  <c r="CV83" i="1" s="1"/>
  <c r="AI83" i="1"/>
  <c r="AJ83" i="1"/>
  <c r="CQ83" i="1"/>
  <c r="CS83" i="1"/>
  <c r="CT83" i="1"/>
  <c r="CU83" i="1"/>
  <c r="CW83" i="1"/>
  <c r="CX83" i="1"/>
  <c r="FR83" i="1"/>
  <c r="GL83" i="1"/>
  <c r="GO83" i="1"/>
  <c r="GP83" i="1"/>
  <c r="GV83" i="1"/>
  <c r="I84" i="1"/>
  <c r="S84" i="1"/>
  <c r="W84" i="1"/>
  <c r="AC84" i="1"/>
  <c r="AE84" i="1"/>
  <c r="AD84" i="1" s="1"/>
  <c r="CR84" i="1" s="1"/>
  <c r="Q84" i="1" s="1"/>
  <c r="AF84" i="1"/>
  <c r="AG84" i="1"/>
  <c r="CU84" i="1" s="1"/>
  <c r="T84" i="1" s="1"/>
  <c r="AH84" i="1"/>
  <c r="AI84" i="1"/>
  <c r="AJ84" i="1"/>
  <c r="CS84" i="1"/>
  <c r="R84" i="1" s="1"/>
  <c r="CT84" i="1"/>
  <c r="CV84" i="1"/>
  <c r="U84" i="1" s="1"/>
  <c r="CW84" i="1"/>
  <c r="V84" i="1" s="1"/>
  <c r="CX84" i="1"/>
  <c r="FR84" i="1"/>
  <c r="GK84" i="1"/>
  <c r="GL84" i="1"/>
  <c r="GO84" i="1"/>
  <c r="GP84" i="1"/>
  <c r="GV84" i="1"/>
  <c r="GX84" i="1"/>
  <c r="AC85" i="1"/>
  <c r="AE85" i="1"/>
  <c r="AD85" i="1" s="1"/>
  <c r="CR85" i="1" s="1"/>
  <c r="AF85" i="1"/>
  <c r="CT85" i="1" s="1"/>
  <c r="AG85" i="1"/>
  <c r="AH85" i="1"/>
  <c r="AI85" i="1"/>
  <c r="AJ85" i="1"/>
  <c r="CX85" i="1" s="1"/>
  <c r="CQ85" i="1"/>
  <c r="CS85" i="1"/>
  <c r="CU85" i="1"/>
  <c r="CV85" i="1"/>
  <c r="CW85" i="1"/>
  <c r="FR85" i="1"/>
  <c r="GL85" i="1"/>
  <c r="GO85" i="1"/>
  <c r="GP85" i="1"/>
  <c r="GV85" i="1"/>
  <c r="C86" i="1"/>
  <c r="D86" i="1"/>
  <c r="I86" i="1"/>
  <c r="AC86" i="1"/>
  <c r="AE86" i="1"/>
  <c r="AD86" i="1" s="1"/>
  <c r="CR86" i="1" s="1"/>
  <c r="Q86" i="1" s="1"/>
  <c r="AF86" i="1"/>
  <c r="AG86" i="1"/>
  <c r="CU86" i="1" s="1"/>
  <c r="T86" i="1" s="1"/>
  <c r="AH86" i="1"/>
  <c r="AI86" i="1"/>
  <c r="AJ86" i="1"/>
  <c r="CS86" i="1"/>
  <c r="R86" i="1" s="1"/>
  <c r="GK86" i="1" s="1"/>
  <c r="CT86" i="1"/>
  <c r="S86" i="1" s="1"/>
  <c r="CV86" i="1"/>
  <c r="U86" i="1" s="1"/>
  <c r="CW86" i="1"/>
  <c r="V86" i="1" s="1"/>
  <c r="CX86" i="1"/>
  <c r="W86" i="1" s="1"/>
  <c r="FR86" i="1"/>
  <c r="GL86" i="1"/>
  <c r="GO86" i="1"/>
  <c r="GP86" i="1"/>
  <c r="GV86" i="1"/>
  <c r="GX86" i="1"/>
  <c r="C87" i="1"/>
  <c r="D87" i="1"/>
  <c r="I87" i="1"/>
  <c r="X87" i="1"/>
  <c r="AC87" i="1"/>
  <c r="AD87" i="1"/>
  <c r="CR87" i="1" s="1"/>
  <c r="Q87" i="1" s="1"/>
  <c r="AE87" i="1"/>
  <c r="AF87" i="1"/>
  <c r="AG87" i="1"/>
  <c r="AH87" i="1"/>
  <c r="CV87" i="1" s="1"/>
  <c r="U87" i="1" s="1"/>
  <c r="AI87" i="1"/>
  <c r="AJ87" i="1"/>
  <c r="CQ87" i="1"/>
  <c r="P87" i="1" s="1"/>
  <c r="CP87" i="1" s="1"/>
  <c r="O87" i="1" s="1"/>
  <c r="CS87" i="1"/>
  <c r="R87" i="1" s="1"/>
  <c r="GK87" i="1" s="1"/>
  <c r="CT87" i="1"/>
  <c r="S87" i="1" s="1"/>
  <c r="CZ87" i="1" s="1"/>
  <c r="Y87" i="1" s="1"/>
  <c r="CU87" i="1"/>
  <c r="T87" i="1" s="1"/>
  <c r="CW87" i="1"/>
  <c r="V87" i="1" s="1"/>
  <c r="CX87" i="1"/>
  <c r="W87" i="1" s="1"/>
  <c r="CY87" i="1"/>
  <c r="FR87" i="1"/>
  <c r="GL87" i="1"/>
  <c r="GO87" i="1"/>
  <c r="GP87" i="1"/>
  <c r="GV87" i="1"/>
  <c r="GX87" i="1"/>
  <c r="I88" i="1"/>
  <c r="S88" i="1"/>
  <c r="AC88" i="1"/>
  <c r="AE88" i="1"/>
  <c r="AD88" i="1" s="1"/>
  <c r="CR88" i="1" s="1"/>
  <c r="Q88" i="1" s="1"/>
  <c r="AF88" i="1"/>
  <c r="AG88" i="1"/>
  <c r="CU88" i="1" s="1"/>
  <c r="T88" i="1" s="1"/>
  <c r="AH88" i="1"/>
  <c r="AI88" i="1"/>
  <c r="AJ88" i="1"/>
  <c r="CS88" i="1"/>
  <c r="R88" i="1" s="1"/>
  <c r="CT88" i="1"/>
  <c r="CV88" i="1"/>
  <c r="U88" i="1" s="1"/>
  <c r="CW88" i="1"/>
  <c r="V88" i="1" s="1"/>
  <c r="CX88" i="1"/>
  <c r="W88" i="1" s="1"/>
  <c r="FR88" i="1"/>
  <c r="GK88" i="1"/>
  <c r="GL88" i="1"/>
  <c r="GO88" i="1"/>
  <c r="GP88" i="1"/>
  <c r="GV88" i="1"/>
  <c r="GX88" i="1"/>
  <c r="I89" i="1"/>
  <c r="R89" i="1"/>
  <c r="GK89" i="1" s="1"/>
  <c r="V89" i="1"/>
  <c r="AC89" i="1"/>
  <c r="AE89" i="1"/>
  <c r="AD89" i="1" s="1"/>
  <c r="CR89" i="1" s="1"/>
  <c r="Q89" i="1" s="1"/>
  <c r="AF89" i="1"/>
  <c r="CT89" i="1" s="1"/>
  <c r="S89" i="1" s="1"/>
  <c r="AG89" i="1"/>
  <c r="AH89" i="1"/>
  <c r="AI89" i="1"/>
  <c r="AJ89" i="1"/>
  <c r="CX89" i="1" s="1"/>
  <c r="W89" i="1" s="1"/>
  <c r="CQ89" i="1"/>
  <c r="CS89" i="1"/>
  <c r="CU89" i="1"/>
  <c r="T89" i="1" s="1"/>
  <c r="CV89" i="1"/>
  <c r="U89" i="1" s="1"/>
  <c r="CW89" i="1"/>
  <c r="FR89" i="1"/>
  <c r="GL89" i="1"/>
  <c r="GO89" i="1"/>
  <c r="GP89" i="1"/>
  <c r="GV89" i="1"/>
  <c r="GX89" i="1"/>
  <c r="C90" i="1"/>
  <c r="D90" i="1"/>
  <c r="I90" i="1"/>
  <c r="I94" i="1" s="1"/>
  <c r="AC90" i="1"/>
  <c r="AE90" i="1"/>
  <c r="AD90" i="1" s="1"/>
  <c r="CR90" i="1" s="1"/>
  <c r="Q90" i="1" s="1"/>
  <c r="AF90" i="1"/>
  <c r="AG90" i="1"/>
  <c r="CU90" i="1" s="1"/>
  <c r="T90" i="1" s="1"/>
  <c r="AH90" i="1"/>
  <c r="AI90" i="1"/>
  <c r="AJ90" i="1"/>
  <c r="CS90" i="1"/>
  <c r="R90" i="1" s="1"/>
  <c r="GK90" i="1" s="1"/>
  <c r="CT90" i="1"/>
  <c r="S90" i="1" s="1"/>
  <c r="CV90" i="1"/>
  <c r="U90" i="1" s="1"/>
  <c r="CW90" i="1"/>
  <c r="V90" i="1" s="1"/>
  <c r="CX90" i="1"/>
  <c r="W90" i="1" s="1"/>
  <c r="FR90" i="1"/>
  <c r="GL90" i="1"/>
  <c r="GO90" i="1"/>
  <c r="GP90" i="1"/>
  <c r="GV90" i="1"/>
  <c r="GX90" i="1"/>
  <c r="C91" i="1"/>
  <c r="D91" i="1"/>
  <c r="I91" i="1"/>
  <c r="P91" i="1"/>
  <c r="X91" i="1"/>
  <c r="AC91" i="1"/>
  <c r="AD91" i="1"/>
  <c r="CR91" i="1" s="1"/>
  <c r="Q91" i="1" s="1"/>
  <c r="AE91" i="1"/>
  <c r="AF91" i="1"/>
  <c r="AG91" i="1"/>
  <c r="AH91" i="1"/>
  <c r="CV91" i="1" s="1"/>
  <c r="U91" i="1" s="1"/>
  <c r="AI91" i="1"/>
  <c r="AJ91" i="1"/>
  <c r="CQ91" i="1"/>
  <c r="CS91" i="1"/>
  <c r="R91" i="1" s="1"/>
  <c r="GK91" i="1" s="1"/>
  <c r="CT91" i="1"/>
  <c r="S91" i="1" s="1"/>
  <c r="CZ91" i="1" s="1"/>
  <c r="Y91" i="1" s="1"/>
  <c r="CU91" i="1"/>
  <c r="T91" i="1" s="1"/>
  <c r="CW91" i="1"/>
  <c r="V91" i="1" s="1"/>
  <c r="CX91" i="1"/>
  <c r="W91" i="1" s="1"/>
  <c r="CY91" i="1"/>
  <c r="FR91" i="1"/>
  <c r="GL91" i="1"/>
  <c r="GO91" i="1"/>
  <c r="GP91" i="1"/>
  <c r="GV91" i="1"/>
  <c r="GX91" i="1"/>
  <c r="I92" i="1"/>
  <c r="S92" i="1"/>
  <c r="AC92" i="1"/>
  <c r="AE92" i="1"/>
  <c r="AD92" i="1" s="1"/>
  <c r="CR92" i="1" s="1"/>
  <c r="Q92" i="1" s="1"/>
  <c r="AF92" i="1"/>
  <c r="AG92" i="1"/>
  <c r="CU92" i="1" s="1"/>
  <c r="T92" i="1" s="1"/>
  <c r="AH92" i="1"/>
  <c r="AI92" i="1"/>
  <c r="AJ92" i="1"/>
  <c r="CS92" i="1"/>
  <c r="R92" i="1" s="1"/>
  <c r="CT92" i="1"/>
  <c r="CV92" i="1"/>
  <c r="U92" i="1" s="1"/>
  <c r="CW92" i="1"/>
  <c r="V92" i="1" s="1"/>
  <c r="CX92" i="1"/>
  <c r="W92" i="1" s="1"/>
  <c r="FR92" i="1"/>
  <c r="GK92" i="1"/>
  <c r="GL92" i="1"/>
  <c r="GO92" i="1"/>
  <c r="GP92" i="1"/>
  <c r="GV92" i="1"/>
  <c r="GX92" i="1"/>
  <c r="I93" i="1"/>
  <c r="R93" i="1"/>
  <c r="GK93" i="1" s="1"/>
  <c r="V93" i="1"/>
  <c r="AC93" i="1"/>
  <c r="CQ93" i="1" s="1"/>
  <c r="P93" i="1" s="1"/>
  <c r="AE93" i="1"/>
  <c r="AD93" i="1" s="1"/>
  <c r="CR93" i="1" s="1"/>
  <c r="Q93" i="1" s="1"/>
  <c r="AF93" i="1"/>
  <c r="CT93" i="1" s="1"/>
  <c r="S93" i="1" s="1"/>
  <c r="AG93" i="1"/>
  <c r="CU93" i="1" s="1"/>
  <c r="AH93" i="1"/>
  <c r="AI93" i="1"/>
  <c r="AJ93" i="1"/>
  <c r="CX93" i="1" s="1"/>
  <c r="W93" i="1" s="1"/>
  <c r="CS93" i="1"/>
  <c r="CV93" i="1"/>
  <c r="U93" i="1" s="1"/>
  <c r="CW93" i="1"/>
  <c r="FR93" i="1"/>
  <c r="GL93" i="1"/>
  <c r="GO93" i="1"/>
  <c r="GP93" i="1"/>
  <c r="GV93" i="1"/>
  <c r="GX93" i="1"/>
  <c r="U94" i="1"/>
  <c r="AC94" i="1"/>
  <c r="AE94" i="1"/>
  <c r="AF94" i="1"/>
  <c r="AG94" i="1"/>
  <c r="AH94" i="1"/>
  <c r="AI94" i="1"/>
  <c r="CW94" i="1" s="1"/>
  <c r="V94" i="1" s="1"/>
  <c r="AJ94" i="1"/>
  <c r="CQ94" i="1"/>
  <c r="CT94" i="1"/>
  <c r="S94" i="1" s="1"/>
  <c r="CU94" i="1"/>
  <c r="T94" i="1" s="1"/>
  <c r="CV94" i="1"/>
  <c r="CX94" i="1"/>
  <c r="W94" i="1" s="1"/>
  <c r="FR94" i="1"/>
  <c r="GL94" i="1"/>
  <c r="GO94" i="1"/>
  <c r="GP94" i="1"/>
  <c r="GV94" i="1"/>
  <c r="I95" i="1"/>
  <c r="P95" i="1"/>
  <c r="T95" i="1"/>
  <c r="AC95" i="1"/>
  <c r="AD95" i="1"/>
  <c r="CR95" i="1" s="1"/>
  <c r="Q95" i="1" s="1"/>
  <c r="AE95" i="1"/>
  <c r="AF95" i="1"/>
  <c r="AG95" i="1"/>
  <c r="AH95" i="1"/>
  <c r="CV95" i="1" s="1"/>
  <c r="U95" i="1" s="1"/>
  <c r="AI95" i="1"/>
  <c r="AJ95" i="1"/>
  <c r="CQ95" i="1"/>
  <c r="CS95" i="1"/>
  <c r="R95" i="1" s="1"/>
  <c r="GK95" i="1" s="1"/>
  <c r="CT95" i="1"/>
  <c r="S95" i="1" s="1"/>
  <c r="CZ95" i="1" s="1"/>
  <c r="Y95" i="1" s="1"/>
  <c r="CU95" i="1"/>
  <c r="CW95" i="1"/>
  <c r="V95" i="1" s="1"/>
  <c r="CX95" i="1"/>
  <c r="W95" i="1" s="1"/>
  <c r="CY95" i="1"/>
  <c r="X95" i="1" s="1"/>
  <c r="FR95" i="1"/>
  <c r="GL95" i="1"/>
  <c r="GO95" i="1"/>
  <c r="GP95" i="1"/>
  <c r="GV95" i="1"/>
  <c r="GX95" i="1"/>
  <c r="C96" i="1"/>
  <c r="D96" i="1"/>
  <c r="I96" i="1"/>
  <c r="T96" i="1"/>
  <c r="U96" i="1"/>
  <c r="AC96" i="1"/>
  <c r="AD96" i="1"/>
  <c r="AE96" i="1"/>
  <c r="CS96" i="1" s="1"/>
  <c r="R96" i="1" s="1"/>
  <c r="GK96" i="1" s="1"/>
  <c r="AF96" i="1"/>
  <c r="AG96" i="1"/>
  <c r="AH96" i="1"/>
  <c r="CV96" i="1" s="1"/>
  <c r="AI96" i="1"/>
  <c r="CW96" i="1" s="1"/>
  <c r="V96" i="1" s="1"/>
  <c r="AJ96" i="1"/>
  <c r="CQ96" i="1"/>
  <c r="P96" i="1" s="1"/>
  <c r="CR96" i="1"/>
  <c r="Q96" i="1" s="1"/>
  <c r="CT96" i="1"/>
  <c r="S96" i="1" s="1"/>
  <c r="CU96" i="1"/>
  <c r="CX96" i="1"/>
  <c r="W96" i="1" s="1"/>
  <c r="CY96" i="1"/>
  <c r="X96" i="1" s="1"/>
  <c r="CZ96" i="1"/>
  <c r="Y96" i="1" s="1"/>
  <c r="FR96" i="1"/>
  <c r="GL96" i="1"/>
  <c r="GO96" i="1"/>
  <c r="GP96" i="1"/>
  <c r="GV96" i="1"/>
  <c r="GX96" i="1" s="1"/>
  <c r="C97" i="1"/>
  <c r="D97" i="1"/>
  <c r="I97" i="1"/>
  <c r="GX97" i="1" s="1"/>
  <c r="AC97" i="1"/>
  <c r="AE97" i="1"/>
  <c r="AD97" i="1" s="1"/>
  <c r="AF97" i="1"/>
  <c r="CT97" i="1" s="1"/>
  <c r="AG97" i="1"/>
  <c r="AH97" i="1"/>
  <c r="AI97" i="1"/>
  <c r="CW97" i="1" s="1"/>
  <c r="V97" i="1" s="1"/>
  <c r="AJ97" i="1"/>
  <c r="CX97" i="1" s="1"/>
  <c r="CQ97" i="1"/>
  <c r="CU97" i="1"/>
  <c r="T97" i="1" s="1"/>
  <c r="CV97" i="1"/>
  <c r="FR97" i="1"/>
  <c r="GL97" i="1"/>
  <c r="GO97" i="1"/>
  <c r="GP97" i="1"/>
  <c r="GV97" i="1"/>
  <c r="I98" i="1"/>
  <c r="T98" i="1"/>
  <c r="U98" i="1"/>
  <c r="AC98" i="1"/>
  <c r="AB98" i="1" s="1"/>
  <c r="AD98" i="1"/>
  <c r="AE98" i="1"/>
  <c r="CS98" i="1" s="1"/>
  <c r="R98" i="1" s="1"/>
  <c r="GK98" i="1" s="1"/>
  <c r="AF98" i="1"/>
  <c r="AG98" i="1"/>
  <c r="AH98" i="1"/>
  <c r="AI98" i="1"/>
  <c r="CW98" i="1" s="1"/>
  <c r="V98" i="1" s="1"/>
  <c r="AJ98" i="1"/>
  <c r="CQ98" i="1"/>
  <c r="P98" i="1" s="1"/>
  <c r="CP98" i="1" s="1"/>
  <c r="O98" i="1" s="1"/>
  <c r="CR98" i="1"/>
  <c r="Q98" i="1" s="1"/>
  <c r="CT98" i="1"/>
  <c r="S98" i="1" s="1"/>
  <c r="CU98" i="1"/>
  <c r="CV98" i="1"/>
  <c r="CX98" i="1"/>
  <c r="W98" i="1" s="1"/>
  <c r="CY98" i="1"/>
  <c r="X98" i="1" s="1"/>
  <c r="CZ98" i="1"/>
  <c r="Y98" i="1" s="1"/>
  <c r="FR98" i="1"/>
  <c r="GL98" i="1"/>
  <c r="GO98" i="1"/>
  <c r="GP98" i="1"/>
  <c r="GV98" i="1"/>
  <c r="GX98" i="1" s="1"/>
  <c r="AC99" i="1"/>
  <c r="AB99" i="1" s="1"/>
  <c r="AD99" i="1"/>
  <c r="CR99" i="1" s="1"/>
  <c r="AE99" i="1"/>
  <c r="AF99" i="1"/>
  <c r="AG99" i="1"/>
  <c r="AH99" i="1"/>
  <c r="CV99" i="1" s="1"/>
  <c r="AI99" i="1"/>
  <c r="AJ99" i="1"/>
  <c r="CS99" i="1"/>
  <c r="CT99" i="1"/>
  <c r="CU99" i="1"/>
  <c r="CW99" i="1"/>
  <c r="CX99" i="1"/>
  <c r="FR99" i="1"/>
  <c r="GL99" i="1"/>
  <c r="GO99" i="1"/>
  <c r="GP99" i="1"/>
  <c r="GV99" i="1"/>
  <c r="I100" i="1"/>
  <c r="AB100" i="1"/>
  <c r="AC100" i="1"/>
  <c r="CQ100" i="1" s="1"/>
  <c r="P100" i="1" s="1"/>
  <c r="AE100" i="1"/>
  <c r="AD100" i="1" s="1"/>
  <c r="AF100" i="1"/>
  <c r="AG100" i="1"/>
  <c r="CU100" i="1" s="1"/>
  <c r="T100" i="1" s="1"/>
  <c r="AH100" i="1"/>
  <c r="AI100" i="1"/>
  <c r="AJ100" i="1"/>
  <c r="CX100" i="1" s="1"/>
  <c r="W100" i="1" s="1"/>
  <c r="CR100" i="1"/>
  <c r="Q100" i="1" s="1"/>
  <c r="CP100" i="1" s="1"/>
  <c r="O100" i="1" s="1"/>
  <c r="CS100" i="1"/>
  <c r="R100" i="1" s="1"/>
  <c r="GK100" i="1" s="1"/>
  <c r="CT100" i="1"/>
  <c r="S100" i="1" s="1"/>
  <c r="CV100" i="1"/>
  <c r="U100" i="1" s="1"/>
  <c r="CW100" i="1"/>
  <c r="V100" i="1" s="1"/>
  <c r="FR100" i="1"/>
  <c r="GL100" i="1"/>
  <c r="GO100" i="1"/>
  <c r="GP100" i="1"/>
  <c r="GV100" i="1"/>
  <c r="GX100" i="1"/>
  <c r="I101" i="1"/>
  <c r="R101" i="1"/>
  <c r="GK101" i="1" s="1"/>
  <c r="T101" i="1"/>
  <c r="AC101" i="1"/>
  <c r="AD101" i="1"/>
  <c r="AB101" i="1" s="1"/>
  <c r="AE101" i="1"/>
  <c r="AF101" i="1"/>
  <c r="CT101" i="1" s="1"/>
  <c r="AG101" i="1"/>
  <c r="AH101" i="1"/>
  <c r="CV101" i="1" s="1"/>
  <c r="U101" i="1" s="1"/>
  <c r="AI101" i="1"/>
  <c r="AJ101" i="1"/>
  <c r="CX101" i="1" s="1"/>
  <c r="CQ101" i="1"/>
  <c r="P101" i="1" s="1"/>
  <c r="CR101" i="1"/>
  <c r="Q101" i="1" s="1"/>
  <c r="CS101" i="1"/>
  <c r="CU101" i="1"/>
  <c r="CW101" i="1"/>
  <c r="V101" i="1" s="1"/>
  <c r="FR101" i="1"/>
  <c r="GL101" i="1"/>
  <c r="GO101" i="1"/>
  <c r="GP101" i="1"/>
  <c r="GV101" i="1"/>
  <c r="GX101" i="1" s="1"/>
  <c r="C102" i="1"/>
  <c r="D102" i="1"/>
  <c r="I102" i="1"/>
  <c r="CX255" i="3" s="1"/>
  <c r="AC102" i="1"/>
  <c r="AE102" i="1"/>
  <c r="AD102" i="1" s="1"/>
  <c r="AF102" i="1"/>
  <c r="CT102" i="1" s="1"/>
  <c r="S102" i="1" s="1"/>
  <c r="AG102" i="1"/>
  <c r="AH102" i="1"/>
  <c r="AI102" i="1"/>
  <c r="CW102" i="1" s="1"/>
  <c r="V102" i="1" s="1"/>
  <c r="AJ102" i="1"/>
  <c r="CX102" i="1" s="1"/>
  <c r="W102" i="1" s="1"/>
  <c r="CQ102" i="1"/>
  <c r="P102" i="1" s="1"/>
  <c r="CU102" i="1"/>
  <c r="T102" i="1" s="1"/>
  <c r="CV102" i="1"/>
  <c r="U102" i="1" s="1"/>
  <c r="FR102" i="1"/>
  <c r="GL102" i="1"/>
  <c r="GO102" i="1"/>
  <c r="GP102" i="1"/>
  <c r="GV102" i="1"/>
  <c r="GX102" i="1" s="1"/>
  <c r="C103" i="1"/>
  <c r="D103" i="1"/>
  <c r="I103" i="1"/>
  <c r="CX256" i="3" s="1"/>
  <c r="AC103" i="1"/>
  <c r="CQ103" i="1" s="1"/>
  <c r="P103" i="1" s="1"/>
  <c r="AE103" i="1"/>
  <c r="AD103" i="1" s="1"/>
  <c r="AF103" i="1"/>
  <c r="CT103" i="1" s="1"/>
  <c r="S103" i="1" s="1"/>
  <c r="AG103" i="1"/>
  <c r="CU103" i="1" s="1"/>
  <c r="T103" i="1" s="1"/>
  <c r="AH103" i="1"/>
  <c r="AI103" i="1"/>
  <c r="AJ103" i="1"/>
  <c r="CX103" i="1" s="1"/>
  <c r="W103" i="1" s="1"/>
  <c r="CS103" i="1"/>
  <c r="R103" i="1" s="1"/>
  <c r="GK103" i="1" s="1"/>
  <c r="CV103" i="1"/>
  <c r="U103" i="1" s="1"/>
  <c r="CW103" i="1"/>
  <c r="V103" i="1" s="1"/>
  <c r="FR103" i="1"/>
  <c r="GL103" i="1"/>
  <c r="GO103" i="1"/>
  <c r="GP103" i="1"/>
  <c r="GV103" i="1"/>
  <c r="GX103" i="1"/>
  <c r="I104" i="1"/>
  <c r="O104" i="1"/>
  <c r="P104" i="1"/>
  <c r="Q104" i="1"/>
  <c r="R104" i="1"/>
  <c r="S104" i="1"/>
  <c r="T104" i="1"/>
  <c r="U104" i="1"/>
  <c r="V104" i="1"/>
  <c r="W104" i="1"/>
  <c r="X104" i="1"/>
  <c r="Y104" i="1"/>
  <c r="AB104" i="1"/>
  <c r="CP104" i="1" s="1"/>
  <c r="AC104" i="1"/>
  <c r="AD104" i="1"/>
  <c r="AE104" i="1"/>
  <c r="AF104" i="1"/>
  <c r="AG104" i="1"/>
  <c r="AH104" i="1"/>
  <c r="AI104" i="1"/>
  <c r="AJ104" i="1"/>
  <c r="FR104" i="1"/>
  <c r="GK104" i="1"/>
  <c r="GL104" i="1"/>
  <c r="GO104" i="1"/>
  <c r="GP104" i="1"/>
  <c r="GV104" i="1"/>
  <c r="GX104" i="1"/>
  <c r="I105" i="1"/>
  <c r="I107" i="1" s="1"/>
  <c r="O105" i="1"/>
  <c r="P105" i="1"/>
  <c r="Q105" i="1"/>
  <c r="R105" i="1"/>
  <c r="GK105" i="1" s="1"/>
  <c r="S105" i="1"/>
  <c r="T105" i="1"/>
  <c r="U105" i="1"/>
  <c r="V105" i="1"/>
  <c r="W105" i="1"/>
  <c r="X105" i="1"/>
  <c r="Y105" i="1"/>
  <c r="AB105" i="1"/>
  <c r="CP105" i="1" s="1"/>
  <c r="AC105" i="1"/>
  <c r="AD105" i="1"/>
  <c r="AE105" i="1"/>
  <c r="AF105" i="1"/>
  <c r="AG105" i="1"/>
  <c r="AH105" i="1"/>
  <c r="AI105" i="1"/>
  <c r="AJ105" i="1"/>
  <c r="FR105" i="1"/>
  <c r="GL105" i="1"/>
  <c r="GO105" i="1"/>
  <c r="GP105" i="1"/>
  <c r="GV105" i="1"/>
  <c r="GX105" i="1" s="1"/>
  <c r="I106" i="1"/>
  <c r="O106" i="1"/>
  <c r="P106" i="1"/>
  <c r="Q106" i="1"/>
  <c r="R106" i="1"/>
  <c r="GK106" i="1" s="1"/>
  <c r="S106" i="1"/>
  <c r="T106" i="1"/>
  <c r="U106" i="1"/>
  <c r="V106" i="1"/>
  <c r="W106" i="1"/>
  <c r="X106" i="1"/>
  <c r="Y106" i="1"/>
  <c r="AB106" i="1"/>
  <c r="AC106" i="1"/>
  <c r="AD106" i="1"/>
  <c r="AE106" i="1"/>
  <c r="AF106" i="1"/>
  <c r="AG106" i="1"/>
  <c r="AH106" i="1"/>
  <c r="AI106" i="1"/>
  <c r="AJ106" i="1"/>
  <c r="CP106" i="1"/>
  <c r="GN106" i="1" s="1"/>
  <c r="FR106" i="1"/>
  <c r="GL106" i="1"/>
  <c r="GM106" i="1"/>
  <c r="GO106" i="1"/>
  <c r="GP106" i="1"/>
  <c r="GV106" i="1"/>
  <c r="GX106" i="1" s="1"/>
  <c r="O107" i="1"/>
  <c r="P107" i="1"/>
  <c r="Q107" i="1"/>
  <c r="R107" i="1"/>
  <c r="S107" i="1"/>
  <c r="T107" i="1"/>
  <c r="U107" i="1"/>
  <c r="V107" i="1"/>
  <c r="W107" i="1"/>
  <c r="X107" i="1"/>
  <c r="Y107" i="1"/>
  <c r="AB107" i="1"/>
  <c r="AC107" i="1"/>
  <c r="AD107" i="1"/>
  <c r="AE107" i="1"/>
  <c r="AF107" i="1"/>
  <c r="AG107" i="1"/>
  <c r="AH107" i="1"/>
  <c r="AI107" i="1"/>
  <c r="AJ107" i="1"/>
  <c r="CP107" i="1"/>
  <c r="FR107" i="1"/>
  <c r="GK107" i="1"/>
  <c r="GL107" i="1"/>
  <c r="GO107" i="1"/>
  <c r="GP107" i="1"/>
  <c r="GV107" i="1"/>
  <c r="C108" i="1"/>
  <c r="D108" i="1"/>
  <c r="I108" i="1"/>
  <c r="CX257" i="3" s="1"/>
  <c r="AC108" i="1"/>
  <c r="AB108" i="1" s="1"/>
  <c r="AD108" i="1"/>
  <c r="CR108" i="1" s="1"/>
  <c r="Q108" i="1" s="1"/>
  <c r="AE108" i="1"/>
  <c r="AF108" i="1"/>
  <c r="AG108" i="1"/>
  <c r="CU108" i="1" s="1"/>
  <c r="T108" i="1" s="1"/>
  <c r="AH108" i="1"/>
  <c r="CV108" i="1" s="1"/>
  <c r="U108" i="1" s="1"/>
  <c r="AI108" i="1"/>
  <c r="AJ108" i="1"/>
  <c r="CS108" i="1"/>
  <c r="R108" i="1" s="1"/>
  <c r="GK108" i="1" s="1"/>
  <c r="CT108" i="1"/>
  <c r="S108" i="1" s="1"/>
  <c r="CW108" i="1"/>
  <c r="V108" i="1" s="1"/>
  <c r="CX108" i="1"/>
  <c r="W108" i="1" s="1"/>
  <c r="FR108" i="1"/>
  <c r="GL108" i="1"/>
  <c r="GO108" i="1"/>
  <c r="GP108" i="1"/>
  <c r="GV108" i="1"/>
  <c r="GX108" i="1"/>
  <c r="C109" i="1"/>
  <c r="D109" i="1"/>
  <c r="I109" i="1"/>
  <c r="CX258" i="3" s="1"/>
  <c r="AC109" i="1"/>
  <c r="AB109" i="1" s="1"/>
  <c r="AD109" i="1"/>
  <c r="CR109" i="1" s="1"/>
  <c r="Q109" i="1" s="1"/>
  <c r="AE109" i="1"/>
  <c r="CS109" i="1" s="1"/>
  <c r="R109" i="1" s="1"/>
  <c r="GK109" i="1" s="1"/>
  <c r="AF109" i="1"/>
  <c r="AG109" i="1"/>
  <c r="AH109" i="1"/>
  <c r="CV109" i="1" s="1"/>
  <c r="U109" i="1" s="1"/>
  <c r="AI109" i="1"/>
  <c r="CW109" i="1" s="1"/>
  <c r="V109" i="1" s="1"/>
  <c r="AJ109" i="1"/>
  <c r="CQ109" i="1"/>
  <c r="P109" i="1" s="1"/>
  <c r="CT109" i="1"/>
  <c r="S109" i="1" s="1"/>
  <c r="CU109" i="1"/>
  <c r="T109" i="1" s="1"/>
  <c r="CX109" i="1"/>
  <c r="W109" i="1" s="1"/>
  <c r="FR109" i="1"/>
  <c r="GL109" i="1"/>
  <c r="GO109" i="1"/>
  <c r="GP109" i="1"/>
  <c r="GV109" i="1"/>
  <c r="GX109" i="1" s="1"/>
  <c r="C110" i="1"/>
  <c r="D110" i="1"/>
  <c r="I110" i="1"/>
  <c r="AC110" i="1"/>
  <c r="AE110" i="1"/>
  <c r="AD110" i="1" s="1"/>
  <c r="AF110" i="1"/>
  <c r="CT110" i="1" s="1"/>
  <c r="S110" i="1" s="1"/>
  <c r="AG110" i="1"/>
  <c r="AH110" i="1"/>
  <c r="AI110" i="1"/>
  <c r="CW110" i="1" s="1"/>
  <c r="V110" i="1" s="1"/>
  <c r="AJ110" i="1"/>
  <c r="CX110" i="1" s="1"/>
  <c r="W110" i="1" s="1"/>
  <c r="CQ110" i="1"/>
  <c r="P110" i="1" s="1"/>
  <c r="CU110" i="1"/>
  <c r="T110" i="1" s="1"/>
  <c r="CV110" i="1"/>
  <c r="U110" i="1" s="1"/>
  <c r="FR110" i="1"/>
  <c r="GL110" i="1"/>
  <c r="GO110" i="1"/>
  <c r="GP110" i="1"/>
  <c r="GV110" i="1"/>
  <c r="GX110" i="1" s="1"/>
  <c r="C111" i="1"/>
  <c r="D111" i="1"/>
  <c r="I111" i="1"/>
  <c r="AC111" i="1"/>
  <c r="CQ111" i="1" s="1"/>
  <c r="P111" i="1" s="1"/>
  <c r="AE111" i="1"/>
  <c r="AD111" i="1" s="1"/>
  <c r="AF111" i="1"/>
  <c r="CT111" i="1" s="1"/>
  <c r="S111" i="1" s="1"/>
  <c r="AG111" i="1"/>
  <c r="CU111" i="1" s="1"/>
  <c r="T111" i="1" s="1"/>
  <c r="AH111" i="1"/>
  <c r="AI111" i="1"/>
  <c r="AJ111" i="1"/>
  <c r="CX111" i="1" s="1"/>
  <c r="W111" i="1" s="1"/>
  <c r="CS111" i="1"/>
  <c r="R111" i="1" s="1"/>
  <c r="GK111" i="1" s="1"/>
  <c r="CV111" i="1"/>
  <c r="U111" i="1" s="1"/>
  <c r="CW111" i="1"/>
  <c r="V111" i="1" s="1"/>
  <c r="FR111" i="1"/>
  <c r="GL111" i="1"/>
  <c r="GO111" i="1"/>
  <c r="GP111" i="1"/>
  <c r="GV111" i="1"/>
  <c r="GX111" i="1"/>
  <c r="I112" i="1"/>
  <c r="AC112" i="1"/>
  <c r="AE112" i="1"/>
  <c r="AD112" i="1" s="1"/>
  <c r="AF112" i="1"/>
  <c r="CT112" i="1" s="1"/>
  <c r="S112" i="1" s="1"/>
  <c r="AG112" i="1"/>
  <c r="AH112" i="1"/>
  <c r="AI112" i="1"/>
  <c r="CW112" i="1" s="1"/>
  <c r="V112" i="1" s="1"/>
  <c r="AJ112" i="1"/>
  <c r="CX112" i="1" s="1"/>
  <c r="W112" i="1" s="1"/>
  <c r="CQ112" i="1"/>
  <c r="P112" i="1" s="1"/>
  <c r="CU112" i="1"/>
  <c r="T112" i="1" s="1"/>
  <c r="CV112" i="1"/>
  <c r="U112" i="1" s="1"/>
  <c r="FR112" i="1"/>
  <c r="GL112" i="1"/>
  <c r="GO112" i="1"/>
  <c r="GP112" i="1"/>
  <c r="GV112" i="1"/>
  <c r="GX112" i="1" s="1"/>
  <c r="AC113" i="1"/>
  <c r="AB113" i="1" s="1"/>
  <c r="AD113" i="1"/>
  <c r="CR113" i="1" s="1"/>
  <c r="AE113" i="1"/>
  <c r="CS113" i="1" s="1"/>
  <c r="AF113" i="1"/>
  <c r="AG113" i="1"/>
  <c r="AH113" i="1"/>
  <c r="CV113" i="1" s="1"/>
  <c r="AI113" i="1"/>
  <c r="CW113" i="1" s="1"/>
  <c r="AJ113" i="1"/>
  <c r="CQ113" i="1"/>
  <c r="CT113" i="1"/>
  <c r="CU113" i="1"/>
  <c r="CX113" i="1"/>
  <c r="FR113" i="1"/>
  <c r="GL113" i="1"/>
  <c r="GO113" i="1"/>
  <c r="GP113" i="1"/>
  <c r="GV113" i="1"/>
  <c r="C114" i="1"/>
  <c r="D114" i="1"/>
  <c r="I114" i="1"/>
  <c r="AC114" i="1"/>
  <c r="AE114" i="1"/>
  <c r="AD114" i="1" s="1"/>
  <c r="AF114" i="1"/>
  <c r="CT114" i="1" s="1"/>
  <c r="S114" i="1" s="1"/>
  <c r="AG114" i="1"/>
  <c r="AH114" i="1"/>
  <c r="AI114" i="1"/>
  <c r="CW114" i="1" s="1"/>
  <c r="V114" i="1" s="1"/>
  <c r="AJ114" i="1"/>
  <c r="CX114" i="1" s="1"/>
  <c r="W114" i="1" s="1"/>
  <c r="CQ114" i="1"/>
  <c r="P114" i="1" s="1"/>
  <c r="CU114" i="1"/>
  <c r="T114" i="1" s="1"/>
  <c r="CV114" i="1"/>
  <c r="U114" i="1" s="1"/>
  <c r="FR114" i="1"/>
  <c r="GL114" i="1"/>
  <c r="GO114" i="1"/>
  <c r="GP114" i="1"/>
  <c r="GV114" i="1"/>
  <c r="GX114" i="1" s="1"/>
  <c r="C115" i="1"/>
  <c r="D115" i="1"/>
  <c r="I115" i="1"/>
  <c r="AC115" i="1"/>
  <c r="CQ115" i="1" s="1"/>
  <c r="P115" i="1" s="1"/>
  <c r="AE115" i="1"/>
  <c r="AD115" i="1" s="1"/>
  <c r="AF115" i="1"/>
  <c r="CT115" i="1" s="1"/>
  <c r="S115" i="1" s="1"/>
  <c r="AG115" i="1"/>
  <c r="CU115" i="1" s="1"/>
  <c r="T115" i="1" s="1"/>
  <c r="AH115" i="1"/>
  <c r="AI115" i="1"/>
  <c r="AJ115" i="1"/>
  <c r="CX115" i="1" s="1"/>
  <c r="W115" i="1" s="1"/>
  <c r="CS115" i="1"/>
  <c r="R115" i="1" s="1"/>
  <c r="GK115" i="1" s="1"/>
  <c r="CV115" i="1"/>
  <c r="U115" i="1" s="1"/>
  <c r="CW115" i="1"/>
  <c r="V115" i="1" s="1"/>
  <c r="FR115" i="1"/>
  <c r="GL115" i="1"/>
  <c r="GO115" i="1"/>
  <c r="GP115" i="1"/>
  <c r="GV115" i="1"/>
  <c r="GX115" i="1"/>
  <c r="I116" i="1"/>
  <c r="AC116" i="1"/>
  <c r="AE116" i="1"/>
  <c r="AD116" i="1" s="1"/>
  <c r="AF116" i="1"/>
  <c r="CT116" i="1" s="1"/>
  <c r="S116" i="1" s="1"/>
  <c r="AG116" i="1"/>
  <c r="AH116" i="1"/>
  <c r="AI116" i="1"/>
  <c r="CW116" i="1" s="1"/>
  <c r="V116" i="1" s="1"/>
  <c r="AJ116" i="1"/>
  <c r="CX116" i="1" s="1"/>
  <c r="W116" i="1" s="1"/>
  <c r="CQ116" i="1"/>
  <c r="P116" i="1" s="1"/>
  <c r="CU116" i="1"/>
  <c r="T116" i="1" s="1"/>
  <c r="CV116" i="1"/>
  <c r="U116" i="1" s="1"/>
  <c r="FR116" i="1"/>
  <c r="GL116" i="1"/>
  <c r="GO116" i="1"/>
  <c r="GP116" i="1"/>
  <c r="GV116" i="1"/>
  <c r="GX116" i="1" s="1"/>
  <c r="AC117" i="1"/>
  <c r="AB117" i="1" s="1"/>
  <c r="AD117" i="1"/>
  <c r="CR117" i="1" s="1"/>
  <c r="AE117" i="1"/>
  <c r="CS117" i="1" s="1"/>
  <c r="AF117" i="1"/>
  <c r="AG117" i="1"/>
  <c r="AH117" i="1"/>
  <c r="CV117" i="1" s="1"/>
  <c r="AI117" i="1"/>
  <c r="CW117" i="1" s="1"/>
  <c r="AJ117" i="1"/>
  <c r="CQ117" i="1"/>
  <c r="CT117" i="1"/>
  <c r="CU117" i="1"/>
  <c r="CX117" i="1"/>
  <c r="FR117" i="1"/>
  <c r="GL117" i="1"/>
  <c r="GO117" i="1"/>
  <c r="GP117" i="1"/>
  <c r="GV117" i="1"/>
  <c r="I118" i="1"/>
  <c r="AC118" i="1"/>
  <c r="AB118" i="1" s="1"/>
  <c r="AD118" i="1"/>
  <c r="CR118" i="1" s="1"/>
  <c r="Q118" i="1" s="1"/>
  <c r="AE118" i="1"/>
  <c r="AF118" i="1"/>
  <c r="AG118" i="1"/>
  <c r="CU118" i="1" s="1"/>
  <c r="T118" i="1" s="1"/>
  <c r="AH118" i="1"/>
  <c r="CV118" i="1" s="1"/>
  <c r="U118" i="1" s="1"/>
  <c r="AI118" i="1"/>
  <c r="AJ118" i="1"/>
  <c r="CS118" i="1"/>
  <c r="R118" i="1" s="1"/>
  <c r="GK118" i="1" s="1"/>
  <c r="CT118" i="1"/>
  <c r="S118" i="1" s="1"/>
  <c r="CW118" i="1"/>
  <c r="V118" i="1" s="1"/>
  <c r="CX118" i="1"/>
  <c r="W118" i="1" s="1"/>
  <c r="FR118" i="1"/>
  <c r="GL118" i="1"/>
  <c r="GO118" i="1"/>
  <c r="GP118" i="1"/>
  <c r="GV118" i="1"/>
  <c r="GX118" i="1"/>
  <c r="I119" i="1"/>
  <c r="AC119" i="1"/>
  <c r="CQ119" i="1" s="1"/>
  <c r="P119" i="1" s="1"/>
  <c r="AE119" i="1"/>
  <c r="AD119" i="1" s="1"/>
  <c r="AF119" i="1"/>
  <c r="CT119" i="1" s="1"/>
  <c r="S119" i="1" s="1"/>
  <c r="AG119" i="1"/>
  <c r="CU119" i="1" s="1"/>
  <c r="T119" i="1" s="1"/>
  <c r="AH119" i="1"/>
  <c r="AI119" i="1"/>
  <c r="AJ119" i="1"/>
  <c r="CX119" i="1" s="1"/>
  <c r="W119" i="1" s="1"/>
  <c r="CS119" i="1"/>
  <c r="R119" i="1" s="1"/>
  <c r="GK119" i="1" s="1"/>
  <c r="CV119" i="1"/>
  <c r="U119" i="1" s="1"/>
  <c r="CW119" i="1"/>
  <c r="V119" i="1" s="1"/>
  <c r="FR119" i="1"/>
  <c r="GL119" i="1"/>
  <c r="GO119" i="1"/>
  <c r="GP119" i="1"/>
  <c r="GV119" i="1"/>
  <c r="GX119" i="1"/>
  <c r="B121" i="1"/>
  <c r="B22" i="1" s="1"/>
  <c r="C121" i="1"/>
  <c r="C22" i="1" s="1"/>
  <c r="D121" i="1"/>
  <c r="D22" i="1" s="1"/>
  <c r="F121" i="1"/>
  <c r="F22" i="1" s="1"/>
  <c r="G121" i="1"/>
  <c r="G22" i="1" s="1"/>
  <c r="BX121" i="1"/>
  <c r="BX22" i="1" s="1"/>
  <c r="BY121" i="1"/>
  <c r="BY22" i="1" s="1"/>
  <c r="BZ121" i="1"/>
  <c r="BZ22" i="1" s="1"/>
  <c r="CC121" i="1"/>
  <c r="CC22" i="1" s="1"/>
  <c r="CD121" i="1"/>
  <c r="CD22" i="1" s="1"/>
  <c r="CG121" i="1"/>
  <c r="CG22" i="1" s="1"/>
  <c r="CK121" i="1"/>
  <c r="CK22" i="1" s="1"/>
  <c r="CL121" i="1"/>
  <c r="CL22" i="1" s="1"/>
  <c r="EG121" i="1"/>
  <c r="EG22" i="1" s="1"/>
  <c r="FP121" i="1"/>
  <c r="FP22" i="1" s="1"/>
  <c r="FQ121" i="1"/>
  <c r="FQ22" i="1" s="1"/>
  <c r="FR121" i="1"/>
  <c r="FR22" i="1" s="1"/>
  <c r="FU121" i="1"/>
  <c r="FU22" i="1" s="1"/>
  <c r="FV121" i="1"/>
  <c r="FV22" i="1" s="1"/>
  <c r="FY121" i="1"/>
  <c r="FY22" i="1" s="1"/>
  <c r="GC121" i="1"/>
  <c r="GC22" i="1" s="1"/>
  <c r="GD121" i="1"/>
  <c r="GD22" i="1" s="1"/>
  <c r="B153" i="1"/>
  <c r="B18" i="1" s="1"/>
  <c r="C153" i="1"/>
  <c r="C18" i="1" s="1"/>
  <c r="D153" i="1"/>
  <c r="D18" i="1" s="1"/>
  <c r="F153" i="1"/>
  <c r="F18" i="1" s="1"/>
  <c r="G153" i="1"/>
  <c r="G18" i="1" s="1"/>
  <c r="J125" i="5" l="1"/>
  <c r="P125" i="5" s="1"/>
  <c r="W78" i="5"/>
  <c r="G145" i="5"/>
  <c r="O145" i="5" s="1"/>
  <c r="J166" i="5"/>
  <c r="P166" i="5" s="1"/>
  <c r="W112" i="5"/>
  <c r="G208" i="5"/>
  <c r="O208" i="5" s="1"/>
  <c r="J66" i="5"/>
  <c r="P66" i="5" s="1"/>
  <c r="W49" i="5"/>
  <c r="J178" i="5"/>
  <c r="P178" i="5" s="1"/>
  <c r="G78" i="5"/>
  <c r="O78" i="5" s="1"/>
  <c r="G39" i="5"/>
  <c r="O39" i="5" s="1"/>
  <c r="W178" i="5"/>
  <c r="J90" i="5"/>
  <c r="P90" i="5" s="1"/>
  <c r="G133" i="5"/>
  <c r="O133" i="5" s="1"/>
  <c r="W208" i="5"/>
  <c r="G90" i="5"/>
  <c r="O90" i="5" s="1"/>
  <c r="J39" i="5"/>
  <c r="P39" i="5" s="1"/>
  <c r="J145" i="5"/>
  <c r="P145" i="5" s="1"/>
  <c r="W66" i="5"/>
  <c r="G178" i="5"/>
  <c r="O178" i="5" s="1"/>
  <c r="W133" i="5"/>
  <c r="W125" i="5"/>
  <c r="G14" i="5"/>
  <c r="CY119" i="1"/>
  <c r="X119" i="1" s="1"/>
  <c r="CZ119" i="1"/>
  <c r="Y119" i="1" s="1"/>
  <c r="CZ118" i="1"/>
  <c r="Y118" i="1" s="1"/>
  <c r="CY118" i="1"/>
  <c r="X118" i="1" s="1"/>
  <c r="CZ116" i="1"/>
  <c r="Y116" i="1" s="1"/>
  <c r="CR114" i="1"/>
  <c r="Q114" i="1" s="1"/>
  <c r="AB114" i="1"/>
  <c r="CR111" i="1"/>
  <c r="Q111" i="1" s="1"/>
  <c r="AB111" i="1"/>
  <c r="CP110" i="1"/>
  <c r="O110" i="1" s="1"/>
  <c r="GN105" i="1"/>
  <c r="GM105" i="1"/>
  <c r="GM107" i="1"/>
  <c r="GN107" i="1"/>
  <c r="GX107" i="1"/>
  <c r="GM104" i="1"/>
  <c r="GN104" i="1"/>
  <c r="CP103" i="1"/>
  <c r="O103" i="1" s="1"/>
  <c r="CR119" i="1"/>
  <c r="Q119" i="1" s="1"/>
  <c r="CP119" i="1" s="1"/>
  <c r="O119" i="1" s="1"/>
  <c r="AB119" i="1"/>
  <c r="CY115" i="1"/>
  <c r="X115" i="1" s="1"/>
  <c r="CZ115" i="1"/>
  <c r="Y115" i="1" s="1"/>
  <c r="CR102" i="1"/>
  <c r="Q102" i="1" s="1"/>
  <c r="CP102" i="1" s="1"/>
  <c r="O102" i="1" s="1"/>
  <c r="AB102" i="1"/>
  <c r="CR115" i="1"/>
  <c r="Q115" i="1" s="1"/>
  <c r="AB115" i="1"/>
  <c r="CP114" i="1"/>
  <c r="O114" i="1" s="1"/>
  <c r="CR110" i="1"/>
  <c r="Q110" i="1" s="1"/>
  <c r="AB110" i="1"/>
  <c r="CY109" i="1"/>
  <c r="X109" i="1" s="1"/>
  <c r="CZ109" i="1"/>
  <c r="Y109" i="1" s="1"/>
  <c r="CY103" i="1"/>
  <c r="X103" i="1" s="1"/>
  <c r="CZ103" i="1"/>
  <c r="Y103" i="1" s="1"/>
  <c r="V117" i="1"/>
  <c r="CR116" i="1"/>
  <c r="Q116" i="1" s="1"/>
  <c r="AB116" i="1"/>
  <c r="CP111" i="1"/>
  <c r="O111" i="1" s="1"/>
  <c r="P117" i="1"/>
  <c r="CP116" i="1"/>
  <c r="O116" i="1" s="1"/>
  <c r="CP115" i="1"/>
  <c r="O115" i="1" s="1"/>
  <c r="CR112" i="1"/>
  <c r="Q112" i="1" s="1"/>
  <c r="CP112" i="1" s="1"/>
  <c r="O112" i="1" s="1"/>
  <c r="AB112" i="1"/>
  <c r="CY111" i="1"/>
  <c r="X111" i="1" s="1"/>
  <c r="CZ111" i="1"/>
  <c r="Y111" i="1" s="1"/>
  <c r="CP109" i="1"/>
  <c r="O109" i="1" s="1"/>
  <c r="CZ108" i="1"/>
  <c r="Y108" i="1" s="1"/>
  <c r="CY108" i="1"/>
  <c r="X108" i="1" s="1"/>
  <c r="CR103" i="1"/>
  <c r="Q103" i="1" s="1"/>
  <c r="AB103" i="1"/>
  <c r="CY100" i="1"/>
  <c r="X100" i="1" s="1"/>
  <c r="GN100" i="1" s="1"/>
  <c r="CZ100" i="1"/>
  <c r="Y100" i="1" s="1"/>
  <c r="GM100" i="1" s="1"/>
  <c r="ET121" i="1"/>
  <c r="EP121" i="1"/>
  <c r="EL121" i="1"/>
  <c r="EH121" i="1"/>
  <c r="BB121" i="1"/>
  <c r="AX121" i="1"/>
  <c r="AT121" i="1"/>
  <c r="AP121" i="1"/>
  <c r="CQ118" i="1"/>
  <c r="P118" i="1" s="1"/>
  <c r="CP118" i="1" s="1"/>
  <c r="O118" i="1" s="1"/>
  <c r="CS116" i="1"/>
  <c r="R116" i="1" s="1"/>
  <c r="GK116" i="1" s="1"/>
  <c r="CS114" i="1"/>
  <c r="R114" i="1" s="1"/>
  <c r="GK114" i="1" s="1"/>
  <c r="CX272" i="3"/>
  <c r="CX276" i="3"/>
  <c r="CX269" i="3"/>
  <c r="CX273" i="3"/>
  <c r="CX277" i="3"/>
  <c r="CX270" i="3"/>
  <c r="CX274" i="3"/>
  <c r="CX278" i="3"/>
  <c r="CX271" i="3"/>
  <c r="CX275" i="3"/>
  <c r="CX279" i="3"/>
  <c r="CS112" i="1"/>
  <c r="R112" i="1" s="1"/>
  <c r="GK112" i="1" s="1"/>
  <c r="CS110" i="1"/>
  <c r="R110" i="1" s="1"/>
  <c r="GK110" i="1" s="1"/>
  <c r="CX260" i="3"/>
  <c r="CX261" i="3"/>
  <c r="CX262" i="3"/>
  <c r="CX259" i="3"/>
  <c r="CX263" i="3"/>
  <c r="CQ108" i="1"/>
  <c r="P108" i="1" s="1"/>
  <c r="CP108" i="1" s="1"/>
  <c r="O108" i="1" s="1"/>
  <c r="CS102" i="1"/>
  <c r="R102" i="1" s="1"/>
  <c r="GK102" i="1" s="1"/>
  <c r="CQ99" i="1"/>
  <c r="GN98" i="1"/>
  <c r="GM98" i="1"/>
  <c r="W97" i="1"/>
  <c r="S97" i="1"/>
  <c r="CY89" i="1"/>
  <c r="X89" i="1" s="1"/>
  <c r="CZ89" i="1"/>
  <c r="Y89" i="1" s="1"/>
  <c r="AO121" i="1"/>
  <c r="CX280" i="3"/>
  <c r="CX284" i="3"/>
  <c r="CX288" i="3"/>
  <c r="CX281" i="3"/>
  <c r="CX285" i="3"/>
  <c r="CX289" i="3"/>
  <c r="CX282" i="3"/>
  <c r="CX286" i="3"/>
  <c r="CX290" i="3"/>
  <c r="CX283" i="3"/>
  <c r="CX287" i="3"/>
  <c r="CX264" i="3"/>
  <c r="CX268" i="3"/>
  <c r="CX265" i="3"/>
  <c r="CX266" i="3"/>
  <c r="CX267" i="3"/>
  <c r="AB97" i="1"/>
  <c r="CR97" i="1"/>
  <c r="Q97" i="1" s="1"/>
  <c r="CY93" i="1"/>
  <c r="X93" i="1" s="1"/>
  <c r="CZ93" i="1"/>
  <c r="Y93" i="1" s="1"/>
  <c r="CZ88" i="1"/>
  <c r="Y88" i="1" s="1"/>
  <c r="CY88" i="1"/>
  <c r="X88" i="1" s="1"/>
  <c r="CZ86" i="1"/>
  <c r="Y86" i="1" s="1"/>
  <c r="CY86" i="1"/>
  <c r="X86" i="1" s="1"/>
  <c r="P125" i="1"/>
  <c r="CS97" i="1"/>
  <c r="R97" i="1" s="1"/>
  <c r="GK97" i="1" s="1"/>
  <c r="CX244" i="3"/>
  <c r="CX248" i="3"/>
  <c r="CX252" i="3"/>
  <c r="CX241" i="3"/>
  <c r="CX245" i="3"/>
  <c r="CX249" i="3"/>
  <c r="CX253" i="3"/>
  <c r="CX242" i="3"/>
  <c r="CX246" i="3"/>
  <c r="CX250" i="3"/>
  <c r="CX254" i="3"/>
  <c r="CX243" i="3"/>
  <c r="CX247" i="3"/>
  <c r="CX251" i="3"/>
  <c r="I99" i="1"/>
  <c r="GX99" i="1" s="1"/>
  <c r="U97" i="1"/>
  <c r="CZ92" i="1"/>
  <c r="Y92" i="1" s="1"/>
  <c r="CY92" i="1"/>
  <c r="X92" i="1" s="1"/>
  <c r="P79" i="1"/>
  <c r="EG153" i="1"/>
  <c r="GA121" i="1"/>
  <c r="EU121" i="1"/>
  <c r="EM121" i="1"/>
  <c r="EI121" i="1"/>
  <c r="CI121" i="1"/>
  <c r="BC121" i="1"/>
  <c r="AU121" i="1"/>
  <c r="AQ121" i="1"/>
  <c r="I117" i="1"/>
  <c r="R117" i="1" s="1"/>
  <c r="GK117" i="1" s="1"/>
  <c r="I113" i="1"/>
  <c r="W113" i="1" s="1"/>
  <c r="W101" i="1"/>
  <c r="S101" i="1"/>
  <c r="CZ90" i="1"/>
  <c r="Y90" i="1" s="1"/>
  <c r="CY90" i="1"/>
  <c r="X90" i="1" s="1"/>
  <c r="GN87" i="1"/>
  <c r="GM87" i="1"/>
  <c r="T79" i="1"/>
  <c r="AB95" i="1"/>
  <c r="CP93" i="1"/>
  <c r="O93" i="1" s="1"/>
  <c r="AB92" i="1"/>
  <c r="CQ92" i="1"/>
  <c r="P92" i="1" s="1"/>
  <c r="CP92" i="1" s="1"/>
  <c r="O92" i="1" s="1"/>
  <c r="CP91" i="1"/>
  <c r="O91" i="1" s="1"/>
  <c r="AB88" i="1"/>
  <c r="CQ88" i="1"/>
  <c r="P88" i="1" s="1"/>
  <c r="CP88" i="1" s="1"/>
  <c r="O88" i="1" s="1"/>
  <c r="I85" i="1"/>
  <c r="U85" i="1" s="1"/>
  <c r="AB84" i="1"/>
  <c r="CQ84" i="1"/>
  <c r="P84" i="1" s="1"/>
  <c r="CP84" i="1" s="1"/>
  <c r="O84" i="1" s="1"/>
  <c r="AB83" i="1"/>
  <c r="U81" i="1"/>
  <c r="W81" i="1"/>
  <c r="S81" i="1"/>
  <c r="S79" i="1"/>
  <c r="CY78" i="1"/>
  <c r="X78" i="1" s="1"/>
  <c r="AD78" i="1"/>
  <c r="CR78" i="1" s="1"/>
  <c r="Q78" i="1" s="1"/>
  <c r="CP78" i="1" s="1"/>
  <c r="O78" i="1" s="1"/>
  <c r="CS78" i="1"/>
  <c r="R78" i="1" s="1"/>
  <c r="CX172" i="3"/>
  <c r="CX173" i="3"/>
  <c r="CX174" i="3"/>
  <c r="I79" i="1"/>
  <c r="GX79" i="1" s="1"/>
  <c r="W74" i="1"/>
  <c r="P72" i="1"/>
  <c r="CQ71" i="1"/>
  <c r="P71" i="1" s="1"/>
  <c r="AB71" i="1"/>
  <c r="R70" i="1"/>
  <c r="GK70" i="1" s="1"/>
  <c r="CS69" i="1"/>
  <c r="R69" i="1" s="1"/>
  <c r="GK69" i="1" s="1"/>
  <c r="AD69" i="1"/>
  <c r="CR69" i="1" s="1"/>
  <c r="CX152" i="3"/>
  <c r="CX156" i="3"/>
  <c r="CX153" i="3"/>
  <c r="CX157" i="3"/>
  <c r="CX154" i="3"/>
  <c r="CX158" i="3"/>
  <c r="CX151" i="3"/>
  <c r="CX155" i="3"/>
  <c r="CX159" i="3"/>
  <c r="I70" i="1"/>
  <c r="P70" i="1" s="1"/>
  <c r="U66" i="1"/>
  <c r="I68" i="1"/>
  <c r="I74" i="1"/>
  <c r="R74" i="1" s="1"/>
  <c r="GK74" i="1" s="1"/>
  <c r="P97" i="1"/>
  <c r="CP97" i="1" s="1"/>
  <c r="O97" i="1" s="1"/>
  <c r="GX94" i="1"/>
  <c r="P94" i="1"/>
  <c r="T93" i="1"/>
  <c r="AB93" i="1"/>
  <c r="AB91" i="1"/>
  <c r="P89" i="1"/>
  <c r="CP89" i="1" s="1"/>
  <c r="O89" i="1" s="1"/>
  <c r="AB89" i="1"/>
  <c r="AB87" i="1"/>
  <c r="P85" i="1"/>
  <c r="AB85" i="1"/>
  <c r="T81" i="1"/>
  <c r="Q81" i="1"/>
  <c r="CP80" i="1"/>
  <c r="O80" i="1" s="1"/>
  <c r="W79" i="1"/>
  <c r="R79" i="1"/>
  <c r="GK79" i="1" s="1"/>
  <c r="U79" i="1"/>
  <c r="Q79" i="1"/>
  <c r="CP77" i="1"/>
  <c r="O77" i="1" s="1"/>
  <c r="AB77" i="1"/>
  <c r="CY76" i="1"/>
  <c r="X76" i="1" s="1"/>
  <c r="AD76" i="1"/>
  <c r="CR76" i="1" s="1"/>
  <c r="Q76" i="1" s="1"/>
  <c r="CS76" i="1"/>
  <c r="R76" i="1" s="1"/>
  <c r="CS75" i="1"/>
  <c r="R75" i="1" s="1"/>
  <c r="GK75" i="1" s="1"/>
  <c r="S74" i="1"/>
  <c r="W68" i="1"/>
  <c r="S68" i="1"/>
  <c r="AB66" i="1"/>
  <c r="CR66" i="1"/>
  <c r="Q66" i="1" s="1"/>
  <c r="T60" i="1"/>
  <c r="CZ84" i="1"/>
  <c r="Y84" i="1" s="1"/>
  <c r="CY84" i="1"/>
  <c r="X84" i="1" s="1"/>
  <c r="CY82" i="1"/>
  <c r="X82" i="1" s="1"/>
  <c r="AD82" i="1"/>
  <c r="CR82" i="1" s="1"/>
  <c r="Q82" i="1" s="1"/>
  <c r="CP82" i="1" s="1"/>
  <c r="O82" i="1" s="1"/>
  <c r="CS82" i="1"/>
  <c r="R82" i="1" s="1"/>
  <c r="CX184" i="3"/>
  <c r="CX188" i="3"/>
  <c r="CX192" i="3"/>
  <c r="CX185" i="3"/>
  <c r="CX189" i="3"/>
  <c r="CX186" i="3"/>
  <c r="CX190" i="3"/>
  <c r="CX187" i="3"/>
  <c r="CX191" i="3"/>
  <c r="I83" i="1"/>
  <c r="U83" i="1" s="1"/>
  <c r="V79" i="1"/>
  <c r="CY77" i="1"/>
  <c r="X77" i="1" s="1"/>
  <c r="CZ77" i="1"/>
  <c r="Y77" i="1" s="1"/>
  <c r="AB76" i="1"/>
  <c r="CR72" i="1"/>
  <c r="Q72" i="1" s="1"/>
  <c r="AB72" i="1"/>
  <c r="T68" i="1"/>
  <c r="V68" i="1"/>
  <c r="CZ52" i="1"/>
  <c r="Y52" i="1" s="1"/>
  <c r="CY52" i="1"/>
  <c r="X52" i="1" s="1"/>
  <c r="CP96" i="1"/>
  <c r="O96" i="1" s="1"/>
  <c r="AB96" i="1"/>
  <c r="CP95" i="1"/>
  <c r="O95" i="1" s="1"/>
  <c r="AD94" i="1"/>
  <c r="CR94" i="1" s="1"/>
  <c r="Q94" i="1" s="1"/>
  <c r="CS94" i="1"/>
  <c r="R94" i="1" s="1"/>
  <c r="AB90" i="1"/>
  <c r="CQ90" i="1"/>
  <c r="P90" i="1" s="1"/>
  <c r="CP90" i="1" s="1"/>
  <c r="O90" i="1" s="1"/>
  <c r="AB86" i="1"/>
  <c r="CQ86" i="1"/>
  <c r="P86" i="1" s="1"/>
  <c r="CP86" i="1" s="1"/>
  <c r="O86" i="1" s="1"/>
  <c r="W83" i="1"/>
  <c r="R83" i="1"/>
  <c r="GK83" i="1" s="1"/>
  <c r="Q83" i="1"/>
  <c r="P81" i="1"/>
  <c r="CP81" i="1" s="1"/>
  <c r="O81" i="1" s="1"/>
  <c r="AD80" i="1"/>
  <c r="CR80" i="1" s="1"/>
  <c r="Q80" i="1" s="1"/>
  <c r="CS80" i="1"/>
  <c r="R80" i="1" s="1"/>
  <c r="CY80" i="1" s="1"/>
  <c r="X80" i="1" s="1"/>
  <c r="CP76" i="1"/>
  <c r="O76" i="1" s="1"/>
  <c r="V74" i="1"/>
  <c r="P74" i="1"/>
  <c r="GX72" i="1"/>
  <c r="CS72" i="1"/>
  <c r="R72" i="1" s="1"/>
  <c r="GK72" i="1" s="1"/>
  <c r="U72" i="1"/>
  <c r="R68" i="1"/>
  <c r="GK68" i="1" s="1"/>
  <c r="CZ67" i="1"/>
  <c r="Y67" i="1" s="1"/>
  <c r="CY67" i="1"/>
  <c r="X67" i="1" s="1"/>
  <c r="CX228" i="3"/>
  <c r="CX232" i="3"/>
  <c r="CX236" i="3"/>
  <c r="CX240" i="3"/>
  <c r="CX229" i="3"/>
  <c r="CX233" i="3"/>
  <c r="CX237" i="3"/>
  <c r="CX230" i="3"/>
  <c r="CX234" i="3"/>
  <c r="CX238" i="3"/>
  <c r="CX227" i="3"/>
  <c r="CX231" i="3"/>
  <c r="CX235" i="3"/>
  <c r="CX239" i="3"/>
  <c r="CX176" i="3"/>
  <c r="CX180" i="3"/>
  <c r="CX177" i="3"/>
  <c r="CX181" i="3"/>
  <c r="CX178" i="3"/>
  <c r="CX182" i="3"/>
  <c r="CX175" i="3"/>
  <c r="CX179" i="3"/>
  <c r="CX183" i="3"/>
  <c r="CX169" i="3"/>
  <c r="CX170" i="3"/>
  <c r="CX171" i="3"/>
  <c r="W72" i="1"/>
  <c r="S72" i="1"/>
  <c r="P68" i="1"/>
  <c r="AB68" i="1"/>
  <c r="T67" i="1"/>
  <c r="AB67" i="1"/>
  <c r="T66" i="1"/>
  <c r="W66" i="1"/>
  <c r="S66" i="1"/>
  <c r="GX65" i="1"/>
  <c r="P65" i="1"/>
  <c r="T64" i="1"/>
  <c r="Q64" i="1"/>
  <c r="U62" i="1"/>
  <c r="W62" i="1"/>
  <c r="S62" i="1"/>
  <c r="CX124" i="3"/>
  <c r="CX128" i="3"/>
  <c r="CX121" i="3"/>
  <c r="CX125" i="3"/>
  <c r="CX122" i="3"/>
  <c r="CX126" i="3"/>
  <c r="CX123" i="3"/>
  <c r="CX127" i="3"/>
  <c r="GX58" i="1"/>
  <c r="I60" i="1"/>
  <c r="AB57" i="1"/>
  <c r="CP55" i="1"/>
  <c r="O55" i="1" s="1"/>
  <c r="AB53" i="1"/>
  <c r="CR49" i="1"/>
  <c r="Q49" i="1" s="1"/>
  <c r="AB49" i="1"/>
  <c r="CZ48" i="1"/>
  <c r="Y48" i="1" s="1"/>
  <c r="CY48" i="1"/>
  <c r="X48" i="1" s="1"/>
  <c r="AD44" i="1"/>
  <c r="CS44" i="1"/>
  <c r="R44" i="1" s="1"/>
  <c r="AB63" i="1"/>
  <c r="CQ63" i="1"/>
  <c r="P63" i="1" s="1"/>
  <c r="CP63" i="1" s="1"/>
  <c r="O63" i="1" s="1"/>
  <c r="V60" i="1"/>
  <c r="AB60" i="1"/>
  <c r="CQ60" i="1"/>
  <c r="P60" i="1" s="1"/>
  <c r="CZ56" i="1"/>
  <c r="Y56" i="1" s="1"/>
  <c r="CY56" i="1"/>
  <c r="X56" i="1" s="1"/>
  <c r="CR45" i="1"/>
  <c r="Q45" i="1" s="1"/>
  <c r="AB45" i="1"/>
  <c r="CZ43" i="1"/>
  <c r="Y43" i="1" s="1"/>
  <c r="CY43" i="1"/>
  <c r="X43" i="1" s="1"/>
  <c r="CY39" i="1"/>
  <c r="X39" i="1" s="1"/>
  <c r="CX200" i="3"/>
  <c r="CX204" i="3"/>
  <c r="CX208" i="3"/>
  <c r="CX212" i="3"/>
  <c r="CX201" i="3"/>
  <c r="CX205" i="3"/>
  <c r="CX209" i="3"/>
  <c r="CX202" i="3"/>
  <c r="CX206" i="3"/>
  <c r="CX210" i="3"/>
  <c r="CX199" i="3"/>
  <c r="CX203" i="3"/>
  <c r="CX207" i="3"/>
  <c r="CX211" i="3"/>
  <c r="CX193" i="3"/>
  <c r="CX194" i="3"/>
  <c r="CX195" i="3"/>
  <c r="P75" i="1"/>
  <c r="CP75" i="1" s="1"/>
  <c r="O75" i="1" s="1"/>
  <c r="AB73" i="1"/>
  <c r="T71" i="1"/>
  <c r="V70" i="1"/>
  <c r="U70" i="1"/>
  <c r="Q70" i="1"/>
  <c r="GX69" i="1"/>
  <c r="CX160" i="3"/>
  <c r="CX164" i="3"/>
  <c r="CX168" i="3"/>
  <c r="CX161" i="3"/>
  <c r="CX165" i="3"/>
  <c r="CX162" i="3"/>
  <c r="CX166" i="3"/>
  <c r="CX163" i="3"/>
  <c r="CX167" i="3"/>
  <c r="I69" i="1"/>
  <c r="W69" i="1" s="1"/>
  <c r="I73" i="1"/>
  <c r="P73" i="1" s="1"/>
  <c r="S65" i="1"/>
  <c r="V65" i="1"/>
  <c r="AD65" i="1"/>
  <c r="CR65" i="1" s="1"/>
  <c r="Q65" i="1" s="1"/>
  <c r="CS65" i="1"/>
  <c r="R65" i="1" s="1"/>
  <c r="GK65" i="1" s="1"/>
  <c r="P64" i="1"/>
  <c r="CX140" i="3"/>
  <c r="CX137" i="3"/>
  <c r="CX141" i="3"/>
  <c r="CX138" i="3"/>
  <c r="CX142" i="3"/>
  <c r="CX139" i="3"/>
  <c r="CX143" i="3"/>
  <c r="W60" i="1"/>
  <c r="CZ50" i="1"/>
  <c r="Y50" i="1" s="1"/>
  <c r="CY50" i="1"/>
  <c r="X50" i="1" s="1"/>
  <c r="CX216" i="3"/>
  <c r="CX220" i="3"/>
  <c r="CX224" i="3"/>
  <c r="CX213" i="3"/>
  <c r="CX217" i="3"/>
  <c r="CX221" i="3"/>
  <c r="CX225" i="3"/>
  <c r="CX214" i="3"/>
  <c r="CX218" i="3"/>
  <c r="CX222" i="3"/>
  <c r="CX226" i="3"/>
  <c r="CX215" i="3"/>
  <c r="CX219" i="3"/>
  <c r="CX223" i="3"/>
  <c r="CX196" i="3"/>
  <c r="CX197" i="3"/>
  <c r="CX198" i="3"/>
  <c r="T75" i="1"/>
  <c r="AB75" i="1"/>
  <c r="U74" i="1"/>
  <c r="Q74" i="1"/>
  <c r="I71" i="1"/>
  <c r="R71" i="1" s="1"/>
  <c r="GK71" i="1" s="1"/>
  <c r="AB70" i="1"/>
  <c r="AB69" i="1"/>
  <c r="GX67" i="1"/>
  <c r="P67" i="1"/>
  <c r="CP67" i="1" s="1"/>
  <c r="O67" i="1" s="1"/>
  <c r="P66" i="1"/>
  <c r="CP66" i="1" s="1"/>
  <c r="O66" i="1" s="1"/>
  <c r="W65" i="1"/>
  <c r="U64" i="1"/>
  <c r="W64" i="1"/>
  <c r="S64" i="1"/>
  <c r="CZ63" i="1"/>
  <c r="Y63" i="1" s="1"/>
  <c r="CY63" i="1"/>
  <c r="X63" i="1" s="1"/>
  <c r="P62" i="1"/>
  <c r="CP62" i="1" s="1"/>
  <c r="O62" i="1" s="1"/>
  <c r="AB62" i="1"/>
  <c r="AD61" i="1"/>
  <c r="CR61" i="1" s="1"/>
  <c r="Q61" i="1" s="1"/>
  <c r="CS61" i="1"/>
  <c r="R61" i="1" s="1"/>
  <c r="GK61" i="1" s="1"/>
  <c r="CZ59" i="1"/>
  <c r="Y59" i="1" s="1"/>
  <c r="CY59" i="1"/>
  <c r="X59" i="1" s="1"/>
  <c r="CP59" i="1"/>
  <c r="O59" i="1" s="1"/>
  <c r="CZ58" i="1"/>
  <c r="Y58" i="1" s="1"/>
  <c r="CY58" i="1"/>
  <c r="X58" i="1" s="1"/>
  <c r="CY53" i="1"/>
  <c r="X53" i="1" s="1"/>
  <c r="CZ53" i="1"/>
  <c r="Y53" i="1" s="1"/>
  <c r="CP43" i="1"/>
  <c r="O43" i="1" s="1"/>
  <c r="CY41" i="1"/>
  <c r="X41" i="1" s="1"/>
  <c r="CZ41" i="1"/>
  <c r="Y41" i="1" s="1"/>
  <c r="CZ39" i="1"/>
  <c r="Y39" i="1" s="1"/>
  <c r="U60" i="1"/>
  <c r="Q60" i="1"/>
  <c r="AB59" i="1"/>
  <c r="CR57" i="1"/>
  <c r="Q57" i="1" s="1"/>
  <c r="T57" i="1"/>
  <c r="AB56" i="1"/>
  <c r="AD54" i="1"/>
  <c r="CR53" i="1"/>
  <c r="Q53" i="1" s="1"/>
  <c r="T53" i="1"/>
  <c r="CZ51" i="1"/>
  <c r="Y51" i="1" s="1"/>
  <c r="GM51" i="1" s="1"/>
  <c r="W49" i="1"/>
  <c r="S49" i="1"/>
  <c r="AB47" i="1"/>
  <c r="AD46" i="1"/>
  <c r="CS46" i="1"/>
  <c r="R46" i="1" s="1"/>
  <c r="W45" i="1"/>
  <c r="S45" i="1"/>
  <c r="CY44" i="1"/>
  <c r="X44" i="1" s="1"/>
  <c r="R39" i="1"/>
  <c r="GK39" i="1" s="1"/>
  <c r="CR38" i="1"/>
  <c r="Q38" i="1" s="1"/>
  <c r="AB38" i="1"/>
  <c r="CX69" i="3"/>
  <c r="P38" i="1"/>
  <c r="CX64" i="3"/>
  <c r="CX68" i="3"/>
  <c r="CX65" i="3"/>
  <c r="CX62" i="3"/>
  <c r="CX66" i="3"/>
  <c r="CX63" i="3"/>
  <c r="CX67" i="3"/>
  <c r="I37" i="1"/>
  <c r="CX144" i="3"/>
  <c r="CX148" i="3"/>
  <c r="CX145" i="3"/>
  <c r="CX149" i="3"/>
  <c r="CX146" i="3"/>
  <c r="CX150" i="3"/>
  <c r="CX147" i="3"/>
  <c r="T61" i="1"/>
  <c r="P61" i="1"/>
  <c r="CP61" i="1" s="1"/>
  <c r="O61" i="1" s="1"/>
  <c r="T58" i="1"/>
  <c r="P58" i="1"/>
  <c r="CP58" i="1" s="1"/>
  <c r="O58" i="1" s="1"/>
  <c r="AB55" i="1"/>
  <c r="CP49" i="1"/>
  <c r="O49" i="1" s="1"/>
  <c r="AB48" i="1"/>
  <c r="CQ48" i="1"/>
  <c r="P48" i="1" s="1"/>
  <c r="CP48" i="1" s="1"/>
  <c r="O48" i="1" s="1"/>
  <c r="R47" i="1"/>
  <c r="GK47" i="1" s="1"/>
  <c r="CP45" i="1"/>
  <c r="O45" i="1" s="1"/>
  <c r="CX92" i="3"/>
  <c r="CX96" i="3"/>
  <c r="CX100" i="3"/>
  <c r="CX93" i="3"/>
  <c r="CX97" i="3"/>
  <c r="CX94" i="3"/>
  <c r="CX98" i="3"/>
  <c r="CX91" i="3"/>
  <c r="CX95" i="3"/>
  <c r="CX99" i="3"/>
  <c r="I47" i="1"/>
  <c r="P47" i="1" s="1"/>
  <c r="AB43" i="1"/>
  <c r="CR42" i="1"/>
  <c r="Q42" i="1" s="1"/>
  <c r="AB42" i="1"/>
  <c r="CQ41" i="1"/>
  <c r="P41" i="1" s="1"/>
  <c r="CP41" i="1" s="1"/>
  <c r="O41" i="1" s="1"/>
  <c r="AB41" i="1"/>
  <c r="CZ32" i="1"/>
  <c r="Y32" i="1" s="1"/>
  <c r="AB58" i="1"/>
  <c r="CS57" i="1"/>
  <c r="R57" i="1" s="1"/>
  <c r="GK57" i="1" s="1"/>
  <c r="P57" i="1"/>
  <c r="CP57" i="1" s="1"/>
  <c r="O57" i="1" s="1"/>
  <c r="T56" i="1"/>
  <c r="P56" i="1"/>
  <c r="CP56" i="1" s="1"/>
  <c r="O56" i="1" s="1"/>
  <c r="CP53" i="1"/>
  <c r="O53" i="1" s="1"/>
  <c r="AB52" i="1"/>
  <c r="CQ52" i="1"/>
  <c r="P52" i="1" s="1"/>
  <c r="CP52" i="1" s="1"/>
  <c r="O52" i="1" s="1"/>
  <c r="AB50" i="1"/>
  <c r="CQ50" i="1"/>
  <c r="P50" i="1" s="1"/>
  <c r="CP50" i="1" s="1"/>
  <c r="O50" i="1" s="1"/>
  <c r="T49" i="1"/>
  <c r="GX47" i="1"/>
  <c r="U47" i="1"/>
  <c r="Q47" i="1"/>
  <c r="CY46" i="1"/>
  <c r="X46" i="1" s="1"/>
  <c r="T45" i="1"/>
  <c r="GX42" i="1"/>
  <c r="CS42" i="1"/>
  <c r="R42" i="1" s="1"/>
  <c r="GK42" i="1" s="1"/>
  <c r="U42" i="1"/>
  <c r="GX39" i="1"/>
  <c r="GM33" i="1"/>
  <c r="GN33" i="1"/>
  <c r="CX84" i="3"/>
  <c r="CX88" i="3"/>
  <c r="CX81" i="3"/>
  <c r="CX85" i="3"/>
  <c r="CX89" i="3"/>
  <c r="CX82" i="3"/>
  <c r="CX86" i="3"/>
  <c r="CX90" i="3"/>
  <c r="CX83" i="3"/>
  <c r="CX87" i="3"/>
  <c r="W42" i="1"/>
  <c r="S42" i="1"/>
  <c r="T39" i="1"/>
  <c r="AB39" i="1"/>
  <c r="W38" i="1"/>
  <c r="S38" i="1"/>
  <c r="GX37" i="1"/>
  <c r="W37" i="1"/>
  <c r="CZ36" i="1"/>
  <c r="Y36" i="1" s="1"/>
  <c r="Q35" i="1"/>
  <c r="AD34" i="1"/>
  <c r="CS34" i="1"/>
  <c r="R34" i="1" s="1"/>
  <c r="CY34" i="1" s="1"/>
  <c r="X34" i="1" s="1"/>
  <c r="CZ28" i="1"/>
  <c r="Y28" i="1" s="1"/>
  <c r="CY28" i="1"/>
  <c r="X28" i="1" s="1"/>
  <c r="CX104" i="3"/>
  <c r="CX108" i="3"/>
  <c r="CX101" i="3"/>
  <c r="CX105" i="3"/>
  <c r="CX109" i="3"/>
  <c r="CX102" i="3"/>
  <c r="CX106" i="3"/>
  <c r="CX110" i="3"/>
  <c r="CX103" i="3"/>
  <c r="CX107" i="3"/>
  <c r="CP36" i="1"/>
  <c r="O36" i="1" s="1"/>
  <c r="T35" i="1"/>
  <c r="AD32" i="1"/>
  <c r="CS32" i="1"/>
  <c r="R32" i="1" s="1"/>
  <c r="GK32" i="1" s="1"/>
  <c r="CR31" i="1"/>
  <c r="Q31" i="1" s="1"/>
  <c r="AB31" i="1"/>
  <c r="CZ30" i="1"/>
  <c r="Y30" i="1" s="1"/>
  <c r="CY30" i="1"/>
  <c r="X30" i="1" s="1"/>
  <c r="CR26" i="1"/>
  <c r="Q26" i="1" s="1"/>
  <c r="AB26" i="1"/>
  <c r="CY25" i="1"/>
  <c r="X25" i="1" s="1"/>
  <c r="CZ25" i="1"/>
  <c r="Y25" i="1" s="1"/>
  <c r="CX132" i="3"/>
  <c r="CX136" i="3"/>
  <c r="CX129" i="3"/>
  <c r="CX133" i="3"/>
  <c r="CX130" i="3"/>
  <c r="CX134" i="3"/>
  <c r="CX131" i="3"/>
  <c r="CX135" i="3"/>
  <c r="CX112" i="3"/>
  <c r="CX116" i="3"/>
  <c r="CX120" i="3"/>
  <c r="CX113" i="3"/>
  <c r="CX117" i="3"/>
  <c r="CX114" i="3"/>
  <c r="CX118" i="3"/>
  <c r="CX111" i="3"/>
  <c r="CX115" i="3"/>
  <c r="CX119" i="3"/>
  <c r="CQ40" i="1"/>
  <c r="P40" i="1" s="1"/>
  <c r="CP40" i="1" s="1"/>
  <c r="O40" i="1" s="1"/>
  <c r="AD40" i="1"/>
  <c r="CR40" i="1" s="1"/>
  <c r="Q40" i="1" s="1"/>
  <c r="P39" i="1"/>
  <c r="CP39" i="1" s="1"/>
  <c r="O39" i="1" s="1"/>
  <c r="S37" i="1"/>
  <c r="V37" i="1"/>
  <c r="R37" i="1"/>
  <c r="CY36" i="1"/>
  <c r="X36" i="1" s="1"/>
  <c r="W35" i="1"/>
  <c r="S35" i="1"/>
  <c r="GN29" i="1"/>
  <c r="GM29" i="1"/>
  <c r="T31" i="1"/>
  <c r="CZ29" i="1"/>
  <c r="Y29" i="1" s="1"/>
  <c r="CR27" i="1"/>
  <c r="Q27" i="1" s="1"/>
  <c r="AB27" i="1"/>
  <c r="CP26" i="1"/>
  <c r="O26" i="1" s="1"/>
  <c r="CX56" i="3"/>
  <c r="CX60" i="3"/>
  <c r="CX57" i="3"/>
  <c r="CX61" i="3"/>
  <c r="CX58" i="3"/>
  <c r="CX55" i="3"/>
  <c r="CX59" i="3"/>
  <c r="CY31" i="1"/>
  <c r="X31" i="1" s="1"/>
  <c r="CZ31" i="1"/>
  <c r="Y31" i="1" s="1"/>
  <c r="CP27" i="1"/>
  <c r="O27" i="1" s="1"/>
  <c r="CP31" i="1"/>
  <c r="O31" i="1" s="1"/>
  <c r="AB30" i="1"/>
  <c r="CQ30" i="1"/>
  <c r="P30" i="1" s="1"/>
  <c r="CP30" i="1" s="1"/>
  <c r="O30" i="1" s="1"/>
  <c r="AB28" i="1"/>
  <c r="CQ28" i="1"/>
  <c r="P28" i="1" s="1"/>
  <c r="CY27" i="1"/>
  <c r="X27" i="1" s="1"/>
  <c r="CZ27" i="1"/>
  <c r="Y27" i="1" s="1"/>
  <c r="CP25" i="1"/>
  <c r="O25" i="1" s="1"/>
  <c r="CZ24" i="1"/>
  <c r="Y24" i="1" s="1"/>
  <c r="CY24" i="1"/>
  <c r="X24" i="1" s="1"/>
  <c r="CS26" i="1"/>
  <c r="R26" i="1" s="1"/>
  <c r="CX20" i="3"/>
  <c r="CX21" i="3"/>
  <c r="CX22" i="3"/>
  <c r="CX19" i="3"/>
  <c r="CQ24" i="1"/>
  <c r="P24" i="1" s="1"/>
  <c r="AD24" i="1"/>
  <c r="CR24" i="1" s="1"/>
  <c r="Q24" i="1" s="1"/>
  <c r="CX24" i="3"/>
  <c r="CX25" i="3"/>
  <c r="CX26" i="3"/>
  <c r="CX23" i="3"/>
  <c r="CX28" i="3"/>
  <c r="CX32" i="3"/>
  <c r="CX36" i="3"/>
  <c r="CX40" i="3"/>
  <c r="CX29" i="3"/>
  <c r="CX33" i="3"/>
  <c r="CX37" i="3"/>
  <c r="CX30" i="3"/>
  <c r="CX34" i="3"/>
  <c r="CX38" i="3"/>
  <c r="CX27" i="3"/>
  <c r="CX31" i="3"/>
  <c r="CX35" i="3"/>
  <c r="CX39" i="3"/>
  <c r="CX4" i="3"/>
  <c r="CX8" i="3"/>
  <c r="CX1" i="3"/>
  <c r="CX5" i="3"/>
  <c r="CX9" i="3"/>
  <c r="CX2" i="3"/>
  <c r="CX6" i="3"/>
  <c r="CX3" i="3"/>
  <c r="CX7" i="3"/>
  <c r="CX44" i="3"/>
  <c r="CX48" i="3"/>
  <c r="CX52" i="3"/>
  <c r="CX41" i="3"/>
  <c r="CX45" i="3"/>
  <c r="CX49" i="3"/>
  <c r="CX53" i="3"/>
  <c r="CX42" i="3"/>
  <c r="CX46" i="3"/>
  <c r="CX50" i="3"/>
  <c r="CX54" i="3"/>
  <c r="CX43" i="3"/>
  <c r="CX47" i="3"/>
  <c r="CX51" i="3"/>
  <c r="CX12" i="3"/>
  <c r="CX16" i="3"/>
  <c r="CX13" i="3"/>
  <c r="CX17" i="3"/>
  <c r="CX10" i="3"/>
  <c r="CX14" i="3"/>
  <c r="CX18" i="3"/>
  <c r="CX11" i="3"/>
  <c r="CX15" i="3"/>
  <c r="J210" i="5" l="1"/>
  <c r="G12" i="5"/>
  <c r="G210" i="5"/>
  <c r="GM119" i="1"/>
  <c r="GN119" i="1"/>
  <c r="GK26" i="1"/>
  <c r="CZ35" i="1"/>
  <c r="Y35" i="1" s="1"/>
  <c r="CY35" i="1"/>
  <c r="X35" i="1" s="1"/>
  <c r="GM52" i="1"/>
  <c r="GN52" i="1"/>
  <c r="GM48" i="1"/>
  <c r="GN48" i="1"/>
  <c r="GM63" i="1"/>
  <c r="GN63" i="1"/>
  <c r="CZ74" i="1"/>
  <c r="Y74" i="1" s="1"/>
  <c r="CY74" i="1"/>
  <c r="X74" i="1" s="1"/>
  <c r="GM92" i="1"/>
  <c r="GN92" i="1"/>
  <c r="EU22" i="1"/>
  <c r="P137" i="1"/>
  <c r="EU153" i="1"/>
  <c r="CZ114" i="1"/>
  <c r="Y114" i="1" s="1"/>
  <c r="CP28" i="1"/>
  <c r="O28" i="1" s="1"/>
  <c r="AC121" i="1"/>
  <c r="GN31" i="1"/>
  <c r="GM31" i="1"/>
  <c r="GM27" i="1"/>
  <c r="GN27" i="1"/>
  <c r="CP24" i="1"/>
  <c r="O24" i="1" s="1"/>
  <c r="GN25" i="1"/>
  <c r="GM25" i="1"/>
  <c r="AB24" i="1"/>
  <c r="GK37" i="1"/>
  <c r="GN36" i="1"/>
  <c r="GM36" i="1"/>
  <c r="CZ38" i="1"/>
  <c r="Y38" i="1" s="1"/>
  <c r="CY38" i="1"/>
  <c r="X38" i="1" s="1"/>
  <c r="AF121" i="1"/>
  <c r="AB40" i="1"/>
  <c r="S47" i="1"/>
  <c r="DX121" i="1" s="1"/>
  <c r="GM56" i="1"/>
  <c r="GN56" i="1"/>
  <c r="V47" i="1"/>
  <c r="Q37" i="1"/>
  <c r="T37" i="1"/>
  <c r="DY121" i="1" s="1"/>
  <c r="CP38" i="1"/>
  <c r="O38" i="1" s="1"/>
  <c r="GK46" i="1"/>
  <c r="CZ46" i="1"/>
  <c r="Y46" i="1" s="1"/>
  <c r="AB54" i="1"/>
  <c r="CR54" i="1"/>
  <c r="Q54" i="1" s="1"/>
  <c r="CP54" i="1" s="1"/>
  <c r="O54" i="1" s="1"/>
  <c r="GN51" i="1"/>
  <c r="CY57" i="1"/>
  <c r="X57" i="1" s="1"/>
  <c r="CZ61" i="1"/>
  <c r="Y61" i="1" s="1"/>
  <c r="AB65" i="1"/>
  <c r="GX73" i="1"/>
  <c r="T47" i="1"/>
  <c r="CY61" i="1"/>
  <c r="X61" i="1" s="1"/>
  <c r="GM61" i="1" s="1"/>
  <c r="CP64" i="1"/>
  <c r="O64" i="1" s="1"/>
  <c r="CY65" i="1"/>
  <c r="X65" i="1" s="1"/>
  <c r="CZ65" i="1"/>
  <c r="Y65" i="1" s="1"/>
  <c r="AI121" i="1"/>
  <c r="AB44" i="1"/>
  <c r="CR44" i="1"/>
  <c r="Q44" i="1" s="1"/>
  <c r="CP44" i="1" s="1"/>
  <c r="O44" i="1" s="1"/>
  <c r="R60" i="1"/>
  <c r="GK60" i="1" s="1"/>
  <c r="GX60" i="1"/>
  <c r="S60" i="1"/>
  <c r="CP65" i="1"/>
  <c r="O65" i="1" s="1"/>
  <c r="V73" i="1"/>
  <c r="EA121" i="1" s="1"/>
  <c r="T85" i="1"/>
  <c r="GN95" i="1"/>
  <c r="GM95" i="1"/>
  <c r="U71" i="1"/>
  <c r="GK82" i="1"/>
  <c r="CZ82" i="1"/>
  <c r="Y82" i="1" s="1"/>
  <c r="GN82" i="1" s="1"/>
  <c r="CY68" i="1"/>
  <c r="X68" i="1" s="1"/>
  <c r="CZ68" i="1"/>
  <c r="Y68" i="1" s="1"/>
  <c r="AB78" i="1"/>
  <c r="GM89" i="1"/>
  <c r="GN89" i="1"/>
  <c r="CP94" i="1"/>
  <c r="O94" i="1" s="1"/>
  <c r="U68" i="1"/>
  <c r="AH121" i="1" s="1"/>
  <c r="GX68" i="1"/>
  <c r="Q69" i="1"/>
  <c r="GK78" i="1"/>
  <c r="GN78" i="1" s="1"/>
  <c r="CZ78" i="1"/>
  <c r="Y78" i="1" s="1"/>
  <c r="GM78" i="1" s="1"/>
  <c r="AB80" i="1"/>
  <c r="GN91" i="1"/>
  <c r="GM91" i="1"/>
  <c r="AB94" i="1"/>
  <c r="Q68" i="1"/>
  <c r="CP68" i="1" s="1"/>
  <c r="O68" i="1" s="1"/>
  <c r="AU22" i="1"/>
  <c r="AU153" i="1"/>
  <c r="F140" i="1"/>
  <c r="EM22" i="1"/>
  <c r="P140" i="1"/>
  <c r="EM153" i="1"/>
  <c r="V71" i="1"/>
  <c r="P99" i="1"/>
  <c r="AP22" i="1"/>
  <c r="AP153" i="1"/>
  <c r="F130" i="1"/>
  <c r="G16" i="2" s="1"/>
  <c r="G18" i="2" s="1"/>
  <c r="EH22" i="1"/>
  <c r="EH153" i="1"/>
  <c r="P130" i="1"/>
  <c r="V16" i="2" s="1"/>
  <c r="V18" i="2" s="1"/>
  <c r="S99" i="1"/>
  <c r="T113" i="1"/>
  <c r="GN116" i="1"/>
  <c r="S117" i="1"/>
  <c r="CY110" i="1"/>
  <c r="X110" i="1" s="1"/>
  <c r="GM110" i="1" s="1"/>
  <c r="T117" i="1"/>
  <c r="CY102" i="1"/>
  <c r="X102" i="1" s="1"/>
  <c r="GM102" i="1" s="1"/>
  <c r="Q113" i="1"/>
  <c r="GM30" i="1"/>
  <c r="GN30" i="1"/>
  <c r="GN40" i="1"/>
  <c r="GM40" i="1"/>
  <c r="AB32" i="1"/>
  <c r="CR32" i="1"/>
  <c r="Q32" i="1" s="1"/>
  <c r="CP32" i="1" s="1"/>
  <c r="O32" i="1" s="1"/>
  <c r="CZ42" i="1"/>
  <c r="Y42" i="1" s="1"/>
  <c r="CY42" i="1"/>
  <c r="X42" i="1" s="1"/>
  <c r="GM41" i="1"/>
  <c r="GN41" i="1"/>
  <c r="GN45" i="1"/>
  <c r="AB46" i="1"/>
  <c r="CR46" i="1"/>
  <c r="Q46" i="1" s="1"/>
  <c r="CP46" i="1" s="1"/>
  <c r="O46" i="1" s="1"/>
  <c r="Q73" i="1"/>
  <c r="CP73" i="1" s="1"/>
  <c r="O73" i="1" s="1"/>
  <c r="W73" i="1"/>
  <c r="CZ72" i="1"/>
  <c r="Y72" i="1" s="1"/>
  <c r="CY72" i="1"/>
  <c r="X72" i="1" s="1"/>
  <c r="GM86" i="1"/>
  <c r="GN86" i="1"/>
  <c r="CY81" i="1"/>
  <c r="X81" i="1" s="1"/>
  <c r="GN81" i="1" s="1"/>
  <c r="CZ81" i="1"/>
  <c r="Y81" i="1" s="1"/>
  <c r="R85" i="1"/>
  <c r="GK85" i="1" s="1"/>
  <c r="V85" i="1"/>
  <c r="GX85" i="1"/>
  <c r="BC22" i="1"/>
  <c r="F137" i="1"/>
  <c r="BC153" i="1"/>
  <c r="AT22" i="1"/>
  <c r="F139" i="1"/>
  <c r="F16" i="2" s="1"/>
  <c r="F18" i="2" s="1"/>
  <c r="AT153" i="1"/>
  <c r="CZ112" i="1"/>
  <c r="Y112" i="1" s="1"/>
  <c r="CY26" i="1"/>
  <c r="X26" i="1" s="1"/>
  <c r="GM26" i="1" s="1"/>
  <c r="CY37" i="1"/>
  <c r="X37" i="1" s="1"/>
  <c r="CZ37" i="1"/>
  <c r="Y37" i="1" s="1"/>
  <c r="GK34" i="1"/>
  <c r="CZ34" i="1"/>
  <c r="Y34" i="1" s="1"/>
  <c r="CJ121" i="1"/>
  <c r="CY32" i="1"/>
  <c r="X32" i="1" s="1"/>
  <c r="CP42" i="1"/>
  <c r="O42" i="1" s="1"/>
  <c r="CP47" i="1"/>
  <c r="O47" i="1" s="1"/>
  <c r="CY45" i="1"/>
  <c r="X45" i="1" s="1"/>
  <c r="GM45" i="1" s="1"/>
  <c r="CZ45" i="1"/>
  <c r="Y45" i="1" s="1"/>
  <c r="GN43" i="1"/>
  <c r="GM43" i="1"/>
  <c r="GM66" i="1"/>
  <c r="P37" i="1"/>
  <c r="T69" i="1"/>
  <c r="P69" i="1"/>
  <c r="W47" i="1"/>
  <c r="CP60" i="1"/>
  <c r="O60" i="1" s="1"/>
  <c r="GN55" i="1"/>
  <c r="GM55" i="1"/>
  <c r="AB61" i="1"/>
  <c r="CY66" i="1"/>
  <c r="X66" i="1" s="1"/>
  <c r="GN66" i="1" s="1"/>
  <c r="CZ66" i="1"/>
  <c r="Y66" i="1" s="1"/>
  <c r="S71" i="1"/>
  <c r="S73" i="1"/>
  <c r="GK80" i="1"/>
  <c r="CZ80" i="1"/>
  <c r="Y80" i="1" s="1"/>
  <c r="GM80" i="1" s="1"/>
  <c r="AB82" i="1"/>
  <c r="GN96" i="1"/>
  <c r="GM96" i="1"/>
  <c r="GX83" i="1"/>
  <c r="P83" i="1"/>
  <c r="CP83" i="1" s="1"/>
  <c r="O83" i="1" s="1"/>
  <c r="T83" i="1"/>
  <c r="S85" i="1"/>
  <c r="U69" i="1"/>
  <c r="S70" i="1"/>
  <c r="T70" i="1"/>
  <c r="GX70" i="1"/>
  <c r="W70" i="1"/>
  <c r="AJ121" i="1" s="1"/>
  <c r="V69" i="1"/>
  <c r="CZ75" i="1"/>
  <c r="Y75" i="1" s="1"/>
  <c r="V83" i="1"/>
  <c r="GM88" i="1"/>
  <c r="GN88" i="1"/>
  <c r="R99" i="1"/>
  <c r="GK99" i="1" s="1"/>
  <c r="W99" i="1"/>
  <c r="CI22" i="1"/>
  <c r="AZ121" i="1"/>
  <c r="GA22" i="1"/>
  <c r="ER121" i="1"/>
  <c r="AO22" i="1"/>
  <c r="F125" i="1"/>
  <c r="AO153" i="1"/>
  <c r="CY97" i="1"/>
  <c r="X97" i="1" s="1"/>
  <c r="GM97" i="1" s="1"/>
  <c r="CZ97" i="1"/>
  <c r="Y97" i="1" s="1"/>
  <c r="Q99" i="1"/>
  <c r="GM108" i="1"/>
  <c r="GN108" i="1"/>
  <c r="AX22" i="1"/>
  <c r="F128" i="1"/>
  <c r="AX153" i="1"/>
  <c r="EP22" i="1"/>
  <c r="EP153" i="1"/>
  <c r="P128" i="1"/>
  <c r="R113" i="1"/>
  <c r="GK113" i="1" s="1"/>
  <c r="CY114" i="1"/>
  <c r="X114" i="1" s="1"/>
  <c r="GM114" i="1" s="1"/>
  <c r="GX117" i="1"/>
  <c r="P113" i="1"/>
  <c r="CP113" i="1" s="1"/>
  <c r="O113" i="1" s="1"/>
  <c r="T99" i="1"/>
  <c r="CY112" i="1"/>
  <c r="X112" i="1" s="1"/>
  <c r="GM112" i="1" s="1"/>
  <c r="S113" i="1"/>
  <c r="CY116" i="1"/>
  <c r="X116" i="1" s="1"/>
  <c r="GM116" i="1" s="1"/>
  <c r="GX113" i="1"/>
  <c r="CZ26" i="1"/>
  <c r="Y26" i="1" s="1"/>
  <c r="GM58" i="1"/>
  <c r="GN58" i="1"/>
  <c r="CY64" i="1"/>
  <c r="X64" i="1" s="1"/>
  <c r="CZ64" i="1"/>
  <c r="Y64" i="1" s="1"/>
  <c r="GM81" i="1"/>
  <c r="GK94" i="1"/>
  <c r="CZ94" i="1"/>
  <c r="Y94" i="1" s="1"/>
  <c r="CP79" i="1"/>
  <c r="O79" i="1" s="1"/>
  <c r="EL22" i="1"/>
  <c r="P139" i="1"/>
  <c r="U16" i="2" s="1"/>
  <c r="U18" i="2" s="1"/>
  <c r="EL153" i="1"/>
  <c r="GN109" i="1"/>
  <c r="GM109" i="1"/>
  <c r="GM111" i="1"/>
  <c r="GN111" i="1"/>
  <c r="GM103" i="1"/>
  <c r="GN103" i="1"/>
  <c r="GN110" i="1"/>
  <c r="U113" i="1"/>
  <c r="GN39" i="1"/>
  <c r="GM39" i="1"/>
  <c r="AB34" i="1"/>
  <c r="CR34" i="1"/>
  <c r="Q34" i="1" s="1"/>
  <c r="CP34" i="1" s="1"/>
  <c r="O34" i="1" s="1"/>
  <c r="GB121" i="1"/>
  <c r="GM50" i="1"/>
  <c r="GN50" i="1"/>
  <c r="GN53" i="1"/>
  <c r="GM53" i="1"/>
  <c r="CP35" i="1"/>
  <c r="O35" i="1" s="1"/>
  <c r="GN61" i="1"/>
  <c r="CY49" i="1"/>
  <c r="X49" i="1" s="1"/>
  <c r="GM49" i="1" s="1"/>
  <c r="CZ49" i="1"/>
  <c r="Y49" i="1" s="1"/>
  <c r="CZ57" i="1"/>
  <c r="Y57" i="1" s="1"/>
  <c r="GM57" i="1" s="1"/>
  <c r="GN59" i="1"/>
  <c r="GM59" i="1"/>
  <c r="GM67" i="1"/>
  <c r="GN67" i="1"/>
  <c r="GX71" i="1"/>
  <c r="Q71" i="1"/>
  <c r="DV121" i="1" s="1"/>
  <c r="U37" i="1"/>
  <c r="GK44" i="1"/>
  <c r="CZ44" i="1"/>
  <c r="Y44" i="1" s="1"/>
  <c r="CY62" i="1"/>
  <c r="X62" i="1" s="1"/>
  <c r="GM62" i="1" s="1"/>
  <c r="CZ62" i="1"/>
  <c r="Y62" i="1" s="1"/>
  <c r="R73" i="1"/>
  <c r="GK73" i="1" s="1"/>
  <c r="CP74" i="1"/>
  <c r="O74" i="1" s="1"/>
  <c r="Q85" i="1"/>
  <c r="CP85" i="1" s="1"/>
  <c r="O85" i="1" s="1"/>
  <c r="GM90" i="1"/>
  <c r="GN90" i="1"/>
  <c r="CY94" i="1"/>
  <c r="X94" i="1" s="1"/>
  <c r="W71" i="1"/>
  <c r="EB121" i="1" s="1"/>
  <c r="T73" i="1"/>
  <c r="S83" i="1"/>
  <c r="W85" i="1"/>
  <c r="S69" i="1"/>
  <c r="GK76" i="1"/>
  <c r="CZ76" i="1"/>
  <c r="Y76" i="1" s="1"/>
  <c r="GM76" i="1" s="1"/>
  <c r="GM77" i="1"/>
  <c r="GN77" i="1"/>
  <c r="GX74" i="1"/>
  <c r="T74" i="1"/>
  <c r="AG121" i="1" s="1"/>
  <c r="CP72" i="1"/>
  <c r="O72" i="1" s="1"/>
  <c r="CY75" i="1"/>
  <c r="X75" i="1" s="1"/>
  <c r="GN75" i="1" s="1"/>
  <c r="CZ79" i="1"/>
  <c r="Y79" i="1" s="1"/>
  <c r="CY79" i="1"/>
  <c r="X79" i="1" s="1"/>
  <c r="GM84" i="1"/>
  <c r="GN84" i="1"/>
  <c r="GM93" i="1"/>
  <c r="GN93" i="1"/>
  <c r="V99" i="1"/>
  <c r="CZ101" i="1"/>
  <c r="Y101" i="1" s="1"/>
  <c r="CY101" i="1"/>
  <c r="X101" i="1" s="1"/>
  <c r="AQ22" i="1"/>
  <c r="F131" i="1"/>
  <c r="AQ153" i="1"/>
  <c r="EI22" i="1"/>
  <c r="P131" i="1"/>
  <c r="EI153" i="1"/>
  <c r="EG18" i="1"/>
  <c r="P157" i="1"/>
  <c r="U73" i="1"/>
  <c r="U99" i="1"/>
  <c r="GM118" i="1"/>
  <c r="GN118" i="1"/>
  <c r="BB22" i="1"/>
  <c r="BB153" i="1"/>
  <c r="F134" i="1"/>
  <c r="ET22" i="1"/>
  <c r="ET153" i="1"/>
  <c r="P134" i="1"/>
  <c r="CP101" i="1"/>
  <c r="O101" i="1" s="1"/>
  <c r="V113" i="1"/>
  <c r="GM115" i="1"/>
  <c r="GN115" i="1"/>
  <c r="Q117" i="1"/>
  <c r="CP117" i="1" s="1"/>
  <c r="O117" i="1" s="1"/>
  <c r="U117" i="1"/>
  <c r="CZ110" i="1"/>
  <c r="Y110" i="1" s="1"/>
  <c r="CZ102" i="1"/>
  <c r="Y102" i="1" s="1"/>
  <c r="W117" i="1"/>
  <c r="DV22" i="1" l="1"/>
  <c r="DI121" i="1"/>
  <c r="DX22" i="1"/>
  <c r="DK121" i="1"/>
  <c r="AG22" i="1"/>
  <c r="T121" i="1"/>
  <c r="AJ22" i="1"/>
  <c r="W121" i="1"/>
  <c r="GM68" i="1"/>
  <c r="GN68" i="1"/>
  <c r="AH22" i="1"/>
  <c r="U121" i="1"/>
  <c r="DY22" i="1"/>
  <c r="DL121" i="1"/>
  <c r="EB22" i="1"/>
  <c r="DO121" i="1"/>
  <c r="EA22" i="1"/>
  <c r="DN121" i="1"/>
  <c r="GB22" i="1"/>
  <c r="ES121" i="1"/>
  <c r="EL18" i="1"/>
  <c r="P171" i="1"/>
  <c r="GN83" i="1"/>
  <c r="BB18" i="1"/>
  <c r="F166" i="1"/>
  <c r="ET18" i="1"/>
  <c r="P166" i="1"/>
  <c r="CZ83" i="1"/>
  <c r="Y83" i="1" s="1"/>
  <c r="CY83" i="1"/>
  <c r="X83" i="1" s="1"/>
  <c r="GM83" i="1" s="1"/>
  <c r="GM75" i="1"/>
  <c r="GM35" i="1"/>
  <c r="GN35" i="1"/>
  <c r="AD121" i="1"/>
  <c r="GN79" i="1"/>
  <c r="GM79" i="1"/>
  <c r="CY113" i="1"/>
  <c r="X113" i="1" s="1"/>
  <c r="CZ113" i="1"/>
  <c r="Y113" i="1" s="1"/>
  <c r="EP18" i="1"/>
  <c r="P160" i="1"/>
  <c r="GN97" i="1"/>
  <c r="CY73" i="1"/>
  <c r="X73" i="1" s="1"/>
  <c r="GN73" i="1" s="1"/>
  <c r="CZ73" i="1"/>
  <c r="Y73" i="1" s="1"/>
  <c r="GN57" i="1"/>
  <c r="GN80" i="1"/>
  <c r="CY117" i="1"/>
  <c r="X117" i="1" s="1"/>
  <c r="GN117" i="1" s="1"/>
  <c r="CZ117" i="1"/>
  <c r="Y117" i="1" s="1"/>
  <c r="CZ99" i="1"/>
  <c r="Y99" i="1" s="1"/>
  <c r="CY99" i="1"/>
  <c r="X99" i="1" s="1"/>
  <c r="CZ60" i="1"/>
  <c r="Y60" i="1" s="1"/>
  <c r="AL121" i="1" s="1"/>
  <c r="CY60" i="1"/>
  <c r="X60" i="1" s="1"/>
  <c r="GM64" i="1"/>
  <c r="GN64" i="1"/>
  <c r="GN54" i="1"/>
  <c r="GM54" i="1"/>
  <c r="GN38" i="1"/>
  <c r="GM38" i="1"/>
  <c r="EU18" i="1"/>
  <c r="P169" i="1"/>
  <c r="GN76" i="1"/>
  <c r="GN26" i="1"/>
  <c r="GN112" i="1"/>
  <c r="GN101" i="1"/>
  <c r="GM101" i="1"/>
  <c r="AQ18" i="1"/>
  <c r="F163" i="1"/>
  <c r="CY71" i="1"/>
  <c r="X71" i="1" s="1"/>
  <c r="CZ71" i="1"/>
  <c r="Y71" i="1" s="1"/>
  <c r="GN42" i="1"/>
  <c r="GM42" i="1"/>
  <c r="AP18" i="1"/>
  <c r="F162" i="1"/>
  <c r="EM18" i="1"/>
  <c r="P172" i="1"/>
  <c r="AU18" i="1"/>
  <c r="F172" i="1"/>
  <c r="GN94" i="1"/>
  <c r="GM94" i="1"/>
  <c r="AI22" i="1"/>
  <c r="V121" i="1"/>
  <c r="AF22" i="1"/>
  <c r="S121" i="1"/>
  <c r="AC22" i="1"/>
  <c r="CE121" i="1"/>
  <c r="P121" i="1"/>
  <c r="CF121" i="1"/>
  <c r="CH121" i="1"/>
  <c r="GN102" i="1"/>
  <c r="CZ69" i="1"/>
  <c r="Y69" i="1" s="1"/>
  <c r="CY69" i="1"/>
  <c r="X69" i="1" s="1"/>
  <c r="CJ22" i="1"/>
  <c r="BA121" i="1"/>
  <c r="EI18" i="1"/>
  <c r="P163" i="1"/>
  <c r="GN72" i="1"/>
  <c r="GM72" i="1"/>
  <c r="GM74" i="1"/>
  <c r="GN74" i="1"/>
  <c r="DZ121" i="1"/>
  <c r="GN49" i="1"/>
  <c r="GN34" i="1"/>
  <c r="GM34" i="1"/>
  <c r="AX18" i="1"/>
  <c r="F160" i="1"/>
  <c r="AO18" i="1"/>
  <c r="F157" i="1"/>
  <c r="GN62" i="1"/>
  <c r="BC18" i="1"/>
  <c r="F169" i="1"/>
  <c r="CP71" i="1"/>
  <c r="O71" i="1" s="1"/>
  <c r="GN114" i="1"/>
  <c r="EH18" i="1"/>
  <c r="P162" i="1"/>
  <c r="CZ47" i="1"/>
  <c r="Y47" i="1" s="1"/>
  <c r="CY47" i="1"/>
  <c r="X47" i="1" s="1"/>
  <c r="GN47" i="1" s="1"/>
  <c r="DW121" i="1"/>
  <c r="GM28" i="1"/>
  <c r="GN28" i="1"/>
  <c r="AE121" i="1"/>
  <c r="GM82" i="1"/>
  <c r="ER22" i="1"/>
  <c r="ER153" i="1"/>
  <c r="P132" i="1"/>
  <c r="CP69" i="1"/>
  <c r="O69" i="1" s="1"/>
  <c r="GN113" i="1"/>
  <c r="GM113" i="1"/>
  <c r="AZ22" i="1"/>
  <c r="AZ153" i="1"/>
  <c r="F132" i="1"/>
  <c r="CZ70" i="1"/>
  <c r="Y70" i="1" s="1"/>
  <c r="CY70" i="1"/>
  <c r="X70" i="1" s="1"/>
  <c r="AK121" i="1" s="1"/>
  <c r="CY85" i="1"/>
  <c r="X85" i="1" s="1"/>
  <c r="GM85" i="1" s="1"/>
  <c r="CZ85" i="1"/>
  <c r="Y85" i="1" s="1"/>
  <c r="GM60" i="1"/>
  <c r="GN60" i="1"/>
  <c r="CP37" i="1"/>
  <c r="O37" i="1" s="1"/>
  <c r="DU121" i="1"/>
  <c r="AT18" i="1"/>
  <c r="F171" i="1"/>
  <c r="GN46" i="1"/>
  <c r="GM46" i="1"/>
  <c r="GN32" i="1"/>
  <c r="GM32" i="1"/>
  <c r="CP99" i="1"/>
  <c r="O99" i="1" s="1"/>
  <c r="GN65" i="1"/>
  <c r="GM65" i="1"/>
  <c r="GN44" i="1"/>
  <c r="GM44" i="1"/>
  <c r="GM24" i="1"/>
  <c r="GN24" i="1"/>
  <c r="CP70" i="1"/>
  <c r="O70" i="1" s="1"/>
  <c r="AB121" i="1" s="1"/>
  <c r="AK22" i="1" l="1"/>
  <c r="X121" i="1"/>
  <c r="AB22" i="1"/>
  <c r="O121" i="1"/>
  <c r="AL22" i="1"/>
  <c r="Y121" i="1"/>
  <c r="GM99" i="1"/>
  <c r="GN99" i="1"/>
  <c r="ED121" i="1"/>
  <c r="GN37" i="1"/>
  <c r="GM37" i="1"/>
  <c r="AZ18" i="1"/>
  <c r="F164" i="1"/>
  <c r="GN69" i="1"/>
  <c r="GM69" i="1"/>
  <c r="GM71" i="1"/>
  <c r="GN71" i="1"/>
  <c r="CF22" i="1"/>
  <c r="AW121" i="1"/>
  <c r="ES22" i="1"/>
  <c r="ES153" i="1"/>
  <c r="P141" i="1"/>
  <c r="W16" i="2" s="1"/>
  <c r="W18" i="2" s="1"/>
  <c r="DO22" i="1"/>
  <c r="P145" i="1"/>
  <c r="DO153" i="1"/>
  <c r="U22" i="1"/>
  <c r="F143" i="1"/>
  <c r="U153" i="1"/>
  <c r="GM117" i="1"/>
  <c r="T22" i="1"/>
  <c r="T153" i="1"/>
  <c r="F142" i="1"/>
  <c r="AE22" i="1"/>
  <c r="R121" i="1"/>
  <c r="DW22" i="1"/>
  <c r="DJ121" i="1"/>
  <c r="P22" i="1"/>
  <c r="P153" i="1"/>
  <c r="F124" i="1"/>
  <c r="S22" i="1"/>
  <c r="S153" i="1"/>
  <c r="F136" i="1"/>
  <c r="J16" i="2" s="1"/>
  <c r="J18" i="2" s="1"/>
  <c r="EC121" i="1"/>
  <c r="ER18" i="1"/>
  <c r="P164" i="1"/>
  <c r="BA22" i="1"/>
  <c r="F141" i="1"/>
  <c r="H16" i="2" s="1"/>
  <c r="H18" i="2" s="1"/>
  <c r="BA153" i="1"/>
  <c r="CE22" i="1"/>
  <c r="AV121" i="1"/>
  <c r="DT121" i="1"/>
  <c r="GM47" i="1"/>
  <c r="AD22" i="1"/>
  <c r="Q121" i="1"/>
  <c r="DN22" i="1"/>
  <c r="DN153" i="1"/>
  <c r="P144" i="1"/>
  <c r="DL22" i="1"/>
  <c r="DL153" i="1"/>
  <c r="P142" i="1"/>
  <c r="GN85" i="1"/>
  <c r="GM73" i="1"/>
  <c r="W22" i="1"/>
  <c r="F145" i="1"/>
  <c r="W153" i="1"/>
  <c r="DK22" i="1"/>
  <c r="DK153" i="1"/>
  <c r="P136" i="1"/>
  <c r="Y16" i="2" s="1"/>
  <c r="Y18" i="2" s="1"/>
  <c r="DI22" i="1"/>
  <c r="P133" i="1"/>
  <c r="DI153" i="1"/>
  <c r="GM70" i="1"/>
  <c r="CA121" i="1" s="1"/>
  <c r="GN70" i="1"/>
  <c r="CB121" i="1" s="1"/>
  <c r="DU22" i="1"/>
  <c r="FW121" i="1"/>
  <c r="DH121" i="1"/>
  <c r="FX121" i="1"/>
  <c r="FZ121" i="1"/>
  <c r="DZ22" i="1"/>
  <c r="DM121" i="1"/>
  <c r="CH22" i="1"/>
  <c r="AY121" i="1"/>
  <c r="V22" i="1"/>
  <c r="F144" i="1"/>
  <c r="V153" i="1"/>
  <c r="CA22" i="1" l="1"/>
  <c r="AR121" i="1"/>
  <c r="CB22" i="1"/>
  <c r="AS121" i="1"/>
  <c r="W18" i="1"/>
  <c r="F177" i="1"/>
  <c r="FW22" i="1"/>
  <c r="EN121" i="1"/>
  <c r="DI18" i="1"/>
  <c r="P165" i="1"/>
  <c r="DK18" i="1"/>
  <c r="P168" i="1"/>
  <c r="DL18" i="1"/>
  <c r="P174" i="1"/>
  <c r="AY22" i="1"/>
  <c r="F129" i="1"/>
  <c r="AY153" i="1"/>
  <c r="FZ22" i="1"/>
  <c r="EQ121" i="1"/>
  <c r="Q22" i="1"/>
  <c r="F133" i="1"/>
  <c r="Q153" i="1"/>
  <c r="EC22" i="1"/>
  <c r="DP121" i="1"/>
  <c r="T18" i="1"/>
  <c r="F174" i="1"/>
  <c r="AW22" i="1"/>
  <c r="F127" i="1"/>
  <c r="AW153" i="1"/>
  <c r="FS121" i="1"/>
  <c r="FT121" i="1"/>
  <c r="Y22" i="1"/>
  <c r="F147" i="1"/>
  <c r="Y153" i="1"/>
  <c r="V18" i="1"/>
  <c r="F176" i="1"/>
  <c r="FX22" i="1"/>
  <c r="EO121" i="1"/>
  <c r="AV22" i="1"/>
  <c r="AV153" i="1"/>
  <c r="F126" i="1"/>
  <c r="P18" i="1"/>
  <c r="F156" i="1"/>
  <c r="R22" i="1"/>
  <c r="F135" i="1"/>
  <c r="R153" i="1"/>
  <c r="DM22" i="1"/>
  <c r="P143" i="1"/>
  <c r="DM153" i="1"/>
  <c r="DH22" i="1"/>
  <c r="DH153" i="1"/>
  <c r="P124" i="1"/>
  <c r="DN18" i="1"/>
  <c r="P176" i="1"/>
  <c r="S18" i="1"/>
  <c r="F168" i="1"/>
  <c r="DO18" i="1"/>
  <c r="P177" i="1"/>
  <c r="ES18" i="1"/>
  <c r="P173" i="1"/>
  <c r="ED22" i="1"/>
  <c r="DQ121" i="1"/>
  <c r="X22" i="1"/>
  <c r="X153" i="1"/>
  <c r="F146" i="1"/>
  <c r="DT22" i="1"/>
  <c r="DG121" i="1"/>
  <c r="BA18" i="1"/>
  <c r="F173" i="1"/>
  <c r="DJ22" i="1"/>
  <c r="DJ153" i="1"/>
  <c r="P135" i="1"/>
  <c r="U18" i="1"/>
  <c r="F175" i="1"/>
  <c r="O22" i="1"/>
  <c r="F123" i="1"/>
  <c r="O153" i="1"/>
  <c r="EO22" i="1" l="1"/>
  <c r="EO153" i="1"/>
  <c r="P127" i="1"/>
  <c r="O18" i="1"/>
  <c r="F155" i="1"/>
  <c r="DM18" i="1"/>
  <c r="P175" i="1"/>
  <c r="AW18" i="1"/>
  <c r="F159" i="1"/>
  <c r="AY18" i="1"/>
  <c r="F161" i="1"/>
  <c r="X18" i="1"/>
  <c r="F178" i="1"/>
  <c r="AV18" i="1"/>
  <c r="F158" i="1"/>
  <c r="DP22" i="1"/>
  <c r="DP153" i="1"/>
  <c r="P146" i="1"/>
  <c r="EN22" i="1"/>
  <c r="P126" i="1"/>
  <c r="EN153" i="1"/>
  <c r="AS22" i="1"/>
  <c r="F138" i="1"/>
  <c r="E16" i="2" s="1"/>
  <c r="AS153" i="1"/>
  <c r="DQ22" i="1"/>
  <c r="DQ153" i="1"/>
  <c r="P147" i="1"/>
  <c r="Y18" i="1"/>
  <c r="F179" i="1"/>
  <c r="DJ18" i="1"/>
  <c r="P167" i="1"/>
  <c r="DG22" i="1"/>
  <c r="P123" i="1"/>
  <c r="DG153" i="1"/>
  <c r="DH18" i="1"/>
  <c r="P156" i="1"/>
  <c r="FT22" i="1"/>
  <c r="EK121" i="1"/>
  <c r="EQ22" i="1"/>
  <c r="P129" i="1"/>
  <c r="EQ153" i="1"/>
  <c r="FS22" i="1"/>
  <c r="EJ121" i="1"/>
  <c r="Q18" i="1"/>
  <c r="F165" i="1"/>
  <c r="AR22" i="1"/>
  <c r="AR153" i="1"/>
  <c r="F148" i="1"/>
  <c r="F149" i="1" s="1"/>
  <c r="R18" i="1"/>
  <c r="F167" i="1"/>
  <c r="EK22" i="1" l="1"/>
  <c r="EK153" i="1"/>
  <c r="P138" i="1"/>
  <c r="T16" i="2" s="1"/>
  <c r="EQ18" i="1"/>
  <c r="P161" i="1"/>
  <c r="EN18" i="1"/>
  <c r="P158" i="1"/>
  <c r="F150" i="1"/>
  <c r="F151" i="1" s="1"/>
  <c r="AS18" i="1"/>
  <c r="F170" i="1"/>
  <c r="AR18" i="1"/>
  <c r="F180" i="1"/>
  <c r="F181" i="1" s="1"/>
  <c r="EJ22" i="1"/>
  <c r="P148" i="1"/>
  <c r="P149" i="1" s="1"/>
  <c r="EJ153" i="1"/>
  <c r="I16" i="2"/>
  <c r="I18" i="2" s="1"/>
  <c r="E18" i="2"/>
  <c r="DG18" i="1"/>
  <c r="P155" i="1"/>
  <c r="EO18" i="1"/>
  <c r="P159" i="1"/>
  <c r="DQ18" i="1"/>
  <c r="P179" i="1"/>
  <c r="DP18" i="1"/>
  <c r="P178" i="1"/>
  <c r="F182" i="1" l="1"/>
  <c r="F183" i="1" s="1"/>
  <c r="EJ18" i="1"/>
  <c r="P180" i="1"/>
  <c r="P181" i="1" s="1"/>
  <c r="EK18" i="1"/>
  <c r="P170" i="1"/>
  <c r="P150" i="1"/>
  <c r="P151" i="1" s="1"/>
  <c r="X16" i="2"/>
  <c r="X18" i="2" s="1"/>
  <c r="T18" i="2"/>
  <c r="P182" i="1" l="1"/>
  <c r="P183" i="1" s="1"/>
</calcChain>
</file>

<file path=xl/sharedStrings.xml><?xml version="1.0" encoding="utf-8"?>
<sst xmlns="http://schemas.openxmlformats.org/spreadsheetml/2006/main" count="7846" uniqueCount="532">
  <si>
    <t>Smeta.RU  (495) 974-1589</t>
  </si>
  <si>
    <t>_PS_</t>
  </si>
  <si>
    <t>Smeta.RU</t>
  </si>
  <si>
    <t>НИЯУ МИФИ  Доп. раб. место  MCCS-0016187</t>
  </si>
  <si>
    <t>Новый объект</t>
  </si>
  <si>
    <t>На ремонт дворового проезда и пешеходных дорожек рерритории, прилегающей к общежитиям НИЯУ МИФИ по адресу: г. Москва, ул. Москваречье, д. 19, к. 3, к. 4</t>
  </si>
  <si>
    <t/>
  </si>
  <si>
    <t>Сметные нормы списания</t>
  </si>
  <si>
    <t>Коды ценников</t>
  </si>
  <si>
    <t>ФЕР-2017</t>
  </si>
  <si>
    <t>ТР для Версии 10: Центральные регионы (с учетом п-ма 2536-ИП/12/ГС от 22.03.2017 г</t>
  </si>
  <si>
    <t>Поправки  для ГСН 2017 от 31.03.2017 г</t>
  </si>
  <si>
    <t>Новая локальная смета</t>
  </si>
  <si>
    <t>27-09-008-01</t>
  </si>
  <si>
    <t>Демонтаж дорожных знаков бесфундаментных на металлических стойках</t>
  </si>
  <si>
    <t>100 ШТ</t>
  </si>
  <si>
    <t>ФЕР-2001, 27-09-008-01, приказ Минстроя России №1039/пр от 30.12.2016г.</t>
  </si>
  <si>
    <t>Поправка: МДС 81-36.2004, п.3.3.1.д  Наименование: При демонтаже металлических конструкций</t>
  </si>
  <si>
    <t>)*0</t>
  </si>
  <si>
    <t>)*0,7</t>
  </si>
  <si>
    <t>Общестроительные работы</t>
  </si>
  <si>
    <t>Автомобильные дороги</t>
  </si>
  <si>
    <t>ФЕР-27</t>
  </si>
  <si>
    <t>Поправка: МДС 81-36.2004, п.3.3.1.д</t>
  </si>
  <si>
    <t>*0,9</t>
  </si>
  <si>
    <t>*0,85</t>
  </si>
  <si>
    <t>1</t>
  </si>
  <si>
    <t>68-14-1</t>
  </si>
  <si>
    <t>Разборка бортовых камней на бетонном основании</t>
  </si>
  <si>
    <t>100 м</t>
  </si>
  <si>
    <t>ФЕР-2001, 68-14-1, приказ Минстроя России №1039/пр от 30.12.2016г.</t>
  </si>
  <si>
    <t>Поправка: Сб.№68, п.1.68.3  Наименование: Работы по ремонту дорожных оснований и покрытий в условиях непрекрекращающегося движения транспорта определяется по расценкам соответствующих таблиц</t>
  </si>
  <si>
    <t>)*1,2</t>
  </si>
  <si>
    <t>Ремонтно-строительные работы</t>
  </si>
  <si>
    <t>Благоустройство</t>
  </si>
  <si>
    <t>рФЕР-68</t>
  </si>
  <si>
    <t>Поправка: Сб.№68, п.1.68.3</t>
  </si>
  <si>
    <t>2</t>
  </si>
  <si>
    <t>27-06-008-01</t>
  </si>
  <si>
    <t>Устройство шва-стыка в асфальтобетонном покрытии</t>
  </si>
  <si>
    <t>ФЕР-2001, 27-06-008-01, приказ Минстроя России №1039/пр от 30.12.2016г.</t>
  </si>
  <si>
    <t>)*1,25</t>
  </si>
  <si>
    <t>)*1,15</t>
  </si>
  <si>
    <t>Поправка: МДС 81-35.2004, п.4.7</t>
  </si>
  <si>
    <t>2,1</t>
  </si>
  <si>
    <t>01.7.07.26-0033</t>
  </si>
  <si>
    <t>Шнур полиуретановый</t>
  </si>
  <si>
    <t>10 м</t>
  </si>
  <si>
    <t>ФССЦ-2001, 01.7.07.26-0033, приказ Минстроя России №1039/пр от 30.12.2016г.</t>
  </si>
  <si>
    <t>2,2</t>
  </si>
  <si>
    <t>02.3.01.02-0005</t>
  </si>
  <si>
    <t>Песок несортированный</t>
  </si>
  <si>
    <t>м3</t>
  </si>
  <si>
    <t>ФССЦ-2001, 02.3.01.02-0005, приказ Минстроя России №1039/пр от 30.12.2016г.</t>
  </si>
  <si>
    <t>3</t>
  </si>
  <si>
    <t>68-12-12</t>
  </si>
  <si>
    <t>Снятие деформированных асфальтобетонных покрытий самоходными холодными фрезами с шириной фрезерования 1500-2100 мм толщиной слоя до 50 мм</t>
  </si>
  <si>
    <t>1000 м2</t>
  </si>
  <si>
    <t>ФЕР-2001, 68-12-12, приказ Минстроя России №1039/пр от 30.12.2016г.</t>
  </si>
  <si>
    <t>3,1</t>
  </si>
  <si>
    <t>01.7.13.01-0001</t>
  </si>
  <si>
    <t>Лом асфальтобетона</t>
  </si>
  <si>
    <t>т</t>
  </si>
  <si>
    <t>ФССЦ-2001, 01.7.13.01-0001, приказ Минстроя России №1039/пр от 30.12.2016г.</t>
  </si>
  <si>
    <t>4</t>
  </si>
  <si>
    <t>01-01-111-02</t>
  </si>
  <si>
    <t>Планировка вручную дна и откосов выемок каналов, группа грунтов 2</t>
  </si>
  <si>
    <t>ФЕР-2001, 01-01-111-02, приказ Минстроя России №1039/пр от 30.12.2016г.</t>
  </si>
  <si>
    <t>Земляные работы, выполняемые  механизированным способом</t>
  </si>
  <si>
    <t>ФЕР-01</t>
  </si>
  <si>
    <t>5</t>
  </si>
  <si>
    <t>68-37-2</t>
  </si>
  <si>
    <t>Регулирование высотного положения крышек колодцев с подъемом на высоту до 10 см</t>
  </si>
  <si>
    <t>ШТ</t>
  </si>
  <si>
    <t>ФЕР-2001, 68-37-2, приказ Минстроя России №1039/пр от 30.12.2016г.</t>
  </si>
  <si>
    <t>5,1</t>
  </si>
  <si>
    <t>06.1.01.05-0036</t>
  </si>
  <si>
    <t>Кирпич керамический одинарный, размером 250х120х65 мм, марка 125</t>
  </si>
  <si>
    <t>1000 шт.</t>
  </si>
  <si>
    <t>ФССЦ-2001, 06.1.01.05-0036, приказ Минстроя России №1039/пр от 30.12.2016г.</t>
  </si>
  <si>
    <t>6</t>
  </si>
  <si>
    <t>27-02-010-02</t>
  </si>
  <si>
    <t>Установка бортовых камней бетонных при других видах покрытий</t>
  </si>
  <si>
    <t>ФЕР-2001, 27-02-010-02, приказ Минстроя России №1039/пр от 30.12.2016г.</t>
  </si>
  <si>
    <t>6,1</t>
  </si>
  <si>
    <t>05.2.03.04-0008</t>
  </si>
  <si>
    <t>Камни бортовые вибропрессованные "FARBSTEIN" тротуарные, размер 1000х200х80 мм, серые</t>
  </si>
  <si>
    <t>шт.</t>
  </si>
  <si>
    <t>ФССЦ-2001, 05.2.03.04-0008, приказ Минстроя России №1039/пр от 30.12.2016г.</t>
  </si>
  <si>
    <t>6,2</t>
  </si>
  <si>
    <t>05.2.03.04-0002</t>
  </si>
  <si>
    <t>Камни бортовые вибропрессованные "FARBSTEIN" дорожные, размер 1000х300х150 мм, серые</t>
  </si>
  <si>
    <t>ФССЦ-2001, 05.2.03.04-0002, приказ Минстроя России №1039/пр от 30.12.2016г.</t>
  </si>
  <si>
    <t>7</t>
  </si>
  <si>
    <t>68-15-5</t>
  </si>
  <si>
    <t>Ремонт асфальтобетонного покрытия дорог однослойного толщиной 80 мм площадью ремонта до 5 м2</t>
  </si>
  <si>
    <t>100 м2</t>
  </si>
  <si>
    <t>ФЕР-2001, 68-15-5, приказ Минстроя России №1039/пр от 30.12.2016г.</t>
  </si>
  <si>
    <t>7,1</t>
  </si>
  <si>
    <t>01.2.01.01-0012</t>
  </si>
  <si>
    <t>Битумы нефтяные дорожные марки БДУ-70/100, улучшенные</t>
  </si>
  <si>
    <t>ФССЦ-2001, 01.2.01.01-0012, приказ Минстроя России №1039/пр от 30.12.2016г.</t>
  </si>
  <si>
    <t>7,2</t>
  </si>
  <si>
    <t>01.7.07.07</t>
  </si>
  <si>
    <t>Строительный мусор</t>
  </si>
  <si>
    <t>занесена вручную</t>
  </si>
  <si>
    <t>7,3</t>
  </si>
  <si>
    <t>04.2.01.04-0001</t>
  </si>
  <si>
    <t>Смеси асфальтобетонные дорожные мелкозернистые щебеночные типа Б марки 1</t>
  </si>
  <si>
    <t>ФССЦ-2001, 04.2.01.04-0001, приказ Минстроя России №1039/пр от 30.12.2016г.</t>
  </si>
  <si>
    <t>8</t>
  </si>
  <si>
    <t>27-04-001-01</t>
  </si>
  <si>
    <t>Устройство подстилающих и выравнивающих слоев оснований из песка</t>
  </si>
  <si>
    <t>100 м3</t>
  </si>
  <si>
    <t>ФЕР-2001, 27-04-001-01, приказ Минстроя России №1039/пр от 30.12.2016г.</t>
  </si>
  <si>
    <t>8,1</t>
  </si>
  <si>
    <t>02.3.01.02-0002</t>
  </si>
  <si>
    <t>Песок для строительных работ</t>
  </si>
  <si>
    <t>ФССЦ-2001, 02.3.01.02-0002, приказ Минстроя России №1039/пр от 30.12.2016г.</t>
  </si>
  <si>
    <t>9</t>
  </si>
  <si>
    <t>27-07-002-01</t>
  </si>
  <si>
    <t>Устройство оснований толщиной 12 см под тротуары из кирпичного или известнякового щебня</t>
  </si>
  <si>
    <t>ФЕР-2001, 27-07-002-01, приказ Минстроя России №1039/пр от 30.12.2016г.</t>
  </si>
  <si>
    <t>9,1</t>
  </si>
  <si>
    <t>02.2.05.04-0054</t>
  </si>
  <si>
    <t>Щебень из гравия для строительных работ марка 1000, фракция 10-20 мм</t>
  </si>
  <si>
    <t>ФССЦ-2001, 02.2.05.04-0054, приказ Минстроя России №1039/пр от 30.12.2016г.</t>
  </si>
  <si>
    <t>10</t>
  </si>
  <si>
    <t>68-16-1</t>
  </si>
  <si>
    <t>Ремонт тротуаров из литого асфальта</t>
  </si>
  <si>
    <t>ФЕР-2001, 68-16-1, приказ Минстроя России №1039/пр от 30.12.2016г.</t>
  </si>
  <si>
    <t>10,1</t>
  </si>
  <si>
    <t>10,2</t>
  </si>
  <si>
    <t>02.2.05.04-0053</t>
  </si>
  <si>
    <t>Щебень из гравия для строительных работ марка 1000, фракция 5(3)-10 мм</t>
  </si>
  <si>
    <t>ФССЦ-2001, 02.2.05.04-0053, приказ Минстроя России №1039/пр от 30.12.2016г.</t>
  </si>
  <si>
    <t>10,3</t>
  </si>
  <si>
    <t>10,4</t>
  </si>
  <si>
    <t>04.2.02.01-0011</t>
  </si>
  <si>
    <t>Асфальт литой для покрытий тротуаров</t>
  </si>
  <si>
    <t>ФССЦ-2001, 04.2.02.01-0011, приказ Минстроя России №1039/пр от 30.12.2016г.</t>
  </si>
  <si>
    <t>11</t>
  </si>
  <si>
    <t>27-06-026-01</t>
  </si>
  <si>
    <t>Розлив вяжущих материалов</t>
  </si>
  <si>
    <t>ФЕР-2001, 27-06-026-01, приказ Минстроя России №1039/пр от 30.12.2016г.</t>
  </si>
  <si>
    <t>11,1</t>
  </si>
  <si>
    <t>12</t>
  </si>
  <si>
    <t>27-07-001-01</t>
  </si>
  <si>
    <t>Устройство асфальтобетонных покрытий дорожек и тротуаров однослойных из литой мелкозернистой асфальто-бетонной смеси толщиной 3 см</t>
  </si>
  <si>
    <t>ФЕР-2001, 27-07-001-01, приказ Минстроя России №1039/пр от 30.12.2016г.</t>
  </si>
  <si>
    <t>12,1</t>
  </si>
  <si>
    <t>12,2</t>
  </si>
  <si>
    <t>04.2.02.01-0002</t>
  </si>
  <si>
    <t>Асфальт литой для верхних слоев покрытий проезжей части тип II (жесткий)</t>
  </si>
  <si>
    <t>ФССЦ-2001, 04.2.02.01-0002, приказ Минстроя России №1039/пр от 30.12.2016г.</t>
  </si>
  <si>
    <t>13</t>
  </si>
  <si>
    <t>27-07-001-02</t>
  </si>
  <si>
    <t>На каждые 0,5 см изменения толщины покрытия добавлять к расценке 27-07-001-01</t>
  </si>
  <si>
    <t>ФЕР-2001, 27-07-001-02, приказ Минстроя России №1039/пр от 30.12.2016г.</t>
  </si>
  <si>
    <t>)*10</t>
  </si>
  <si>
    <t>)*1,25)*10</t>
  </si>
  <si>
    <t>)*1,15)*10</t>
  </si>
  <si>
    <t>13,1</t>
  </si>
  <si>
    <t>14</t>
  </si>
  <si>
    <t>27-06-020-01</t>
  </si>
  <si>
    <t>Устройство покрытия толщиной 4 см из горячих асфальтобетонных смесей плотных мелкозернистых типа АБВ, плотность каменных материалов 2,5-2,9 т/м3</t>
  </si>
  <si>
    <t>ФЕР-2001, 27-06-020-01, приказ Минстроя России №1039/пр от 30.12.2016г.</t>
  </si>
  <si>
    <t>14,1</t>
  </si>
  <si>
    <t>14,2</t>
  </si>
  <si>
    <t>04.2.01.02-0012</t>
  </si>
  <si>
    <t>Смеси асфальтобетонные дорожные, аэродромные и асфальтобетон (горячие для пористого асфальтобетона щебеночные и гравийные), марка II</t>
  </si>
  <si>
    <t>ФССЦ-2001, 04.2.01.02-0012, приказ Минстроя России №1039/пр от 30.12.2016г.</t>
  </si>
  <si>
    <t>15</t>
  </si>
  <si>
    <t>27-06-020-02</t>
  </si>
  <si>
    <t>Устройство покрытия толщиной 4 см из горячих асфальтобетонных смесей плотных мелкозернистых типа АБВ, плотность каменных материалов 3 т/м3 и более</t>
  </si>
  <si>
    <t>ФЕР-2001, 27-06-020-02, приказ Минстроя России №1039/пр от 30.12.2016г.</t>
  </si>
  <si>
    <t>15,1</t>
  </si>
  <si>
    <t>15,2</t>
  </si>
  <si>
    <t>16</t>
  </si>
  <si>
    <t>01-02-061-02</t>
  </si>
  <si>
    <t>Засыпка вручную траншей, пазух котлованов и ям, группа грунтов 2</t>
  </si>
  <si>
    <t>ФЕР-2001, 01-02-061-02, приказ Минстроя России №1039/пр от 30.12.2016г.</t>
  </si>
  <si>
    <t>Земляные работы, выполняемые  ручным способом</t>
  </si>
  <si>
    <t>17</t>
  </si>
  <si>
    <t>т01-01-01-043</t>
  </si>
  <si>
    <t>Погрузочные работы при автомобильных перевозках мусора строительного с погрузкой экскаваторами емкостью ковша до 0,5 м3</t>
  </si>
  <si>
    <t>1 Т ГРУЗА</t>
  </si>
  <si>
    <t>ФССЦпг-2001, т01-01-01-043, приказ Минстроя России №1039/пр от 30.12.2016г.</t>
  </si>
  <si>
    <t>Погрузочно-разгрузочные работы</t>
  </si>
  <si>
    <t>Перевозка грузов , (ФССЦпр 2011-изм. № 4-6, раздел 1):  погрузочно-разгрузочные работы  (НР и СП в прям. затратах )</t>
  </si>
  <si>
    <t>ФССЦпр  пог. а/п (2011,изм. 4-6)</t>
  </si>
  <si>
    <t>18</t>
  </si>
  <si>
    <t>т03-01-01-035</t>
  </si>
  <si>
    <t>Перевозка грузов I класса автомобилями бортовыми грузоподъемностью до 15 т на расстояние до 35 км</t>
  </si>
  <si>
    <t>ФССЦпг-2001, т03-01-01-035, приказ Минстроя России №1039/пр от 30.12.2016г.</t>
  </si>
  <si>
    <t>Перевозка грузов авто/транспортом</t>
  </si>
  <si>
    <t>Перевозкуа грузов (ФССЦпр-2011 - изм. 7, разделы 1-4) - по сметной стоимости</t>
  </si>
  <si>
    <t>ФССЦпр , изм. 7</t>
  </si>
  <si>
    <t>19</t>
  </si>
  <si>
    <t>47-01-046-02</t>
  </si>
  <si>
    <t>Подготовка почвы для устройства партерного и обыкновенного газона без внесения растительной земли вручную</t>
  </si>
  <si>
    <t>ФЕР-2001, 47-01-046-02, приказ Минстроя России №1039/пр от 30.12.2016г.</t>
  </si>
  <si>
    <t>Озеленение. Защитные лесонасаждения</t>
  </si>
  <si>
    <t>ФЕР-47</t>
  </si>
  <si>
    <t>20</t>
  </si>
  <si>
    <t>47-01-046-06</t>
  </si>
  <si>
    <t>Посев газонов партерных, мавританских и обыкновенных вручную</t>
  </si>
  <si>
    <t>ФЕР-2001, 47-01-046-06, приказ Минстроя России №1039/пр от 30.12.2016г.</t>
  </si>
  <si>
    <t>20,1</t>
  </si>
  <si>
    <t>16.2.02.07-0161</t>
  </si>
  <si>
    <t>Семена газонных трав (смесь)</t>
  </si>
  <si>
    <t>кг</t>
  </si>
  <si>
    <t>ФССЦ-2001, 16.2.02.07-0161, приказ Минстроя России №1039/пр от 30.12.2016г.</t>
  </si>
  <si>
    <t>Установка дорожных знаков бесфундаментных на металлических стойках</t>
  </si>
  <si>
    <t>01.5.03.05-0021</t>
  </si>
  <si>
    <t>Стойки круглые металлические для дорожных знаков с покраской и креплением для знака СКМ 3.35</t>
  </si>
  <si>
    <t>ФССЦ-2001, 01.5.03.05-0021, приказ Минстроя России №1039/пр от 30.12.2016г.</t>
  </si>
  <si>
    <t>01.5.03.03-0061</t>
  </si>
  <si>
    <t>Знаки дорожные на оцинкованной подоснове со световозвращающей пленкой приоритета</t>
  </si>
  <si>
    <t>ФССЦ-2001, 01.5.03.03-0061, приказ Минстроя России №1039/пр от 30.12.2016г.</t>
  </si>
  <si>
    <t>ПЗ</t>
  </si>
  <si>
    <t>Прямые затраты</t>
  </si>
  <si>
    <t>СтМатОб</t>
  </si>
  <si>
    <t>Стоимость материальных ресурсов (всего)</t>
  </si>
  <si>
    <t>СтМатОбЗак</t>
  </si>
  <si>
    <t>Стоимость материалов и оборудования заказчика</t>
  </si>
  <si>
    <t>СтМатОбПод</t>
  </si>
  <si>
    <t>Стоимость материалов и оборудования подрядчика</t>
  </si>
  <si>
    <t>СтМат</t>
  </si>
  <si>
    <t>Стоимость материалов (всего)</t>
  </si>
  <si>
    <t>СтМатЗак</t>
  </si>
  <si>
    <t>Стоимость материалов заказчика</t>
  </si>
  <si>
    <t>СтМатПод</t>
  </si>
  <si>
    <t>Стоимость материалов подрядчика</t>
  </si>
  <si>
    <t>Оборуд</t>
  </si>
  <si>
    <t>Стоимость оборудования (всего)</t>
  </si>
  <si>
    <t>ОборудЗак</t>
  </si>
  <si>
    <t>Стоимость оборудования заказчика</t>
  </si>
  <si>
    <t>ОборудПод</t>
  </si>
  <si>
    <t>Стоимость оборудования подрядчика</t>
  </si>
  <si>
    <t>ЭММ</t>
  </si>
  <si>
    <t>Эксплуатация машин</t>
  </si>
  <si>
    <t>ЭММсНРиСП</t>
  </si>
  <si>
    <t>Эксплуатация машин по ТСН-2001.16</t>
  </si>
  <si>
    <t>ЗПМ</t>
  </si>
  <si>
    <t>ЗП машинистов</t>
  </si>
  <si>
    <t>ОЗП</t>
  </si>
  <si>
    <t>Основная ЗП рабочих</t>
  </si>
  <si>
    <t>ОЗПсНРиСП</t>
  </si>
  <si>
    <t>Основная ЗП рабочих по ТСН-2001.16</t>
  </si>
  <si>
    <t>Строит</t>
  </si>
  <si>
    <t>Строительные работы с НР и СП</t>
  </si>
  <si>
    <t>Монтаж</t>
  </si>
  <si>
    <t>Монтажные работы с НР и СП</t>
  </si>
  <si>
    <t>Прочие</t>
  </si>
  <si>
    <t>Прочие работы с НР и СП</t>
  </si>
  <si>
    <t>ПрочиеЗатр</t>
  </si>
  <si>
    <t>Прочие затраты по ТСН-2001.16</t>
  </si>
  <si>
    <t>ВозврМат</t>
  </si>
  <si>
    <t>Возврат материалов</t>
  </si>
  <si>
    <t>ТрудСтр</t>
  </si>
  <si>
    <t>Трудозатраты строителей</t>
  </si>
  <si>
    <t>ТрудМаш</t>
  </si>
  <si>
    <t>Трудозатраты машинистов</t>
  </si>
  <si>
    <t>ТранспМат</t>
  </si>
  <si>
    <t>Транспорт материалов</t>
  </si>
  <si>
    <t>НР</t>
  </si>
  <si>
    <t>Накладные расходы</t>
  </si>
  <si>
    <t>СмПриб</t>
  </si>
  <si>
    <t>Сметная прибыль</t>
  </si>
  <si>
    <t>Всего</t>
  </si>
  <si>
    <t>Всего с НР и СП</t>
  </si>
  <si>
    <t>Итог1</t>
  </si>
  <si>
    <t>Итог2</t>
  </si>
  <si>
    <t>НДС 18%</t>
  </si>
  <si>
    <t>Итог3</t>
  </si>
  <si>
    <t>Всего по смете</t>
  </si>
  <si>
    <t>СТР_РЕК</t>
  </si>
  <si>
    <t>СТРОИТЕЛЬСТВО и РЕКОНСТРУКЦИЯ  зданий и сооружений всех назначений</t>
  </si>
  <si>
    <t>РЕМ_ЖИЛ</t>
  </si>
  <si>
    <t>КАП. РЕМ. ЖИЛЫХ И ОБЩЕСТВЕННЫХ ЗДАНИЙ</t>
  </si>
  <si>
    <t>РЕМ_ПР</t>
  </si>
  <si>
    <t>КАП. РЕМ. ПРОИЗВОДСТВЕННЫХ ЗД, и СООРУЖЕНИЙ,  НАРУЖНЫХ ИНЖЕНЕРНЫХ СЕТЕЙ, УЛИЦ И ДОРОГ МЕСТНОГО ЗНАЧЕНИЯ, МОСТОВ И ПУТЕПРОВОДОВ</t>
  </si>
  <si>
    <t>УПР</t>
  </si>
  <si>
    <t>{вкл} - УПРОЩЕННОЕ НАЛОГООБЛОЖЕНИЕ</t>
  </si>
  <si>
    <t>Для всех  расценок. (  при применении упрощенной системы налогообложения)  · {УПР} - ( вкл.)    -  при упрощенной системе   ;  к = 0,9 к СП ( к= 0,7 к НР отменен с 1.01.11)  · {УПР} - ( выкл.) -  при  обычной системе налогообложения</t>
  </si>
  <si>
    <t>ХОЗ</t>
  </si>
  <si>
    <t>{вкл} - ХОЗЯЙСТВЕННЫЙ СПОСОБ</t>
  </si>
  <si>
    <t>Для всех  расценок. (  при хозяйственном способе производства работ):  · {ХОЗ} - ( вкл.)    -  при  хоз. способе (к=0,6 к НР )  · {ХОЗ} - ( выкл.) -  при обычном способе производства работ</t>
  </si>
  <si>
    <t>СЛЖ</t>
  </si>
  <si>
    <t>{вкл} -  При  РЕКОНСТРУКЦИИ сложных объектов, РЕКОНСТРУКЦИИ и КАП. РЕМОНТЕ объектов с дейст. яд. реакторами</t>
  </si>
  <si>
    <t>Для сборников ФЕР ( при производстве работ на технически сложных объектах ):  ·  { СЛЖ } - (вкл.)    - работа на сложных объектах  (к=1,2 к НР)           ·  { СЛЖ } - (выкл.) - работа на обычных объектах</t>
  </si>
  <si>
    <t>М/Т/Я</t>
  </si>
  <si>
    <t>Работы по строительству мостов, тоннелей, метрополитенов, атомных станций, объектов с ядерным топливом и радиокативными отходами ( письмо Госстроя РФ № 2536-ИП/12/ГС от 27.11.12), коэффициенты к НР =0,85 и к СП-0,8 не назначаются</t>
  </si>
  <si>
    <t>ОПТ/В</t>
  </si>
  <si>
    <t>{вкл}    - Прокладка  МЕЖДУГОРОДНИХ  ВОЛОКОННО-ОПТИЧЕСКИХ ЛИНИЙ (для ФЕРм10, отд. 6 разд.3)  {выкл} - Прокладка  ГОРОДСКИХ               ВОЛОКОННО-ОПТИТЕСКИХ ЛИНИЙ  (для ФЕРм10, отд. 6 разд.3)</t>
  </si>
  <si>
    <t>Для сборников ФЕРм-10  ( волоконно-оптические линии связи ): ·  {М_ГОР_опт} -  ( вкл.)  - междугородные сети связи ( НР=120% , СП=70% )           ·  {М_ГОР_опт} - ( выкл.) - городские сети связи  ( НР=100%; СП=65%)</t>
  </si>
  <si>
    <t>ЗАКР</t>
  </si>
  <si>
    <t>{вкл}   -  Обслуживающие и сопутстующие работы в тоннелях при  производве работ ЗАКРЫТЫМ СПОСОБОМ   {выкл} - Обслуживающие и сопутстующие работы в тоннелях при  производве работ  ОТКРЫТЫМ                       (ФЕР-29, разд.04 )</t>
  </si>
  <si>
    <t>Для сборника ФЕР -29 ( сопутствующие работы в тоннелях и метро. ): ·  {ЗАКР} - (вкл.)     -  при выполнении работ в тоннелях  и метро закрытым способом  (НР=145% , СП=75%); ·                {ЗАКР} - (выкл.) -   при выполнении работ в тоннелях и метро  отк</t>
  </si>
  <si>
    <t>АВИ</t>
  </si>
  <si>
    <t>(вкл)   -  При работах по ДИСПЕТЧЕРЕЗАЦИИ управления движением АВИАТРАНСПОРТОМ {вкл}  (монтажные работы )</t>
  </si>
  <si>
    <t>Для сборников ФЕРм 08;10;11 :    · {мАВИА} -  (вкл.)     -  производство монтажных  работы по диспетчеризации управления  движением авиатранспортном (НР=95%, СП=55%) ;    ·            {мАВИА} -  (выкл. ) -  при производстве работ на прочих объектах , кром</t>
  </si>
  <si>
    <t>АЭС</t>
  </si>
  <si>
    <t>(вкл)  -  Производство эл./монт. работ на АЭС ( ФЕРм -08 , отдел 01-03 ),  и контроль свар. швов  на АЭС {вкл}  (ФЕРм-39, отд. 02 и 03 )  (вык) -  Произовдство эл./монт. работ  и и контроль свар. швов на ОБЫЧНЫХ СООРУЖ,</t>
  </si>
  <si>
    <t>Для сборника ФЕРм -39  и ФЕРМ-08  ( при работах по контролю сварных соединений) :    {мАЭС} - ( вкл.)  -     при выполнении работ по на АЭС  (HР=101%; СП= 68%;             {мАЭС} - (выкл.) -  при выполнении работ  на обычных объектах</t>
  </si>
  <si>
    <t>Инд_исп.Сводный</t>
  </si>
  <si>
    <t>Используется Индекс "по сводному"</t>
  </si>
  <si>
    <t>К_НР_РЕМ</t>
  </si>
  <si>
    <t>при ремонте жилых и общественных зданий если  ( если {РЕМ_ЖИЛ}= [вкл.]</t>
  </si>
  <si>
    <t>Для сборников  ФЕР и  ФЕРмр :  · Значение {_МДСрем_НР}= 0,90 -  при ремонте зданий жилого и гражданского назначений ( 0,90 к НР) ;  · Значение {_МДСрем_НР}= 1,00  - при строительстве  и реконструкции  объектов всех назначений</t>
  </si>
  <si>
    <t>К_СП_РЕМ</t>
  </si>
  <si>
    <t>к нормам СП при капитальном ремонте зданий и сооружений всех назначений ( если или {РЕМ_ЖИЛ}=[вкл] , или (РЕМ_ПР}=[вкл] )</t>
  </si>
  <si>
    <t>Для сборников  ФЕР и  ФЕРмр :   · Значение {_МДСрем_СП} = 0.85  -  при ремонте зданий всех назначений ( 0,85 к СП);   · Значение {_МДСрем_СП} = 1,00 -  при строительстве  и реконструкции  объектов всех назначений</t>
  </si>
  <si>
    <t>К_НР_05</t>
  </si>
  <si>
    <t>К нормам НР  с 1.01.2005 по 1.01.2011</t>
  </si>
  <si>
    <t>Для норм НР с 1.01.2011 года:  · {_ТЕК_НР} = 0.85  -  Коэффициент   учитывающий изменение нормы страховых взносов с  1.01.1 - (при расчете в текущем уровне цен  индексами по статьям затрат )  · {_ТЕК_НР} = 1,00  -  при расчет в текущем уровне цен и при уп</t>
  </si>
  <si>
    <t>К_НР_11</t>
  </si>
  <si>
    <t>Коэфф.  к НР для текущего уровня цен с 01.01.2011  при обычном и упрощенном налогообложении  при постатейной индексации</t>
  </si>
  <si>
    <t>К_СП_11</t>
  </si>
  <si>
    <t>Коэф. к  СП в текущем уровне цен  с 01.01.2011</t>
  </si>
  <si>
    <t>Для норм СП с 1.01.2011 года:  · {_ТЕК_СП} = 0.80  -  Коэффициент   учитывающий изменение нормы страховых взносов с  1.01.11 - (при расчете в текущем уровне цен  индексами по статьям затрат )  · {_ТЕК_СП} = 1,00  -  без учета</t>
  </si>
  <si>
    <t>К_НР_12</t>
  </si>
  <si>
    <t>Корректировка НР с 03.12.12   если (М/Т/Я) = {выкл.}</t>
  </si>
  <si>
    <t>К_СП_12</t>
  </si>
  <si>
    <t>Корректировка СП с 03.12.12  в текущем уровне цен по письму  2536-ИП/12/ГС от 27.11.12  ( если (М/Т/Я) = {выкл.} )</t>
  </si>
  <si>
    <t>К_НР_УПР</t>
  </si>
  <si>
    <t>Коэф. к  НР при упрощенном налогообложении    ( если {УПР} = [вкл] )</t>
  </si>
  <si>
    <t>К_СП_УПР</t>
  </si>
  <si>
    <t>Коэф. к СП при упрощенном налогообложении    ( если {УПР} = [вкл] )</t>
  </si>
  <si>
    <t>К_НР_ХОЗ</t>
  </si>
  <si>
    <t>Коэф. к НР при хозяйственном способе производства работ   ( если {ХОЗ}= {вкл} )</t>
  </si>
  <si>
    <t>К_НР_СЛЖ</t>
  </si>
  <si>
    <t>Коэф.  при реконструкции сложных объектов  и  кап. ремонте объектов с яд. реакторами   ( если {СЛЖ} = [вкл] )</t>
  </si>
  <si>
    <t>Р_ОКР</t>
  </si>
  <si>
    <t>Разрядность округления результата расчета НР и СП  ( с 01.01.2011 - до целых )</t>
  </si>
  <si>
    <t>К_НР_УПР_ПУ</t>
  </si>
  <si>
    <t>Коэф. к НР при упрощенном налогообложении ( если {УПР} = [вкл] ) для расценок на изготовление материалов, полуфабрикатов, а также металлических и трубопроводных заготовок, изготовляемых в построечных условиях</t>
  </si>
  <si>
    <t>Базовый</t>
  </si>
  <si>
    <t>Текущий уровень цен</t>
  </si>
  <si>
    <t>Индексы за итогом</t>
  </si>
  <si>
    <t>_OBSM_</t>
  </si>
  <si>
    <t>1-100-30</t>
  </si>
  <si>
    <t>Рабочий среднего разряда 3</t>
  </si>
  <si>
    <t>чел.-ч.</t>
  </si>
  <si>
    <t>4-100-00</t>
  </si>
  <si>
    <t>Затраты труда машинистов</t>
  </si>
  <si>
    <t>91.04.01-033</t>
  </si>
  <si>
    <t>ФСЭМ-2001, 91.04.01-033, приказ Минстроя России №1039/пр от 30.12.2016г.</t>
  </si>
  <si>
    <t>Машины бурильные на тракторе 85 кВт (115 л.с.), глубина бурения 3,5 м</t>
  </si>
  <si>
    <t>маш.-ч</t>
  </si>
  <si>
    <t>91.05.05-014</t>
  </si>
  <si>
    <t>ФСЭМ-2001, 91.05.05-014, приказ Минстроя России №1039/пр от 30.12.2016г.</t>
  </si>
  <si>
    <t>Краны на автомобильном ходу, грузоподъемность 10 т</t>
  </si>
  <si>
    <t>91.14.02-001</t>
  </si>
  <si>
    <t>ФСЭМ-2001, 91.14.02-001, приказ Минстроя России №1039/пр от 30.12.2016г.</t>
  </si>
  <si>
    <t>Автомобили бортовые, грузоподъемность до 5 т</t>
  </si>
  <si>
    <t>01.7.15.02-0083</t>
  </si>
  <si>
    <t>ФССЦ-2001, 01.7.15.02-0083, приказ Минстроя России №1039/пр от 30.12.2016г.</t>
  </si>
  <si>
    <t>Болты с шестигранной головкой диаметром резьбы 10 мм</t>
  </si>
  <si>
    <t>14.4.01.08-0001</t>
  </si>
  <si>
    <t>ФССЦ-2001, 14.4.01.08-0001, приказ Минстроя России №1039/пр от 30.12.2016г.</t>
  </si>
  <si>
    <t>Грунтовка В-КФ-093 красно-коричневая, серая, черная</t>
  </si>
  <si>
    <t>14.4.04.08-0003</t>
  </si>
  <si>
    <t>ФССЦ-2001, 14.4.04.08-0003, приказ Минстроя России №1039/пр от 30.12.2016г.</t>
  </si>
  <si>
    <t>Эмаль ПФ-115 серая</t>
  </si>
  <si>
    <t>14.5.09.07-0031</t>
  </si>
  <si>
    <t>ФССЦ-2001, 14.5.09.07-0031, приказ Минстроя России №1039/пр от 30.12.2016г.</t>
  </si>
  <si>
    <t>Растворитель марки Р-4А</t>
  </si>
  <si>
    <t>1-100-31</t>
  </si>
  <si>
    <t>Рабочий среднего разряда 3.1</t>
  </si>
  <si>
    <t>91.18.01-007</t>
  </si>
  <si>
    <t>ФСЭМ-2001, 91.18.01-007, приказ Минстроя России №1039/пр от 30.12.2016г.</t>
  </si>
  <si>
    <t>Компрессоры передвижные с двигателем внутреннего сгорания, давлением до 686 кПа (7 ат), производительность до 5 м3/мин</t>
  </si>
  <si>
    <t>91.21.10-003</t>
  </si>
  <si>
    <t>ФСЭМ-2001, 91.21.10-003, приказ Минстроя России №1039/пр от 30.12.2016г.</t>
  </si>
  <si>
    <t>Молотки при работе от передвижных компрессорных станций отбойные пневматические</t>
  </si>
  <si>
    <t>1-100-25</t>
  </si>
  <si>
    <t>Рабочий среднего разряда 2.5</t>
  </si>
  <si>
    <t>91.06.05-011</t>
  </si>
  <si>
    <t>ФСЭМ-2001, 91.06.05-011, приказ Минстроя России №1039/пр от 30.12.2016г.</t>
  </si>
  <si>
    <t>Погрузчик, грузоподъемность 5 т</t>
  </si>
  <si>
    <t>91.08.04-021</t>
  </si>
  <si>
    <t>ФСЭМ-2001, 91.08.04-021, приказ Минстроя России №1039/пр от 30.12.2016г.</t>
  </si>
  <si>
    <t>Котлы битумные передвижные 400 л</t>
  </si>
  <si>
    <t>91.08.06-003</t>
  </si>
  <si>
    <t>ФСЭМ-2001, 91.08.06-003, приказ Минстроя России №1039/пр от 30.12.2016г.</t>
  </si>
  <si>
    <t>Нарезчик швов, максимальная глубина резки 200 мм</t>
  </si>
  <si>
    <t>91.08.11-011</t>
  </si>
  <si>
    <t>ФСЭМ-2001, 91.08.11-011, приказ Минстроя России №1039/пр от 30.12.2016г.</t>
  </si>
  <si>
    <t>Заливщик швов на базе автомобиля</t>
  </si>
  <si>
    <t>91.13.01-038</t>
  </si>
  <si>
    <t>ФСЭМ-2001, 91.13.01-038, приказ Минстроя России №1039/пр от 30.12.2016г.</t>
  </si>
  <si>
    <t>Машины поливомоечные 6000 л</t>
  </si>
  <si>
    <t>01.2.01.01-0019</t>
  </si>
  <si>
    <t>ФССЦ-2001, 01.2.01.01-0019, приказ Минстроя России №1039/пр от 30.12.2016г.</t>
  </si>
  <si>
    <t>Битумы нефтяные дорожные марки БНД-60/90, БНД 90/130</t>
  </si>
  <si>
    <t>01.2.03.03-0045</t>
  </si>
  <si>
    <t>ФССЦ-2001, 01.2.03.03-0045, приказ Минстроя России №1039/пр от 30.12.2016г.</t>
  </si>
  <si>
    <t>Мастика битумно-полимерная</t>
  </si>
  <si>
    <t>01.7.03.01-0001</t>
  </si>
  <si>
    <t>ФССЦ-2001, 01.7.03.01-0001, приказ Минстроя России №1039/пр от 30.12.2016г.</t>
  </si>
  <si>
    <t>Вода</t>
  </si>
  <si>
    <t>1-100-20</t>
  </si>
  <si>
    <t>Рабочий среднего разряда 2</t>
  </si>
  <si>
    <t>91.08.10-022</t>
  </si>
  <si>
    <t>ФСЭМ-2001, 91.08.10-022, приказ Минстроя России №1039/пр от 30.12.2016г.</t>
  </si>
  <si>
    <t>Установка холодного фрезерования шириной барабана 2000 мм</t>
  </si>
  <si>
    <t>91.13.01-051</t>
  </si>
  <si>
    <t>ФСЭМ-2001, 91.13.01-051, приказ Минстроя России №1039/пр от 30.12.2016г.</t>
  </si>
  <si>
    <t>Трактор с щетками дорожными навесными</t>
  </si>
  <si>
    <t>91.14.03-003</t>
  </si>
  <si>
    <t>ФСЭМ-2001, 91.14.03-003, приказ Минстроя России №1039/пр от 30.12.2016г.</t>
  </si>
  <si>
    <t>Автомобиль-самосвал, грузоподъемность до 15 т</t>
  </si>
  <si>
    <t>04.3.01.09-0023</t>
  </si>
  <si>
    <t>ФССЦ-2001, 04.3.01.09-0023, приказ Минстроя России №1039/пр от 30.12.2016г.</t>
  </si>
  <si>
    <t>Раствор готовый отделочный тяжелый, цементный 1:3</t>
  </si>
  <si>
    <t>1-100-29</t>
  </si>
  <si>
    <t>Рабочий среднего разряда 2.9</t>
  </si>
  <si>
    <t>01.7.15.06-0111</t>
  </si>
  <si>
    <t>ФССЦ-2001, 01.7.15.06-0111, приказ Минстроя России №1039/пр от 30.12.2016г.</t>
  </si>
  <si>
    <t>Гвозди строительные</t>
  </si>
  <si>
    <t>04.1.02.05-0006</t>
  </si>
  <si>
    <t>ФССЦ-2001, 04.1.02.05-0006, приказ Минстроя России №1039/пр от 30.12.2016г.</t>
  </si>
  <si>
    <t>Бетон тяжелый, класс В15 (М200)</t>
  </si>
  <si>
    <t>04.3.01.09-0014</t>
  </si>
  <si>
    <t>ФССЦ-2001, 04.3.01.09-0014, приказ Минстроя России №1039/пр от 30.12.2016г.</t>
  </si>
  <si>
    <t>Раствор готовый кладочный цементный марки 100</t>
  </si>
  <si>
    <t>11.1.03.03-0012</t>
  </si>
  <si>
    <t>ФССЦ-2001, 11.1.03.03-0012, приказ Минстроя России №1039/пр от 30.12.2016г.</t>
  </si>
  <si>
    <t>Брусья необрезные хвойных пород длиной 4-6,5 м, все ширины, толщиной 100, 125 мм, IV сорта</t>
  </si>
  <si>
    <t>1-100-27</t>
  </si>
  <si>
    <t>Рабочий среднего разряда 2.7</t>
  </si>
  <si>
    <t>91.08.03-016</t>
  </si>
  <si>
    <t>ФСЭМ-2001, 91.08.03-016, приказ Минстроя России №1039/пр от 30.12.2016г.</t>
  </si>
  <si>
    <t>Катки дорожные самоходные гладкие, масса 8 т</t>
  </si>
  <si>
    <t>1-100-23</t>
  </si>
  <si>
    <t>Рабочий среднего разряда 2.3</t>
  </si>
  <si>
    <t>91.01.02-004</t>
  </si>
  <si>
    <t>ФСЭМ-2001, 91.01.02-004, приказ Минстроя России №1039/пр от 30.12.2016г.</t>
  </si>
  <si>
    <t>Автогрейдеры среднего типа, мощность 99 кВт (135 л.с.)</t>
  </si>
  <si>
    <t>91.08.03-030</t>
  </si>
  <si>
    <t>ФСЭМ-2001, 91.08.03-030, приказ Минстроя России №1039/пр от 30.12.2016г.</t>
  </si>
  <si>
    <t>Катки на пневмоколесном ходу, масса 30 т</t>
  </si>
  <si>
    <t>1-100-24</t>
  </si>
  <si>
    <t>Рабочий среднего разряда 2.4</t>
  </si>
  <si>
    <t>91.08.09-023</t>
  </si>
  <si>
    <t>ФСЭМ-2001, 91.08.09-023, приказ Минстроя России №1039/пр от 30.12.2016г.</t>
  </si>
  <si>
    <t>Трамбовки пневматические при работе от передвижных компрессорных станций</t>
  </si>
  <si>
    <t>91.08.02-001</t>
  </si>
  <si>
    <t>ФСЭМ-2001, 91.08.02-001, приказ Минстроя России №1039/пр от 30.12.2016г.</t>
  </si>
  <si>
    <t>Автогудронаторы 3500 л</t>
  </si>
  <si>
    <t>1-100-37</t>
  </si>
  <si>
    <t>Рабочий среднего разряда 3.7</t>
  </si>
  <si>
    <t>91.08.09-001</t>
  </si>
  <si>
    <t>ФСЭМ-2001, 91.08.09-001, приказ Минстроя России №1039/пр от 30.12.2016г.</t>
  </si>
  <si>
    <t>Виброплита с двигателем внутреннего сгорания</t>
  </si>
  <si>
    <t>1-100-40</t>
  </si>
  <si>
    <t>Рабочий среднего разряда 4</t>
  </si>
  <si>
    <t>91.08.01-021</t>
  </si>
  <si>
    <t>ФСЭМ-2001, 91.08.01-021, приказ Минстроя России №1039/пр от 30.12.2016г.</t>
  </si>
  <si>
    <t>Укладчики асфальтобетона</t>
  </si>
  <si>
    <t>91.08.02-011</t>
  </si>
  <si>
    <t>ФСЭМ-2001, 91.08.02-011, приказ Минстроя России №1039/пр от 30.12.2016г.</t>
  </si>
  <si>
    <t>Гудронаторы ручные</t>
  </si>
  <si>
    <t>91.08.03-018</t>
  </si>
  <si>
    <t>ФСЭМ-2001, 91.08.03-018, приказ Минстроя России №1039/пр от 30.12.2016г.</t>
  </si>
  <si>
    <t>Катки дорожные самоходные гладкие, масса 13 т</t>
  </si>
  <si>
    <t>08.1.02.11-0001</t>
  </si>
  <si>
    <t>ФССЦ-2001, 08.1.02.11-0001, приказ Минстроя России №1039/пр от 30.12.2016г.</t>
  </si>
  <si>
    <t>Поковки из квадратных заготовок, масса 1,8 кг</t>
  </si>
  <si>
    <t>11.1.03.01-0079</t>
  </si>
  <si>
    <t>ФССЦ-2001, 11.1.03.01-0079, приказ Минстроя России №1039/пр от 30.12.2016г.</t>
  </si>
  <si>
    <t>Бруски обрезные хвойных пород длиной 4-6,5 м, шириной 75-150 мм, толщиной 40-75 мм, III сорта</t>
  </si>
  <si>
    <t>1-100-15</t>
  </si>
  <si>
    <t>Рабочий среднего разряда 1.5</t>
  </si>
  <si>
    <t>01.7.17.13</t>
  </si>
  <si>
    <t>Щитки металлические</t>
  </si>
  <si>
    <t>22.2.02.16</t>
  </si>
  <si>
    <t>Стойки металлические</t>
  </si>
  <si>
    <t>01.7.07.26</t>
  </si>
  <si>
    <t>м</t>
  </si>
  <si>
    <t>02.3.01.02</t>
  </si>
  <si>
    <t>Песок для строительных работ природный</t>
  </si>
  <si>
    <t>01.7.13.01</t>
  </si>
  <si>
    <t>05.1.01.09</t>
  </si>
  <si>
    <t>Кольца железобетонные и бетонные</t>
  </si>
  <si>
    <t>13.2.03.02</t>
  </si>
  <si>
    <t>Камни бортовые</t>
  </si>
  <si>
    <t>01.2.01.02</t>
  </si>
  <si>
    <t>Битум</t>
  </si>
  <si>
    <t>04.2.01.04</t>
  </si>
  <si>
    <t>Смесь асфальтобетонная</t>
  </si>
  <si>
    <t>02.2.05.04</t>
  </si>
  <si>
    <t>Щебень известняковый или кирпичный</t>
  </si>
  <si>
    <t>Щебень</t>
  </si>
  <si>
    <t>Песок</t>
  </si>
  <si>
    <t>04.2.02.01</t>
  </si>
  <si>
    <t>16.2.02.07</t>
  </si>
  <si>
    <t>Семена газонных трав</t>
  </si>
  <si>
    <t>Поправка: МДС 81-35.2004, п.4.7  Наименование: Работы, выполняемые при реконструкции зданий и сооружений работы, аналогичные технологическим процессам в новом строительстве (в том числе возведение новых конструктивных элементов) стоимость которых определена по соответствующим сборникам ФЕР, кроме сборника № 46 «Работы при реконструкции зданий и сооружений»</t>
  </si>
  <si>
    <t>(наименование работ и затрат, наименование объекта)</t>
  </si>
  <si>
    <t>базовая цена</t>
  </si>
  <si>
    <t>текущая цена</t>
  </si>
  <si>
    <t>Сметная стоимость</t>
  </si>
  <si>
    <t>тыс. руб.</t>
  </si>
  <si>
    <t>Нормативная трудоемкость</t>
  </si>
  <si>
    <t>чел. -ч.</t>
  </si>
  <si>
    <t>Средства на оплату труда</t>
  </si>
  <si>
    <t>№ п/п</t>
  </si>
  <si>
    <t>Шифр расценки и коды ресурсов</t>
  </si>
  <si>
    <t>Наименование работ и затрат</t>
  </si>
  <si>
    <t>Ед. изм.</t>
  </si>
  <si>
    <t>Кол-во единиц</t>
  </si>
  <si>
    <t>Цена на ед. изм.</t>
  </si>
  <si>
    <t>Попра-вочные коэфф.</t>
  </si>
  <si>
    <t>Стоимость в ценах 2001г.</t>
  </si>
  <si>
    <t>Пункт коэфф. пересчета</t>
  </si>
  <si>
    <t>Коэфф. пересчета</t>
  </si>
  <si>
    <t>Стоимость в текущих ценах</t>
  </si>
  <si>
    <t>ЗТР всего чел.-час</t>
  </si>
  <si>
    <t>Составлена в ценах III квартал 2017 года</t>
  </si>
  <si>
    <t>Зарплата</t>
  </si>
  <si>
    <t>в т.ч. зарплата машинистов</t>
  </si>
  <si>
    <t>НР от ФОТ</t>
  </si>
  <si>
    <t>%</t>
  </si>
  <si>
    <t>СП от ФОТ</t>
  </si>
  <si>
    <t>Затраты труда</t>
  </si>
  <si>
    <t>чел-ч</t>
  </si>
  <si>
    <t>Материальные ресурсы</t>
  </si>
  <si>
    <t>На ремонт дворового проезда и пешеходных дорожек территории, прилегающей к общежитиям НИЯУ МИФИ по адресу: г. Москва, ул. Москваречье, д. 19, к. 3, к. 4</t>
  </si>
  <si>
    <t>Приложение 1 к форме 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</si>
</sst>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;[Red]\-\ #,##0.00"/>
    <numFmt numFmtId="165" formatCode="#,##0.00####;[Red]\-\ #,##0.00####"/>
  </numFmts>
  <fonts count="19" x14ac:knownFonts="1">
    <font>
      <sz val="10"/>
      <name val="Arial"/>
      <charset val="204"/>
    </font>
    <font>
      <b/>
      <sz val="10"/>
      <color indexed="12"/>
      <name val="Arial"/>
      <charset val="204"/>
    </font>
    <font>
      <sz val="10"/>
      <color indexed="18"/>
      <name val="Arial"/>
      <charset val="204"/>
    </font>
    <font>
      <b/>
      <sz val="10"/>
      <color indexed="16"/>
      <name val="Arial"/>
      <charset val="204"/>
    </font>
    <font>
      <b/>
      <sz val="10"/>
      <color indexed="20"/>
      <name val="Arial"/>
      <charset val="204"/>
    </font>
    <font>
      <b/>
      <sz val="10"/>
      <color indexed="17"/>
      <name val="Arial"/>
      <charset val="204"/>
    </font>
    <font>
      <sz val="10"/>
      <color indexed="17"/>
      <name val="Arial"/>
      <charset val="204"/>
    </font>
    <font>
      <sz val="10"/>
      <color indexed="12"/>
      <name val="Arial"/>
      <charset val="204"/>
    </font>
    <font>
      <sz val="10"/>
      <color indexed="14"/>
      <name val="Arial"/>
      <charset val="204"/>
    </font>
    <font>
      <sz val="10"/>
      <color indexed="16"/>
      <name val="Arial"/>
      <charset val="204"/>
    </font>
    <font>
      <b/>
      <sz val="10"/>
      <color indexed="14"/>
      <name val="Arial"/>
      <charset val="204"/>
    </font>
    <font>
      <sz val="10"/>
      <name val="Arial"/>
      <family val="2"/>
      <charset val="204"/>
    </font>
    <font>
      <sz val="9"/>
      <name val="Arial"/>
      <family val="2"/>
      <charset val="204"/>
    </font>
    <font>
      <sz val="11"/>
      <name val="Arial"/>
      <family val="2"/>
      <charset val="204"/>
    </font>
    <font>
      <b/>
      <sz val="12"/>
      <name val="Arial"/>
      <family val="2"/>
      <charset val="204"/>
    </font>
    <font>
      <b/>
      <sz val="11"/>
      <name val="Arial"/>
      <family val="2"/>
      <charset val="204"/>
    </font>
    <font>
      <b/>
      <sz val="14"/>
      <name val="Arial"/>
      <family val="2"/>
      <charset val="204"/>
    </font>
    <font>
      <b/>
      <sz val="9"/>
      <name val="Arial"/>
      <family val="2"/>
      <charset val="204"/>
    </font>
    <font>
      <i/>
      <sz val="11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8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4" fillId="0" borderId="0" xfId="0" applyFont="1"/>
    <xf numFmtId="0" fontId="5" fillId="0" borderId="0" xfId="0" applyFont="1"/>
    <xf numFmtId="0" fontId="6" fillId="0" borderId="0" xfId="0" applyFont="1"/>
    <xf numFmtId="0" fontId="7" fillId="0" borderId="0" xfId="0" applyFont="1"/>
    <xf numFmtId="0" fontId="8" fillId="0" borderId="0" xfId="0" applyFont="1"/>
    <xf numFmtId="0" fontId="9" fillId="0" borderId="0" xfId="0" applyFont="1"/>
    <xf numFmtId="0" fontId="10" fillId="0" borderId="0" xfId="0" applyFont="1"/>
    <xf numFmtId="0" fontId="12" fillId="0" borderId="0" xfId="0" applyFont="1"/>
    <xf numFmtId="0" fontId="13" fillId="0" borderId="0" xfId="0" applyFont="1" applyAlignment="1">
      <alignment horizontal="right"/>
    </xf>
    <xf numFmtId="0" fontId="13" fillId="0" borderId="0" xfId="0" applyFont="1"/>
    <xf numFmtId="0" fontId="13" fillId="0" borderId="0" xfId="0" applyFont="1" applyAlignment="1">
      <alignment horizontal="left"/>
    </xf>
    <xf numFmtId="0" fontId="13" fillId="0" borderId="0" xfId="0" applyFont="1" applyBorder="1" applyAlignment="1">
      <alignment wrapText="1"/>
    </xf>
    <xf numFmtId="0" fontId="15" fillId="0" borderId="0" xfId="0" applyFont="1" applyAlignment="1">
      <alignment vertical="center" wrapText="1"/>
    </xf>
    <xf numFmtId="0" fontId="14" fillId="0" borderId="0" xfId="0" applyFont="1" applyBorder="1" applyAlignment="1">
      <alignment horizontal="center" wrapText="1"/>
    </xf>
    <xf numFmtId="0" fontId="15" fillId="0" borderId="0" xfId="0" applyFont="1" applyBorder="1" applyAlignment="1">
      <alignment wrapText="1"/>
    </xf>
    <xf numFmtId="0" fontId="13" fillId="0" borderId="0" xfId="0" applyFont="1" applyAlignment="1">
      <alignment horizontal="center"/>
    </xf>
    <xf numFmtId="0" fontId="13" fillId="0" borderId="3" xfId="0" applyFont="1" applyBorder="1" applyAlignment="1">
      <alignment horizontal="center" vertical="center" wrapText="1"/>
    </xf>
    <xf numFmtId="0" fontId="13" fillId="0" borderId="4" xfId="0" applyFont="1" applyBorder="1" applyAlignment="1">
      <alignment horizontal="center"/>
    </xf>
    <xf numFmtId="0" fontId="13" fillId="0" borderId="3" xfId="0" applyFont="1" applyBorder="1" applyAlignment="1">
      <alignment horizontal="center"/>
    </xf>
    <xf numFmtId="0" fontId="11" fillId="0" borderId="0" xfId="0" applyFont="1" applyAlignment="1">
      <alignment wrapText="1"/>
    </xf>
    <xf numFmtId="164" fontId="0" fillId="0" borderId="0" xfId="0" applyNumberFormat="1"/>
    <xf numFmtId="0" fontId="0" fillId="0" borderId="2" xfId="0" applyBorder="1"/>
    <xf numFmtId="0" fontId="11" fillId="0" borderId="2" xfId="0" applyFont="1" applyBorder="1" applyAlignment="1">
      <alignment wrapText="1"/>
    </xf>
    <xf numFmtId="0" fontId="15" fillId="0" borderId="0" xfId="0" applyFont="1"/>
    <xf numFmtId="0" fontId="13" fillId="0" borderId="0" xfId="0" applyFont="1" applyAlignment="1">
      <alignment horizontal="left" wrapText="1"/>
    </xf>
    <xf numFmtId="0" fontId="18" fillId="0" borderId="0" xfId="0" applyFont="1" applyAlignment="1">
      <alignment horizontal="right" wrapText="1"/>
    </xf>
    <xf numFmtId="165" fontId="13" fillId="0" borderId="0" xfId="0" applyNumberFormat="1" applyFont="1" applyAlignment="1">
      <alignment horizontal="right"/>
    </xf>
    <xf numFmtId="0" fontId="13" fillId="0" borderId="0" xfId="0" applyFont="1" applyAlignment="1">
      <alignment horizontal="right" wrapText="1"/>
    </xf>
    <xf numFmtId="164" fontId="13" fillId="0" borderId="0" xfId="0" applyNumberFormat="1" applyFont="1" applyAlignment="1">
      <alignment horizontal="right"/>
    </xf>
    <xf numFmtId="0" fontId="12" fillId="0" borderId="0" xfId="0" applyFont="1" applyAlignment="1">
      <alignment horizontal="right"/>
    </xf>
    <xf numFmtId="164" fontId="18" fillId="0" borderId="0" xfId="0" applyNumberFormat="1" applyFont="1" applyAlignment="1">
      <alignment horizontal="right"/>
    </xf>
    <xf numFmtId="0" fontId="11" fillId="0" borderId="0" xfId="0" applyFont="1" applyAlignment="1">
      <alignment horizontal="right" wrapText="1"/>
    </xf>
    <xf numFmtId="0" fontId="18" fillId="0" borderId="2" xfId="0" applyFont="1" applyBorder="1" applyAlignment="1">
      <alignment horizontal="right" wrapText="1"/>
    </xf>
    <xf numFmtId="0" fontId="13" fillId="0" borderId="2" xfId="0" applyFont="1" applyBorder="1" applyAlignment="1">
      <alignment horizontal="right"/>
    </xf>
    <xf numFmtId="165" fontId="13" fillId="0" borderId="2" xfId="0" applyNumberFormat="1" applyFont="1" applyBorder="1" applyAlignment="1">
      <alignment horizontal="right"/>
    </xf>
    <xf numFmtId="0" fontId="13" fillId="0" borderId="2" xfId="0" applyFont="1" applyBorder="1" applyAlignment="1">
      <alignment horizontal="right" wrapText="1"/>
    </xf>
    <xf numFmtId="164" fontId="13" fillId="0" borderId="2" xfId="0" applyNumberFormat="1" applyFont="1" applyBorder="1" applyAlignment="1">
      <alignment horizontal="right"/>
    </xf>
    <xf numFmtId="164" fontId="12" fillId="0" borderId="2" xfId="0" applyNumberFormat="1" applyFont="1" applyBorder="1" applyAlignment="1">
      <alignment horizontal="right"/>
    </xf>
    <xf numFmtId="164" fontId="17" fillId="0" borderId="0" xfId="0" applyNumberFormat="1" applyFont="1" applyAlignment="1">
      <alignment horizontal="right"/>
    </xf>
    <xf numFmtId="164" fontId="12" fillId="0" borderId="0" xfId="0" applyNumberFormat="1" applyFont="1" applyAlignment="1">
      <alignment horizontal="right"/>
    </xf>
    <xf numFmtId="0" fontId="13" fillId="0" borderId="0" xfId="0" quotePrefix="1" applyFont="1" applyAlignment="1">
      <alignment horizontal="right" wrapText="1"/>
    </xf>
    <xf numFmtId="0" fontId="13" fillId="0" borderId="2" xfId="0" quotePrefix="1" applyFont="1" applyBorder="1" applyAlignment="1">
      <alignment horizontal="right" wrapText="1"/>
    </xf>
    <xf numFmtId="0" fontId="12" fillId="0" borderId="2" xfId="0" applyFont="1" applyBorder="1" applyAlignment="1">
      <alignment horizontal="right"/>
    </xf>
    <xf numFmtId="0" fontId="13" fillId="0" borderId="0" xfId="0" applyFont="1" applyAlignment="1">
      <alignment horizontal="left" vertical="top"/>
    </xf>
    <xf numFmtId="0" fontId="13" fillId="0" borderId="0" xfId="0" applyFont="1" applyAlignment="1">
      <alignment horizontal="left" vertical="top" wrapText="1"/>
    </xf>
    <xf numFmtId="0" fontId="13" fillId="0" borderId="2" xfId="0" applyFont="1" applyBorder="1" applyAlignment="1">
      <alignment horizontal="left" vertical="top"/>
    </xf>
    <xf numFmtId="0" fontId="13" fillId="0" borderId="2" xfId="0" applyFont="1" applyBorder="1" applyAlignment="1">
      <alignment horizontal="left" vertical="top" wrapText="1"/>
    </xf>
    <xf numFmtId="165" fontId="11" fillId="0" borderId="0" xfId="0" applyNumberFormat="1" applyFont="1" applyAlignment="1">
      <alignment horizontal="left"/>
    </xf>
    <xf numFmtId="0" fontId="16" fillId="0" borderId="2" xfId="0" applyFont="1" applyBorder="1" applyAlignment="1">
      <alignment horizontal="center" wrapText="1"/>
    </xf>
    <xf numFmtId="164" fontId="15" fillId="0" borderId="1" xfId="0" applyNumberFormat="1" applyFont="1" applyBorder="1" applyAlignment="1">
      <alignment horizontal="right"/>
    </xf>
    <xf numFmtId="164" fontId="15" fillId="0" borderId="0" xfId="0" applyNumberFormat="1" applyFont="1" applyAlignment="1">
      <alignment horizontal="right"/>
    </xf>
    <xf numFmtId="0" fontId="15" fillId="0" borderId="0" xfId="0" applyFont="1" applyAlignment="1">
      <alignment horizontal="left" wrapText="1"/>
    </xf>
    <xf numFmtId="0" fontId="13" fillId="0" borderId="0" xfId="0" applyFont="1" applyAlignment="1">
      <alignment horizontal="left"/>
    </xf>
    <xf numFmtId="0" fontId="13" fillId="0" borderId="0" xfId="0" applyFont="1" applyAlignment="1">
      <alignment horizontal="right" wrapText="1"/>
    </xf>
    <xf numFmtId="0" fontId="13" fillId="0" borderId="0" xfId="0" applyFont="1" applyAlignment="1">
      <alignment horizontal="left" wrapText="1"/>
    </xf>
    <xf numFmtId="164" fontId="13" fillId="0" borderId="0" xfId="0" applyNumberFormat="1" applyFont="1" applyAlignment="1">
      <alignment horizontal="right"/>
    </xf>
    <xf numFmtId="0" fontId="15" fillId="0" borderId="0" xfId="0" applyFont="1" applyAlignment="1">
      <alignment horizontal="right"/>
    </xf>
    <xf numFmtId="0" fontId="13" fillId="0" borderId="0" xfId="0" applyFont="1"/>
    <xf numFmtId="0" fontId="13" fillId="0" borderId="2" xfId="0" applyFont="1" applyBorder="1" applyAlignment="1">
      <alignment horizontal="left"/>
    </xf>
    <xf numFmtId="0" fontId="14" fillId="0" borderId="0" xfId="0" applyFont="1" applyBorder="1" applyAlignment="1">
      <alignment horizontal="center" wrapText="1"/>
    </xf>
    <xf numFmtId="0" fontId="16" fillId="0" borderId="0" xfId="0" applyFont="1" applyBorder="1" applyAlignment="1">
      <alignment horizontal="center" wrapText="1"/>
    </xf>
    <xf numFmtId="0" fontId="16" fillId="0" borderId="2" xfId="0" applyFont="1" applyBorder="1" applyAlignment="1">
      <alignment horizontal="center" wrapText="1"/>
    </xf>
    <xf numFmtId="0" fontId="12" fillId="0" borderId="0" xfId="0" applyFont="1" applyBorder="1" applyAlignment="1">
      <alignment horizontal="center" vertical="top" wrapText="1"/>
    </xf>
    <xf numFmtId="0" fontId="13" fillId="0" borderId="0" xfId="0" applyFont="1" applyAlignment="1">
      <alignment horizontal="center" vertical="top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D212"/>
  <sheetViews>
    <sheetView tabSelected="1" zoomScale="70" zoomScaleNormal="70" workbookViewId="0">
      <selection activeCell="M8" sqref="M8"/>
    </sheetView>
  </sheetViews>
  <sheetFormatPr defaultRowHeight="12.75" x14ac:dyDescent="0.2"/>
  <cols>
    <col min="1" max="1" width="5.7109375" customWidth="1"/>
    <col min="2" max="2" width="11.7109375" customWidth="1"/>
    <col min="3" max="3" width="40.7109375" customWidth="1"/>
    <col min="4" max="5" width="10.7109375" customWidth="1"/>
    <col min="6" max="8" width="12.7109375" customWidth="1"/>
    <col min="9" max="9" width="17.7109375" customWidth="1"/>
    <col min="10" max="10" width="8.7109375" customWidth="1"/>
    <col min="11" max="11" width="12.7109375" customWidth="1"/>
    <col min="12" max="12" width="8.7109375" customWidth="1"/>
    <col min="15" max="29" width="0" hidden="1" customWidth="1"/>
    <col min="30" max="30" width="147.7109375" hidden="1" customWidth="1"/>
    <col min="31" max="36" width="0" hidden="1" customWidth="1"/>
  </cols>
  <sheetData>
    <row r="1" spans="1:30" x14ac:dyDescent="0.2">
      <c r="A1" s="11" t="str">
        <f>Source!B1</f>
        <v>Smeta.RU  (495) 974-1589</v>
      </c>
    </row>
    <row r="2" spans="1:30" ht="14.25" x14ac:dyDescent="0.2">
      <c r="A2" s="12"/>
      <c r="B2" s="12"/>
      <c r="C2" s="12"/>
      <c r="D2" s="12"/>
      <c r="E2" s="12"/>
      <c r="F2" s="12"/>
      <c r="G2" s="12"/>
      <c r="H2" s="12"/>
      <c r="I2" s="14" t="s">
        <v>531</v>
      </c>
      <c r="J2" s="12"/>
      <c r="K2" s="13"/>
      <c r="L2" s="13"/>
    </row>
    <row r="3" spans="1:30" ht="14.25" x14ac:dyDescent="0.2">
      <c r="A3" s="13"/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</row>
    <row r="4" spans="1:30" ht="15.75" x14ac:dyDescent="0.25">
      <c r="A4" s="16"/>
      <c r="B4" s="63" t="str">
        <f>CONCATENATE( "ЛОКАЛЬНАЯ СМЕТА",IF(Source!F20&lt;&gt;"Новая локальная смета", Source!F20, ""))</f>
        <v>ЛОКАЛЬНАЯ СМЕТА</v>
      </c>
      <c r="C4" s="63"/>
      <c r="D4" s="63"/>
      <c r="E4" s="63"/>
      <c r="F4" s="63"/>
      <c r="G4" s="63"/>
      <c r="H4" s="63"/>
      <c r="I4" s="63"/>
      <c r="J4" s="63"/>
      <c r="K4" s="63"/>
      <c r="L4" s="16"/>
    </row>
    <row r="5" spans="1:30" ht="15.75" x14ac:dyDescent="0.25">
      <c r="A5" s="16"/>
      <c r="B5" s="17"/>
      <c r="C5" s="17"/>
      <c r="D5" s="17"/>
      <c r="E5" s="17"/>
      <c r="F5" s="17"/>
      <c r="G5" s="17"/>
      <c r="H5" s="17"/>
      <c r="I5" s="17"/>
      <c r="J5" s="17"/>
      <c r="K5" s="17"/>
      <c r="L5" s="16"/>
    </row>
    <row r="6" spans="1:30" ht="18" hidden="1" x14ac:dyDescent="0.25">
      <c r="A6" s="16"/>
      <c r="B6" s="64" t="str">
        <f>IF(Source!G20&lt;&gt;"Новая локальная смета", Source!G20, "")</f>
        <v/>
      </c>
      <c r="C6" s="64"/>
      <c r="D6" s="64"/>
      <c r="E6" s="64"/>
      <c r="F6" s="64"/>
      <c r="G6" s="64"/>
      <c r="H6" s="64"/>
      <c r="I6" s="64"/>
      <c r="J6" s="64"/>
      <c r="K6" s="64"/>
      <c r="L6" s="16"/>
    </row>
    <row r="7" spans="1:30" ht="14.25" hidden="1" x14ac:dyDescent="0.2">
      <c r="A7" s="13"/>
      <c r="B7" s="13"/>
      <c r="C7" s="13"/>
      <c r="D7" s="13"/>
      <c r="E7" s="13"/>
      <c r="F7" s="13"/>
      <c r="G7" s="13"/>
      <c r="H7" s="13"/>
      <c r="I7" s="13"/>
      <c r="J7" s="13"/>
      <c r="K7" s="13"/>
      <c r="L7" s="13"/>
    </row>
    <row r="8" spans="1:30" ht="36" x14ac:dyDescent="0.25">
      <c r="A8" s="13"/>
      <c r="B8" s="65" t="str">
        <f>IF(Source!G12&lt;&gt;"Новый объект", Source!G12, "")</f>
        <v>На ремонт дворового проезда и пешеходных дорожек территории, прилегающей к общежитиям НИЯУ МИФИ по адресу: г. Москва, ул. Москваречье, д. 19, к. 3, к. 4</v>
      </c>
      <c r="C8" s="65"/>
      <c r="D8" s="65"/>
      <c r="E8" s="65"/>
      <c r="F8" s="65"/>
      <c r="G8" s="65"/>
      <c r="H8" s="65"/>
      <c r="I8" s="65"/>
      <c r="J8" s="65"/>
      <c r="K8" s="65"/>
      <c r="L8" s="18"/>
      <c r="AD8" s="52" t="str">
        <f>IF(Source!G12&lt;&gt;"Новый объект", Source!G12, "")</f>
        <v>На ремонт дворового проезда и пешеходных дорожек территории, прилегающей к общежитиям НИЯУ МИФИ по адресу: г. Москва, ул. Москваречье, д. 19, к. 3, к. 4</v>
      </c>
    </row>
    <row r="9" spans="1:30" ht="14.25" x14ac:dyDescent="0.2">
      <c r="A9" s="13"/>
      <c r="B9" s="66" t="s">
        <v>501</v>
      </c>
      <c r="C9" s="66"/>
      <c r="D9" s="66"/>
      <c r="E9" s="66"/>
      <c r="F9" s="66"/>
      <c r="G9" s="66"/>
      <c r="H9" s="66"/>
      <c r="I9" s="66"/>
      <c r="J9" s="66"/>
      <c r="K9" s="66"/>
      <c r="L9" s="15"/>
    </row>
    <row r="10" spans="1:30" ht="14.25" x14ac:dyDescent="0.2">
      <c r="A10" s="13"/>
      <c r="B10" s="13"/>
      <c r="C10" s="13"/>
      <c r="D10" s="13"/>
      <c r="E10" s="13"/>
      <c r="F10" s="13"/>
      <c r="G10" s="13"/>
      <c r="H10" s="13"/>
      <c r="I10" s="13"/>
      <c r="J10" s="13"/>
      <c r="K10" s="13"/>
      <c r="L10" s="13"/>
    </row>
    <row r="11" spans="1:30" ht="14.25" x14ac:dyDescent="0.2">
      <c r="A11" s="13"/>
      <c r="B11" s="13"/>
      <c r="C11" s="13"/>
      <c r="D11" s="13"/>
      <c r="E11" s="19"/>
      <c r="F11" s="19"/>
      <c r="G11" s="67" t="s">
        <v>502</v>
      </c>
      <c r="H11" s="67"/>
      <c r="I11" s="67" t="s">
        <v>503</v>
      </c>
      <c r="J11" s="67"/>
      <c r="K11" s="13"/>
      <c r="L11" s="13"/>
    </row>
    <row r="12" spans="1:30" ht="15" x14ac:dyDescent="0.25">
      <c r="A12" s="13"/>
      <c r="B12" s="13"/>
      <c r="C12" s="60" t="s">
        <v>504</v>
      </c>
      <c r="D12" s="60"/>
      <c r="E12" s="60"/>
      <c r="F12" s="60"/>
      <c r="G12" s="59">
        <f>SUM(O19:O210)/1000</f>
        <v>212.10804999999996</v>
      </c>
      <c r="H12" s="59"/>
      <c r="I12" s="59">
        <f>(Source!P151/1000)</f>
        <v>1789.81855</v>
      </c>
      <c r="J12" s="59"/>
      <c r="K12" s="61" t="s">
        <v>505</v>
      </c>
      <c r="L12" s="61"/>
    </row>
    <row r="13" spans="1:30" ht="15" x14ac:dyDescent="0.25">
      <c r="A13" s="13"/>
      <c r="B13" s="13"/>
      <c r="C13" s="60" t="s">
        <v>506</v>
      </c>
      <c r="D13" s="60"/>
      <c r="E13" s="60"/>
      <c r="F13" s="60"/>
      <c r="G13" s="59">
        <f>I13</f>
        <v>1547.25794</v>
      </c>
      <c r="H13" s="59"/>
      <c r="I13" s="59">
        <f>(Source!P143+Source!P144)</f>
        <v>1547.25794</v>
      </c>
      <c r="J13" s="59"/>
      <c r="K13" s="61" t="s">
        <v>507</v>
      </c>
      <c r="L13" s="61"/>
    </row>
    <row r="14" spans="1:30" ht="15" x14ac:dyDescent="0.25">
      <c r="A14" s="13"/>
      <c r="B14" s="13"/>
      <c r="C14" s="60" t="s">
        <v>508</v>
      </c>
      <c r="D14" s="60"/>
      <c r="E14" s="60"/>
      <c r="F14" s="60"/>
      <c r="G14" s="59">
        <f>SUM(R19:R210)/1000</f>
        <v>13.408340000000001</v>
      </c>
      <c r="H14" s="59"/>
      <c r="I14" s="59">
        <f>((Source!P136 + Source!P135)/1000)</f>
        <v>95.869429999999994</v>
      </c>
      <c r="J14" s="59"/>
      <c r="K14" s="61" t="s">
        <v>505</v>
      </c>
      <c r="L14" s="61"/>
    </row>
    <row r="15" spans="1:30" ht="14.25" x14ac:dyDescent="0.2">
      <c r="A15" s="13"/>
      <c r="B15" s="13"/>
      <c r="C15" s="13"/>
      <c r="D15" s="13"/>
      <c r="E15" s="13"/>
      <c r="F15" s="13"/>
      <c r="G15" s="13"/>
      <c r="H15" s="13"/>
      <c r="I15" s="13"/>
      <c r="J15" s="13"/>
      <c r="K15" s="13"/>
      <c r="L15" s="13"/>
    </row>
    <row r="16" spans="1:30" ht="14.25" x14ac:dyDescent="0.2">
      <c r="A16" s="62" t="s">
        <v>521</v>
      </c>
      <c r="B16" s="62"/>
      <c r="C16" s="62"/>
      <c r="D16" s="62"/>
      <c r="E16" s="62"/>
      <c r="F16" s="62"/>
      <c r="G16" s="62"/>
      <c r="H16" s="62"/>
      <c r="I16" s="62"/>
      <c r="J16" s="62"/>
      <c r="K16" s="62"/>
      <c r="L16" s="62"/>
    </row>
    <row r="17" spans="1:26" ht="57" x14ac:dyDescent="0.2">
      <c r="A17" s="20" t="s">
        <v>509</v>
      </c>
      <c r="B17" s="20" t="s">
        <v>510</v>
      </c>
      <c r="C17" s="20" t="s">
        <v>511</v>
      </c>
      <c r="D17" s="20" t="s">
        <v>512</v>
      </c>
      <c r="E17" s="20" t="s">
        <v>513</v>
      </c>
      <c r="F17" s="20" t="s">
        <v>514</v>
      </c>
      <c r="G17" s="20" t="s">
        <v>515</v>
      </c>
      <c r="H17" s="20" t="s">
        <v>516</v>
      </c>
      <c r="I17" s="20" t="s">
        <v>517</v>
      </c>
      <c r="J17" s="20" t="s">
        <v>518</v>
      </c>
      <c r="K17" s="20" t="s">
        <v>519</v>
      </c>
      <c r="L17" s="20" t="s">
        <v>520</v>
      </c>
    </row>
    <row r="18" spans="1:26" ht="14.25" x14ac:dyDescent="0.2">
      <c r="A18" s="21">
        <v>1</v>
      </c>
      <c r="B18" s="21">
        <v>2</v>
      </c>
      <c r="C18" s="21">
        <v>3</v>
      </c>
      <c r="D18" s="21">
        <v>4</v>
      </c>
      <c r="E18" s="21">
        <v>5</v>
      </c>
      <c r="F18" s="21">
        <v>6</v>
      </c>
      <c r="G18" s="21">
        <v>7</v>
      </c>
      <c r="H18" s="21">
        <v>8</v>
      </c>
      <c r="I18" s="21">
        <v>9</v>
      </c>
      <c r="J18" s="21">
        <v>10</v>
      </c>
      <c r="K18" s="21">
        <v>11</v>
      </c>
      <c r="L18" s="22">
        <v>12</v>
      </c>
    </row>
    <row r="19" spans="1:26" ht="28.5" x14ac:dyDescent="0.2">
      <c r="A19" s="47" t="str">
        <f>Source!E27</f>
        <v>1</v>
      </c>
      <c r="B19" s="48" t="str">
        <f>Source!F27</f>
        <v>68-14-1</v>
      </c>
      <c r="C19" s="48" t="str">
        <f>Source!G27</f>
        <v>Разборка бортовых камней на бетонном основании</v>
      </c>
      <c r="D19" s="29" t="str">
        <f>Source!H27</f>
        <v>100 м</v>
      </c>
      <c r="E19" s="12">
        <f>Source!I27</f>
        <v>4.4000000000000004</v>
      </c>
      <c r="F19" s="30">
        <f>Source!AL27+Source!AM27+Source!AO27</f>
        <v>1478.92</v>
      </c>
      <c r="G19" s="31"/>
      <c r="H19" s="32"/>
      <c r="I19" s="31" t="str">
        <f>Source!BO27</f>
        <v/>
      </c>
      <c r="J19" s="31"/>
      <c r="K19" s="32"/>
      <c r="L19" s="33"/>
      <c r="S19">
        <f>ROUND((Source!FX27/100)*((ROUND(Source!AF27*Source!I27, 2)+ROUND(Source!AE27*Source!I27, 2))), 2)</f>
        <v>3757.8</v>
      </c>
      <c r="T19">
        <f>Source!X27</f>
        <v>26868.22</v>
      </c>
      <c r="U19">
        <f>ROUND((Source!FY27/100)*((ROUND(Source!AF27*Source!I27, 2)+ROUND(Source!AE27*Source!I27, 2))), 2)</f>
        <v>2167.96</v>
      </c>
      <c r="V19">
        <f>Source!Y27</f>
        <v>15500.9</v>
      </c>
    </row>
    <row r="20" spans="1:26" x14ac:dyDescent="0.2">
      <c r="C20" s="23" t="str">
        <f>"Объем: "&amp;Source!I27&amp;"=440/"&amp;"100"</f>
        <v>Объем: 4,4=440/100</v>
      </c>
    </row>
    <row r="21" spans="1:26" ht="14.25" x14ac:dyDescent="0.2">
      <c r="A21" s="47"/>
      <c r="B21" s="48"/>
      <c r="C21" s="48" t="s">
        <v>522</v>
      </c>
      <c r="D21" s="29"/>
      <c r="E21" s="12"/>
      <c r="F21" s="30">
        <f>Source!AO27</f>
        <v>589.77</v>
      </c>
      <c r="G21" s="31" t="str">
        <f>Source!DG27</f>
        <v>)*1,2</v>
      </c>
      <c r="H21" s="32">
        <f>ROUND(Source!AF27*Source!I27, 2)</f>
        <v>3113.99</v>
      </c>
      <c r="I21" s="31"/>
      <c r="J21" s="31">
        <f>IF(Source!BA27&lt;&gt; 0, Source!BA27, 1)</f>
        <v>7.15</v>
      </c>
      <c r="K21" s="32">
        <f>Source!S27</f>
        <v>22265</v>
      </c>
      <c r="L21" s="33"/>
      <c r="R21">
        <f>H21</f>
        <v>3113.99</v>
      </c>
    </row>
    <row r="22" spans="1:26" ht="14.25" x14ac:dyDescent="0.2">
      <c r="A22" s="47"/>
      <c r="B22" s="48"/>
      <c r="C22" s="48" t="s">
        <v>241</v>
      </c>
      <c r="D22" s="29"/>
      <c r="E22" s="12"/>
      <c r="F22" s="30">
        <f>Source!AM27</f>
        <v>889.15</v>
      </c>
      <c r="G22" s="31" t="str">
        <f>Source!DE27</f>
        <v>)*1,2</v>
      </c>
      <c r="H22" s="32">
        <f>ROUND(Source!AD27*Source!I27, 2)</f>
        <v>4694.71</v>
      </c>
      <c r="I22" s="31"/>
      <c r="J22" s="31">
        <f>IF(Source!BB27&lt;&gt; 0, Source!BB27, 1)</f>
        <v>7.15</v>
      </c>
      <c r="K22" s="32">
        <f>Source!Q27</f>
        <v>33567.19</v>
      </c>
      <c r="L22" s="33"/>
    </row>
    <row r="23" spans="1:26" ht="14.25" x14ac:dyDescent="0.2">
      <c r="A23" s="47"/>
      <c r="B23" s="48"/>
      <c r="C23" s="48" t="s">
        <v>523</v>
      </c>
      <c r="D23" s="29"/>
      <c r="E23" s="12"/>
      <c r="F23" s="30">
        <f>Source!AN27</f>
        <v>94.56</v>
      </c>
      <c r="G23" s="31" t="str">
        <f>Source!DF27</f>
        <v>)*1,2</v>
      </c>
      <c r="H23" s="34">
        <f>ROUND(Source!AE27*Source!I27, 2)</f>
        <v>499.28</v>
      </c>
      <c r="I23" s="31"/>
      <c r="J23" s="31">
        <f>IF(Source!BS27&lt;&gt; 0, Source!BS27, 1)</f>
        <v>7.15</v>
      </c>
      <c r="K23" s="34">
        <f>Source!R27</f>
        <v>3569.83</v>
      </c>
      <c r="L23" s="33"/>
      <c r="R23">
        <f>H23</f>
        <v>499.28</v>
      </c>
    </row>
    <row r="24" spans="1:26" ht="14.25" x14ac:dyDescent="0.2">
      <c r="A24" s="47"/>
      <c r="B24" s="48"/>
      <c r="C24" s="48" t="s">
        <v>524</v>
      </c>
      <c r="D24" s="29" t="s">
        <v>525</v>
      </c>
      <c r="E24" s="12">
        <f>Source!BZ27</f>
        <v>104</v>
      </c>
      <c r="F24" s="51"/>
      <c r="G24" s="31"/>
      <c r="H24" s="32">
        <f>SUM(S19:S26)</f>
        <v>3757.8</v>
      </c>
      <c r="I24" s="35"/>
      <c r="J24" s="28">
        <f>Source!AT27</f>
        <v>104</v>
      </c>
      <c r="K24" s="32">
        <f>SUM(T19:T26)</f>
        <v>26868.22</v>
      </c>
      <c r="L24" s="33"/>
    </row>
    <row r="25" spans="1:26" ht="14.25" x14ac:dyDescent="0.2">
      <c r="A25" s="47"/>
      <c r="B25" s="48"/>
      <c r="C25" s="48" t="s">
        <v>526</v>
      </c>
      <c r="D25" s="29" t="s">
        <v>525</v>
      </c>
      <c r="E25" s="12">
        <f>Source!CA27</f>
        <v>60</v>
      </c>
      <c r="F25" s="51"/>
      <c r="G25" s="31"/>
      <c r="H25" s="32">
        <f>SUM(U19:U26)</f>
        <v>2167.96</v>
      </c>
      <c r="I25" s="35"/>
      <c r="J25" s="28">
        <f>Source!AU27</f>
        <v>60</v>
      </c>
      <c r="K25" s="32">
        <f>SUM(V19:V26)</f>
        <v>15500.9</v>
      </c>
      <c r="L25" s="33"/>
    </row>
    <row r="26" spans="1:26" ht="14.25" x14ac:dyDescent="0.2">
      <c r="A26" s="49"/>
      <c r="B26" s="50"/>
      <c r="C26" s="50" t="s">
        <v>527</v>
      </c>
      <c r="D26" s="36" t="s">
        <v>528</v>
      </c>
      <c r="E26" s="37">
        <f>Source!AQ27</f>
        <v>68.260000000000005</v>
      </c>
      <c r="F26" s="38"/>
      <c r="G26" s="39" t="str">
        <f>Source!DI27</f>
        <v>)*1,2</v>
      </c>
      <c r="H26" s="40"/>
      <c r="I26" s="39"/>
      <c r="J26" s="39"/>
      <c r="K26" s="40"/>
      <c r="L26" s="41">
        <f>Source!U27</f>
        <v>360.41280000000006</v>
      </c>
    </row>
    <row r="27" spans="1:26" ht="15" x14ac:dyDescent="0.25">
      <c r="G27" s="53">
        <f>H21+H22+H24+H25</f>
        <v>13734.46</v>
      </c>
      <c r="H27" s="53"/>
      <c r="J27" s="53">
        <f>K21+K22+K24+K25</f>
        <v>98201.31</v>
      </c>
      <c r="K27" s="53"/>
      <c r="L27" s="42">
        <f>Source!U27</f>
        <v>360.41280000000006</v>
      </c>
      <c r="O27" s="24">
        <f>G27</f>
        <v>13734.46</v>
      </c>
      <c r="P27" s="24">
        <f>J27</f>
        <v>98201.31</v>
      </c>
      <c r="Q27" s="24">
        <f>L27</f>
        <v>360.41280000000006</v>
      </c>
      <c r="W27">
        <f>IF(Source!BI27&lt;=1,H21+H22+H24+H25, 0)</f>
        <v>13734.46</v>
      </c>
      <c r="X27">
        <f>IF(Source!BI27=2,H21+H22+H24+H25, 0)</f>
        <v>0</v>
      </c>
      <c r="Y27">
        <f>IF(Source!BI27=3,H21+H22+H24+H25, 0)</f>
        <v>0</v>
      </c>
      <c r="Z27">
        <f>IF(Source!BI27=4,H21+H22+H24+H25, 0)</f>
        <v>0</v>
      </c>
    </row>
    <row r="28" spans="1:26" ht="28.5" x14ac:dyDescent="0.2">
      <c r="A28" s="47" t="str">
        <f>Source!E29</f>
        <v>2</v>
      </c>
      <c r="B28" s="48" t="str">
        <f>Source!F29</f>
        <v>27-06-008-01</v>
      </c>
      <c r="C28" s="48" t="str">
        <f>Source!G29</f>
        <v>Устройство шва-стыка в асфальтобетонном покрытии</v>
      </c>
      <c r="D28" s="29" t="str">
        <f>Source!H29</f>
        <v>100 м</v>
      </c>
      <c r="E28" s="12">
        <f>Source!I29</f>
        <v>0.16</v>
      </c>
      <c r="F28" s="30">
        <f>Source!AL29+Source!AM29+Source!AO29</f>
        <v>1537.85</v>
      </c>
      <c r="G28" s="31"/>
      <c r="H28" s="32"/>
      <c r="I28" s="31" t="str">
        <f>Source!BO29</f>
        <v/>
      </c>
      <c r="J28" s="31"/>
      <c r="K28" s="32"/>
      <c r="L28" s="33"/>
      <c r="S28">
        <f>ROUND((Source!FX29/100)*((ROUND(Source!AF29*Source!I29, 2)+ROUND(Source!AE29*Source!I29, 2))), 2)</f>
        <v>55.34</v>
      </c>
      <c r="T28">
        <f>Source!X29</f>
        <v>396.22</v>
      </c>
      <c r="U28">
        <f>ROUND((Source!FY29/100)*((ROUND(Source!AF29*Source!I29, 2)+ROUND(Source!AE29*Source!I29, 2))), 2)</f>
        <v>34.96</v>
      </c>
      <c r="V28">
        <f>Source!Y29</f>
        <v>250.74</v>
      </c>
    </row>
    <row r="29" spans="1:26" x14ac:dyDescent="0.2">
      <c r="C29" s="23" t="str">
        <f>"Объем: "&amp;Source!I29&amp;"=16/"&amp;"100"</f>
        <v>Объем: 0,16=16/100</v>
      </c>
    </row>
    <row r="30" spans="1:26" ht="14.25" x14ac:dyDescent="0.2">
      <c r="A30" s="47"/>
      <c r="B30" s="48"/>
      <c r="C30" s="48" t="s">
        <v>522</v>
      </c>
      <c r="D30" s="29"/>
      <c r="E30" s="12"/>
      <c r="F30" s="30">
        <f>Source!AO29</f>
        <v>178.84</v>
      </c>
      <c r="G30" s="31" t="str">
        <f>Source!DG29</f>
        <v>)*1,15</v>
      </c>
      <c r="H30" s="32">
        <f>ROUND(Source!AF29*Source!I29, 2)</f>
        <v>32.909999999999997</v>
      </c>
      <c r="I30" s="31"/>
      <c r="J30" s="31">
        <f>IF(Source!BA29&lt;&gt; 0, Source!BA29, 1)</f>
        <v>7.15</v>
      </c>
      <c r="K30" s="32">
        <f>Source!S29</f>
        <v>235.28</v>
      </c>
      <c r="L30" s="33"/>
      <c r="R30">
        <f>H30</f>
        <v>32.909999999999997</v>
      </c>
    </row>
    <row r="31" spans="1:26" ht="14.25" x14ac:dyDescent="0.2">
      <c r="A31" s="47"/>
      <c r="B31" s="48"/>
      <c r="C31" s="48" t="s">
        <v>241</v>
      </c>
      <c r="D31" s="29"/>
      <c r="E31" s="12"/>
      <c r="F31" s="30">
        <f>Source!AM29</f>
        <v>1228.57</v>
      </c>
      <c r="G31" s="31" t="str">
        <f>Source!DE29</f>
        <v>)*1,25</v>
      </c>
      <c r="H31" s="32">
        <f>ROUND(Source!AD29*Source!I29, 2)</f>
        <v>245.71</v>
      </c>
      <c r="I31" s="31"/>
      <c r="J31" s="31">
        <f>IF(Source!BB29&lt;&gt; 0, Source!BB29, 1)</f>
        <v>7.15</v>
      </c>
      <c r="K31" s="32">
        <f>Source!Q29</f>
        <v>1756.86</v>
      </c>
      <c r="L31" s="33"/>
    </row>
    <row r="32" spans="1:26" ht="14.25" x14ac:dyDescent="0.2">
      <c r="A32" s="47"/>
      <c r="B32" s="48"/>
      <c r="C32" s="48" t="s">
        <v>523</v>
      </c>
      <c r="D32" s="29"/>
      <c r="E32" s="12"/>
      <c r="F32" s="30">
        <f>Source!AN29</f>
        <v>51.94</v>
      </c>
      <c r="G32" s="31" t="str">
        <f>Source!DF29</f>
        <v>)*1,25</v>
      </c>
      <c r="H32" s="34">
        <f>ROUND(Source!AE29*Source!I29, 2)</f>
        <v>10.39</v>
      </c>
      <c r="I32" s="31"/>
      <c r="J32" s="31">
        <f>IF(Source!BS29&lt;&gt; 0, Source!BS29, 1)</f>
        <v>7.15</v>
      </c>
      <c r="K32" s="34">
        <f>Source!R29</f>
        <v>74.27</v>
      </c>
      <c r="L32" s="33"/>
      <c r="R32">
        <f>H32</f>
        <v>10.39</v>
      </c>
    </row>
    <row r="33" spans="1:26" ht="14.25" x14ac:dyDescent="0.2">
      <c r="A33" s="47"/>
      <c r="B33" s="48"/>
      <c r="C33" s="48" t="s">
        <v>529</v>
      </c>
      <c r="D33" s="29"/>
      <c r="E33" s="12"/>
      <c r="F33" s="30">
        <f>Source!AL29</f>
        <v>130.44</v>
      </c>
      <c r="G33" s="31" t="str">
        <f>Source!DD29</f>
        <v/>
      </c>
      <c r="H33" s="32">
        <f>ROUND(Source!AC29*Source!I29, 2)</f>
        <v>20.87</v>
      </c>
      <c r="I33" s="31"/>
      <c r="J33" s="31">
        <f>IF(Source!BC29&lt;&gt; 0, Source!BC29, 1)</f>
        <v>7.15</v>
      </c>
      <c r="K33" s="32">
        <f>Source!P29</f>
        <v>149.22</v>
      </c>
      <c r="L33" s="33"/>
    </row>
    <row r="34" spans="1:26" ht="14.25" x14ac:dyDescent="0.2">
      <c r="A34" s="47"/>
      <c r="B34" s="48"/>
      <c r="C34" s="48" t="s">
        <v>524</v>
      </c>
      <c r="D34" s="29" t="s">
        <v>525</v>
      </c>
      <c r="E34" s="12">
        <f>Source!BZ29</f>
        <v>142</v>
      </c>
      <c r="F34" s="56" t="str">
        <f>CONCATENATE(" )", Source!DL29, Source!FT29, "=", Source!FX29)</f>
        <v xml:space="preserve"> )*0,9=127,8</v>
      </c>
      <c r="G34" s="57"/>
      <c r="H34" s="32">
        <f>SUM(S28:S38)</f>
        <v>55.34</v>
      </c>
      <c r="I34" s="35"/>
      <c r="J34" s="28">
        <f>Source!AT29</f>
        <v>128</v>
      </c>
      <c r="K34" s="32">
        <f>SUM(T28:T38)</f>
        <v>396.22</v>
      </c>
      <c r="L34" s="33"/>
    </row>
    <row r="35" spans="1:26" ht="14.25" x14ac:dyDescent="0.2">
      <c r="A35" s="47"/>
      <c r="B35" s="48"/>
      <c r="C35" s="48" t="s">
        <v>526</v>
      </c>
      <c r="D35" s="29" t="s">
        <v>525</v>
      </c>
      <c r="E35" s="12">
        <f>Source!CA29</f>
        <v>95</v>
      </c>
      <c r="F35" s="56" t="str">
        <f>CONCATENATE(" )", Source!DM29, Source!FU29, "=", Source!FY29)</f>
        <v xml:space="preserve"> )*0,85=80,75</v>
      </c>
      <c r="G35" s="57"/>
      <c r="H35" s="32">
        <f>SUM(U28:U38)</f>
        <v>34.96</v>
      </c>
      <c r="I35" s="35"/>
      <c r="J35" s="28">
        <f>Source!AU29</f>
        <v>81</v>
      </c>
      <c r="K35" s="32">
        <f>SUM(V28:V38)</f>
        <v>250.74</v>
      </c>
      <c r="L35" s="33"/>
    </row>
    <row r="36" spans="1:26" ht="14.25" x14ac:dyDescent="0.2">
      <c r="A36" s="47"/>
      <c r="B36" s="48"/>
      <c r="C36" s="48" t="s">
        <v>527</v>
      </c>
      <c r="D36" s="29" t="s">
        <v>528</v>
      </c>
      <c r="E36" s="12">
        <f>Source!AQ29</f>
        <v>21.89</v>
      </c>
      <c r="F36" s="30"/>
      <c r="G36" s="31" t="str">
        <f>Source!DI29</f>
        <v>)*1,15</v>
      </c>
      <c r="H36" s="32"/>
      <c r="I36" s="31"/>
      <c r="J36" s="31"/>
      <c r="K36" s="32"/>
      <c r="L36" s="43">
        <f>Source!U29</f>
        <v>4.0277599999999998</v>
      </c>
    </row>
    <row r="37" spans="1:26" ht="28.5" x14ac:dyDescent="0.2">
      <c r="A37" s="47" t="str">
        <f>Source!E31</f>
        <v>2,1</v>
      </c>
      <c r="B37" s="48" t="str">
        <f>Source!F31</f>
        <v>01.7.07.26-0033</v>
      </c>
      <c r="C37" s="48" t="str">
        <f>Source!G31</f>
        <v>Шнур полиуретановый</v>
      </c>
      <c r="D37" s="29" t="str">
        <f>Source!H31</f>
        <v>10 м</v>
      </c>
      <c r="E37" s="12">
        <f>Source!I31</f>
        <v>1.6</v>
      </c>
      <c r="F37" s="30">
        <f>Source!AL31+Source!AM31+Source!AO31</f>
        <v>16.8</v>
      </c>
      <c r="G37" s="44" t="s">
        <v>6</v>
      </c>
      <c r="H37" s="32">
        <f>ROUND(Source!AC31*Source!I31, 2)+ROUND(Source!AD31*Source!I31, 2)+ROUND(Source!AF31*Source!I31, 2)</f>
        <v>26.88</v>
      </c>
      <c r="I37" s="31"/>
      <c r="J37" s="31">
        <f>IF(Source!BC31&lt;&gt; 0, Source!BC31, 1)</f>
        <v>7.15</v>
      </c>
      <c r="K37" s="32">
        <f>Source!O31</f>
        <v>192.19</v>
      </c>
      <c r="L37" s="33"/>
      <c r="S37">
        <f>ROUND((Source!FX31/100)*((ROUND(Source!AF31*Source!I31, 2)+ROUND(Source!AE31*Source!I31, 2))), 2)</f>
        <v>0</v>
      </c>
      <c r="T37">
        <f>Source!X31</f>
        <v>0</v>
      </c>
      <c r="U37">
        <f>ROUND((Source!FY31/100)*((ROUND(Source!AF31*Source!I31, 2)+ROUND(Source!AE31*Source!I31, 2))), 2)</f>
        <v>0</v>
      </c>
      <c r="V37">
        <f>Source!Y31</f>
        <v>0</v>
      </c>
      <c r="W37">
        <f>IF(Source!BI31&lt;=1,H37, 0)</f>
        <v>26.88</v>
      </c>
      <c r="X37">
        <f>IF(Source!BI31=2,H37, 0)</f>
        <v>0</v>
      </c>
      <c r="Y37">
        <f>IF(Source!BI31=3,H37, 0)</f>
        <v>0</v>
      </c>
      <c r="Z37">
        <f>IF(Source!BI31=4,H37, 0)</f>
        <v>0</v>
      </c>
    </row>
    <row r="38" spans="1:26" ht="28.5" x14ac:dyDescent="0.2">
      <c r="A38" s="49" t="str">
        <f>Source!E33</f>
        <v>2,2</v>
      </c>
      <c r="B38" s="50" t="str">
        <f>Source!F33</f>
        <v>02.3.01.02-0005</v>
      </c>
      <c r="C38" s="50" t="str">
        <f>Source!G33</f>
        <v>Песок несортированный</v>
      </c>
      <c r="D38" s="36" t="str">
        <f>Source!H33</f>
        <v>м3</v>
      </c>
      <c r="E38" s="37">
        <f>Source!I33</f>
        <v>0.32</v>
      </c>
      <c r="F38" s="38">
        <f>Source!AL33+Source!AM33+Source!AO33</f>
        <v>83.49</v>
      </c>
      <c r="G38" s="45" t="s">
        <v>6</v>
      </c>
      <c r="H38" s="40">
        <f>ROUND(Source!AC33*Source!I33, 2)+ROUND(Source!AD33*Source!I33, 2)+ROUND(Source!AF33*Source!I33, 2)</f>
        <v>26.72</v>
      </c>
      <c r="I38" s="39"/>
      <c r="J38" s="39">
        <f>IF(Source!BC33&lt;&gt; 0, Source!BC33, 1)</f>
        <v>7.15</v>
      </c>
      <c r="K38" s="40">
        <f>Source!O33</f>
        <v>191.03</v>
      </c>
      <c r="L38" s="46"/>
      <c r="S38">
        <f>ROUND((Source!FX33/100)*((ROUND(Source!AF33*Source!I33, 2)+ROUND(Source!AE33*Source!I33, 2))), 2)</f>
        <v>0</v>
      </c>
      <c r="T38">
        <f>Source!X33</f>
        <v>0</v>
      </c>
      <c r="U38">
        <f>ROUND((Source!FY33/100)*((ROUND(Source!AF33*Source!I33, 2)+ROUND(Source!AE33*Source!I33, 2))), 2)</f>
        <v>0</v>
      </c>
      <c r="V38">
        <f>Source!Y33</f>
        <v>0</v>
      </c>
      <c r="W38">
        <f>IF(Source!BI33&lt;=1,H38, 0)</f>
        <v>26.72</v>
      </c>
      <c r="X38">
        <f>IF(Source!BI33=2,H38, 0)</f>
        <v>0</v>
      </c>
      <c r="Y38">
        <f>IF(Source!BI33=3,H38, 0)</f>
        <v>0</v>
      </c>
      <c r="Z38">
        <f>IF(Source!BI33=4,H38, 0)</f>
        <v>0</v>
      </c>
    </row>
    <row r="39" spans="1:26" ht="15" x14ac:dyDescent="0.25">
      <c r="G39" s="53">
        <f>H30+H31+H33+H34+H35+SUM(H37:H38)</f>
        <v>443.39</v>
      </c>
      <c r="H39" s="53"/>
      <c r="J39" s="53">
        <f>K30+K31+K33+K34+K35+SUM(K37:K38)</f>
        <v>3171.54</v>
      </c>
      <c r="K39" s="53"/>
      <c r="L39" s="42">
        <f>Source!U29</f>
        <v>4.0277599999999998</v>
      </c>
      <c r="O39" s="24">
        <f>G39</f>
        <v>443.39</v>
      </c>
      <c r="P39" s="24">
        <f>J39</f>
        <v>3171.54</v>
      </c>
      <c r="Q39" s="24">
        <f>L39</f>
        <v>4.0277599999999998</v>
      </c>
      <c r="W39">
        <f>IF(Source!BI29&lt;=1,H30+H31+H33+H34+H35, 0)</f>
        <v>389.79</v>
      </c>
      <c r="X39">
        <f>IF(Source!BI29=2,H30+H31+H33+H34+H35, 0)</f>
        <v>0</v>
      </c>
      <c r="Y39">
        <f>IF(Source!BI29=3,H30+H31+H33+H34+H35, 0)</f>
        <v>0</v>
      </c>
      <c r="Z39">
        <f>IF(Source!BI29=4,H30+H31+H33+H34+H35, 0)</f>
        <v>0</v>
      </c>
    </row>
    <row r="40" spans="1:26" ht="71.25" x14ac:dyDescent="0.2">
      <c r="A40" s="47" t="str">
        <f>Source!E35</f>
        <v>3</v>
      </c>
      <c r="B40" s="48" t="str">
        <f>Source!F35</f>
        <v>68-12-12</v>
      </c>
      <c r="C40" s="48" t="str">
        <f>Source!G35</f>
        <v>Снятие деформированных асфальтобетонных покрытий самоходными холодными фрезами с шириной фрезерования 1500-2100 мм толщиной слоя до 50 мм</v>
      </c>
      <c r="D40" s="29" t="str">
        <f>Source!H35</f>
        <v>1000 м2</v>
      </c>
      <c r="E40" s="12">
        <f>Source!I35</f>
        <v>0.69499999999999995</v>
      </c>
      <c r="F40" s="30">
        <f>Source!AL35+Source!AM35+Source!AO35</f>
        <v>1491.8999999999999</v>
      </c>
      <c r="G40" s="31"/>
      <c r="H40" s="32"/>
      <c r="I40" s="31" t="str">
        <f>Source!BO35</f>
        <v/>
      </c>
      <c r="J40" s="31"/>
      <c r="K40" s="32"/>
      <c r="L40" s="33"/>
      <c r="S40">
        <f>ROUND((Source!FX35/100)*((ROUND(Source!AF35*Source!I35, 2)+ROUND(Source!AE35*Source!I35, 2))), 2)</f>
        <v>92.61</v>
      </c>
      <c r="T40">
        <f>Source!X35</f>
        <v>662.15</v>
      </c>
      <c r="U40">
        <f>ROUND((Source!FY35/100)*((ROUND(Source!AF35*Source!I35, 2)+ROUND(Source!AE35*Source!I35, 2))), 2)</f>
        <v>53.43</v>
      </c>
      <c r="V40">
        <f>Source!Y35</f>
        <v>382.01</v>
      </c>
    </row>
    <row r="41" spans="1:26" x14ac:dyDescent="0.2">
      <c r="C41" s="23" t="str">
        <f>"Объем: "&amp;Source!I35&amp;"=695/"&amp;"1000"</f>
        <v>Объем: 0,695=695/1000</v>
      </c>
    </row>
    <row r="42" spans="1:26" ht="14.25" x14ac:dyDescent="0.2">
      <c r="A42" s="47"/>
      <c r="B42" s="48"/>
      <c r="C42" s="48" t="s">
        <v>522</v>
      </c>
      <c r="D42" s="29"/>
      <c r="E42" s="12"/>
      <c r="F42" s="30">
        <f>Source!AO35</f>
        <v>18.100000000000001</v>
      </c>
      <c r="G42" s="31" t="str">
        <f>Source!DG35</f>
        <v>)*1,2</v>
      </c>
      <c r="H42" s="32">
        <f>ROUND(Source!AF35*Source!I35, 2)</f>
        <v>15.1</v>
      </c>
      <c r="I42" s="31"/>
      <c r="J42" s="31">
        <f>IF(Source!BA35&lt;&gt; 0, Source!BA35, 1)</f>
        <v>7.15</v>
      </c>
      <c r="K42" s="32">
        <f>Source!S35</f>
        <v>107.93</v>
      </c>
      <c r="L42" s="33"/>
      <c r="R42">
        <f>H42</f>
        <v>15.1</v>
      </c>
    </row>
    <row r="43" spans="1:26" ht="14.25" x14ac:dyDescent="0.2">
      <c r="A43" s="47"/>
      <c r="B43" s="48"/>
      <c r="C43" s="48" t="s">
        <v>241</v>
      </c>
      <c r="D43" s="29"/>
      <c r="E43" s="12"/>
      <c r="F43" s="30">
        <f>Source!AM35</f>
        <v>1473.8</v>
      </c>
      <c r="G43" s="31" t="str">
        <f>Source!DE35</f>
        <v>)*1,2</v>
      </c>
      <c r="H43" s="32">
        <f>ROUND(Source!AD35*Source!I35, 2)</f>
        <v>1229.1500000000001</v>
      </c>
      <c r="I43" s="31"/>
      <c r="J43" s="31">
        <f>IF(Source!BB35&lt;&gt; 0, Source!BB35, 1)</f>
        <v>7.15</v>
      </c>
      <c r="K43" s="32">
        <f>Source!Q35</f>
        <v>8788.42</v>
      </c>
      <c r="L43" s="33"/>
    </row>
    <row r="44" spans="1:26" ht="14.25" x14ac:dyDescent="0.2">
      <c r="A44" s="47"/>
      <c r="B44" s="48"/>
      <c r="C44" s="48" t="s">
        <v>523</v>
      </c>
      <c r="D44" s="29"/>
      <c r="E44" s="12"/>
      <c r="F44" s="30">
        <f>Source!AN35</f>
        <v>88.67</v>
      </c>
      <c r="G44" s="31" t="str">
        <f>Source!DF35</f>
        <v>)*1,2</v>
      </c>
      <c r="H44" s="34">
        <f>ROUND(Source!AE35*Source!I35, 2)</f>
        <v>73.95</v>
      </c>
      <c r="I44" s="31"/>
      <c r="J44" s="31">
        <f>IF(Source!BS35&lt;&gt; 0, Source!BS35, 1)</f>
        <v>7.15</v>
      </c>
      <c r="K44" s="34">
        <f>Source!R35</f>
        <v>528.75</v>
      </c>
      <c r="L44" s="33"/>
      <c r="R44">
        <f>H44</f>
        <v>73.95</v>
      </c>
    </row>
    <row r="45" spans="1:26" ht="14.25" x14ac:dyDescent="0.2">
      <c r="A45" s="47"/>
      <c r="B45" s="48"/>
      <c r="C45" s="48" t="s">
        <v>524</v>
      </c>
      <c r="D45" s="29" t="s">
        <v>525</v>
      </c>
      <c r="E45" s="12">
        <f>Source!BZ35</f>
        <v>104</v>
      </c>
      <c r="F45" s="51"/>
      <c r="G45" s="31"/>
      <c r="H45" s="32">
        <f>SUM(S40:S48)</f>
        <v>92.61</v>
      </c>
      <c r="I45" s="35"/>
      <c r="J45" s="28">
        <f>Source!AT35</f>
        <v>104</v>
      </c>
      <c r="K45" s="32">
        <f>SUM(T40:T48)</f>
        <v>662.15</v>
      </c>
      <c r="L45" s="33"/>
    </row>
    <row r="46" spans="1:26" ht="14.25" x14ac:dyDescent="0.2">
      <c r="A46" s="47"/>
      <c r="B46" s="48"/>
      <c r="C46" s="48" t="s">
        <v>526</v>
      </c>
      <c r="D46" s="29" t="s">
        <v>525</v>
      </c>
      <c r="E46" s="12">
        <f>Source!CA35</f>
        <v>60</v>
      </c>
      <c r="F46" s="51"/>
      <c r="G46" s="31"/>
      <c r="H46" s="32">
        <f>SUM(U40:U48)</f>
        <v>53.43</v>
      </c>
      <c r="I46" s="35"/>
      <c r="J46" s="28">
        <f>Source!AU35</f>
        <v>60</v>
      </c>
      <c r="K46" s="32">
        <f>SUM(V40:V48)</f>
        <v>382.01</v>
      </c>
      <c r="L46" s="33"/>
    </row>
    <row r="47" spans="1:26" ht="14.25" x14ac:dyDescent="0.2">
      <c r="A47" s="47"/>
      <c r="B47" s="48"/>
      <c r="C47" s="48" t="s">
        <v>527</v>
      </c>
      <c r="D47" s="29" t="s">
        <v>528</v>
      </c>
      <c r="E47" s="12">
        <f>Source!AQ35</f>
        <v>2.3199999999999998</v>
      </c>
      <c r="F47" s="30"/>
      <c r="G47" s="31" t="str">
        <f>Source!DI35</f>
        <v>)*1,2</v>
      </c>
      <c r="H47" s="32"/>
      <c r="I47" s="31"/>
      <c r="J47" s="31"/>
      <c r="K47" s="32"/>
      <c r="L47" s="43">
        <f>Source!U35</f>
        <v>1.9348799999999997</v>
      </c>
    </row>
    <row r="48" spans="1:26" ht="28.5" x14ac:dyDescent="0.2">
      <c r="A48" s="49" t="str">
        <f>Source!E37</f>
        <v>3,1</v>
      </c>
      <c r="B48" s="50" t="str">
        <f>Source!F37</f>
        <v>01.7.13.01-0001</v>
      </c>
      <c r="C48" s="50" t="str">
        <f>Source!G37</f>
        <v>Лом асфальтобетона</v>
      </c>
      <c r="D48" s="36" t="str">
        <f>Source!H37</f>
        <v>т</v>
      </c>
      <c r="E48" s="37">
        <f>Source!I37</f>
        <v>68.805000000000007</v>
      </c>
      <c r="F48" s="38">
        <f>Source!AL37+Source!AM37+Source!AO37</f>
        <v>51.29</v>
      </c>
      <c r="G48" s="45" t="s">
        <v>6</v>
      </c>
      <c r="H48" s="40">
        <f>ROUND(Source!AC37*Source!I37, 2)+ROUND(Source!AD37*Source!I37, 2)+ROUND(Source!AF37*Source!I37, 2)</f>
        <v>3529.01</v>
      </c>
      <c r="I48" s="39"/>
      <c r="J48" s="39">
        <f>IF(Source!BC37&lt;&gt; 0, Source!BC37, 1)</f>
        <v>7.15</v>
      </c>
      <c r="K48" s="40">
        <f>Source!O37</f>
        <v>25232.41</v>
      </c>
      <c r="L48" s="46"/>
      <c r="S48">
        <f>ROUND((Source!FX37/100)*((ROUND(Source!AF37*Source!I37, 2)+ROUND(Source!AE37*Source!I37, 2))), 2)</f>
        <v>0</v>
      </c>
      <c r="T48">
        <f>Source!X37</f>
        <v>0</v>
      </c>
      <c r="U48">
        <f>ROUND((Source!FY37/100)*((ROUND(Source!AF37*Source!I37, 2)+ROUND(Source!AE37*Source!I37, 2))), 2)</f>
        <v>0</v>
      </c>
      <c r="V48">
        <f>Source!Y37</f>
        <v>0</v>
      </c>
      <c r="W48">
        <f>IF(Source!BI37&lt;=1,H48, 0)</f>
        <v>3529.01</v>
      </c>
      <c r="X48">
        <f>IF(Source!BI37=2,H48, 0)</f>
        <v>0</v>
      </c>
      <c r="Y48">
        <f>IF(Source!BI37=3,H48, 0)</f>
        <v>0</v>
      </c>
      <c r="Z48">
        <f>IF(Source!BI37=4,H48, 0)</f>
        <v>0</v>
      </c>
    </row>
    <row r="49" spans="1:26" ht="15" x14ac:dyDescent="0.25">
      <c r="G49" s="53">
        <f>H42+H43+H45+H46+SUM(H48:H48)</f>
        <v>4919.3</v>
      </c>
      <c r="H49" s="53"/>
      <c r="J49" s="53">
        <f>K42+K43+K45+K46+SUM(K48:K48)</f>
        <v>35172.92</v>
      </c>
      <c r="K49" s="53"/>
      <c r="L49" s="42">
        <f>Source!U35</f>
        <v>1.9348799999999997</v>
      </c>
      <c r="O49" s="24">
        <f>G49</f>
        <v>4919.3</v>
      </c>
      <c r="P49" s="24">
        <f>J49</f>
        <v>35172.92</v>
      </c>
      <c r="Q49" s="24">
        <f>L49</f>
        <v>1.9348799999999997</v>
      </c>
      <c r="W49">
        <f>IF(Source!BI35&lt;=1,H42+H43+H45+H46, 0)</f>
        <v>1390.29</v>
      </c>
      <c r="X49">
        <f>IF(Source!BI35=2,H42+H43+H45+H46, 0)</f>
        <v>0</v>
      </c>
      <c r="Y49">
        <f>IF(Source!BI35=3,H42+H43+H45+H46, 0)</f>
        <v>0</v>
      </c>
      <c r="Z49">
        <f>IF(Source!BI35=4,H42+H43+H45+H46, 0)</f>
        <v>0</v>
      </c>
    </row>
    <row r="50" spans="1:26" ht="28.5" x14ac:dyDescent="0.2">
      <c r="A50" s="47" t="str">
        <f>Source!E39</f>
        <v>4</v>
      </c>
      <c r="B50" s="48" t="str">
        <f>Source!F39</f>
        <v>01-01-111-02</v>
      </c>
      <c r="C50" s="48" t="str">
        <f>Source!G39</f>
        <v>Планировка вручную дна и откосов выемок каналов, группа грунтов 2</v>
      </c>
      <c r="D50" s="29" t="str">
        <f>Source!H39</f>
        <v>1000 м2</v>
      </c>
      <c r="E50" s="12">
        <f>Source!I39</f>
        <v>6.8000000000000005E-2</v>
      </c>
      <c r="F50" s="30">
        <f>Source!AL39+Source!AM39+Source!AO39</f>
        <v>1100.3699999999999</v>
      </c>
      <c r="G50" s="31"/>
      <c r="H50" s="32"/>
      <c r="I50" s="31" t="str">
        <f>Source!BO39</f>
        <v/>
      </c>
      <c r="J50" s="31"/>
      <c r="K50" s="32"/>
      <c r="L50" s="33"/>
      <c r="S50">
        <f>ROUND((Source!FX39/100)*((ROUND(Source!AF39*Source!I39, 2)+ROUND(Source!AE39*Source!I39, 2))), 2)</f>
        <v>73.569999999999993</v>
      </c>
      <c r="T50">
        <f>Source!X39</f>
        <v>529.12</v>
      </c>
      <c r="U50">
        <f>ROUND((Source!FY39/100)*((ROUND(Source!AF39*Source!I39, 2)+ROUND(Source!AE39*Source!I39, 2))), 2)</f>
        <v>36.57</v>
      </c>
      <c r="V50">
        <f>Source!Y39</f>
        <v>264.56</v>
      </c>
    </row>
    <row r="51" spans="1:26" x14ac:dyDescent="0.2">
      <c r="C51" s="23" t="str">
        <f>"Объем: "&amp;Source!I39&amp;"=68/"&amp;"1000"</f>
        <v>Объем: 0,068=68/1000</v>
      </c>
    </row>
    <row r="52" spans="1:26" ht="14.25" x14ac:dyDescent="0.2">
      <c r="A52" s="47"/>
      <c r="B52" s="48"/>
      <c r="C52" s="48" t="s">
        <v>522</v>
      </c>
      <c r="D52" s="29"/>
      <c r="E52" s="12"/>
      <c r="F52" s="30">
        <f>Source!AO39</f>
        <v>1100.3699999999999</v>
      </c>
      <c r="G52" s="31" t="str">
        <f>Source!DG39</f>
        <v>)*1,15</v>
      </c>
      <c r="H52" s="32">
        <f>ROUND(Source!AF39*Source!I39, 2)</f>
        <v>86.05</v>
      </c>
      <c r="I52" s="31"/>
      <c r="J52" s="31">
        <f>IF(Source!BA39&lt;&gt; 0, Source!BA39, 1)</f>
        <v>7.15</v>
      </c>
      <c r="K52" s="32">
        <f>Source!S39</f>
        <v>615.25</v>
      </c>
      <c r="L52" s="33"/>
      <c r="R52">
        <f>H52</f>
        <v>86.05</v>
      </c>
    </row>
    <row r="53" spans="1:26" ht="14.25" x14ac:dyDescent="0.2">
      <c r="A53" s="47"/>
      <c r="B53" s="48"/>
      <c r="C53" s="48" t="s">
        <v>524</v>
      </c>
      <c r="D53" s="29" t="s">
        <v>525</v>
      </c>
      <c r="E53" s="12">
        <f>Source!BZ39</f>
        <v>95</v>
      </c>
      <c r="F53" s="56" t="str">
        <f>CONCATENATE(" )", Source!DL39, Source!FT39, "=", Source!FX39)</f>
        <v xml:space="preserve"> )*0,9=85,5</v>
      </c>
      <c r="G53" s="57"/>
      <c r="H53" s="32">
        <f>SUM(S50:S55)</f>
        <v>73.569999999999993</v>
      </c>
      <c r="I53" s="35"/>
      <c r="J53" s="28">
        <f>Source!AT39</f>
        <v>86</v>
      </c>
      <c r="K53" s="32">
        <f>SUM(T50:T55)</f>
        <v>529.12</v>
      </c>
      <c r="L53" s="33"/>
    </row>
    <row r="54" spans="1:26" ht="14.25" x14ac:dyDescent="0.2">
      <c r="A54" s="47"/>
      <c r="B54" s="48"/>
      <c r="C54" s="48" t="s">
        <v>526</v>
      </c>
      <c r="D54" s="29" t="s">
        <v>525</v>
      </c>
      <c r="E54" s="12">
        <f>Source!CA39</f>
        <v>50</v>
      </c>
      <c r="F54" s="56" t="str">
        <f>CONCATENATE(" )", Source!DM39, Source!FU39, "=", Source!FY39)</f>
        <v xml:space="preserve"> )*0,85=42,5</v>
      </c>
      <c r="G54" s="57"/>
      <c r="H54" s="32">
        <f>SUM(U50:U55)</f>
        <v>36.57</v>
      </c>
      <c r="I54" s="35"/>
      <c r="J54" s="28">
        <f>Source!AU39</f>
        <v>43</v>
      </c>
      <c r="K54" s="32">
        <f>SUM(V50:V55)</f>
        <v>264.56</v>
      </c>
      <c r="L54" s="33"/>
    </row>
    <row r="55" spans="1:26" ht="14.25" x14ac:dyDescent="0.2">
      <c r="A55" s="49"/>
      <c r="B55" s="50"/>
      <c r="C55" s="50" t="s">
        <v>527</v>
      </c>
      <c r="D55" s="36" t="s">
        <v>528</v>
      </c>
      <c r="E55" s="37">
        <f>Source!AQ39</f>
        <v>129</v>
      </c>
      <c r="F55" s="38"/>
      <c r="G55" s="39" t="str">
        <f>Source!DI39</f>
        <v>)*1,15</v>
      </c>
      <c r="H55" s="40"/>
      <c r="I55" s="39"/>
      <c r="J55" s="39"/>
      <c r="K55" s="40"/>
      <c r="L55" s="41">
        <f>Source!U39</f>
        <v>10.0878</v>
      </c>
    </row>
    <row r="56" spans="1:26" ht="15" x14ac:dyDescent="0.25">
      <c r="G56" s="53">
        <f>H52+H53+H54</f>
        <v>196.19</v>
      </c>
      <c r="H56" s="53"/>
      <c r="J56" s="53">
        <f>K52+K53+K54</f>
        <v>1408.9299999999998</v>
      </c>
      <c r="K56" s="53"/>
      <c r="L56" s="42">
        <f>Source!U39</f>
        <v>10.0878</v>
      </c>
      <c r="O56" s="24">
        <f>G56</f>
        <v>196.19</v>
      </c>
      <c r="P56" s="24">
        <f>J56</f>
        <v>1408.9299999999998</v>
      </c>
      <c r="Q56" s="24">
        <f>L56</f>
        <v>10.0878</v>
      </c>
      <c r="W56">
        <f>IF(Source!BI39&lt;=1,H52+H53+H54, 0)</f>
        <v>196.19</v>
      </c>
      <c r="X56">
        <f>IF(Source!BI39=2,H52+H53+H54, 0)</f>
        <v>0</v>
      </c>
      <c r="Y56">
        <f>IF(Source!BI39=3,H52+H53+H54, 0)</f>
        <v>0</v>
      </c>
      <c r="Z56">
        <f>IF(Source!BI39=4,H52+H53+H54, 0)</f>
        <v>0</v>
      </c>
    </row>
    <row r="57" spans="1:26" ht="42.75" x14ac:dyDescent="0.2">
      <c r="A57" s="47" t="str">
        <f>Source!E41</f>
        <v>5</v>
      </c>
      <c r="B57" s="48" t="str">
        <f>Source!F41</f>
        <v>68-37-2</v>
      </c>
      <c r="C57" s="48" t="str">
        <f>Source!G41</f>
        <v>Регулирование высотного положения крышек колодцев с подъемом на высоту до 10 см</v>
      </c>
      <c r="D57" s="29" t="str">
        <f>Source!H41</f>
        <v>ШТ</v>
      </c>
      <c r="E57" s="12">
        <f>Source!I41</f>
        <v>4</v>
      </c>
      <c r="F57" s="30">
        <f>Source!AL41+Source!AM41+Source!AO41</f>
        <v>21.490000000000002</v>
      </c>
      <c r="G57" s="31"/>
      <c r="H57" s="32"/>
      <c r="I57" s="31" t="str">
        <f>Source!BO41</f>
        <v/>
      </c>
      <c r="J57" s="31"/>
      <c r="K57" s="32"/>
      <c r="L57" s="33"/>
      <c r="S57">
        <f>ROUND((Source!FX41/100)*((ROUND(Source!AF41*Source!I41, 2)+ROUND(Source!AE41*Source!I41, 2))), 2)</f>
        <v>73.88</v>
      </c>
      <c r="T57">
        <f>Source!X41</f>
        <v>528.26</v>
      </c>
      <c r="U57">
        <f>ROUND((Source!FY41/100)*((ROUND(Source!AF41*Source!I41, 2)+ROUND(Source!AE41*Source!I41, 2))), 2)</f>
        <v>42.62</v>
      </c>
      <c r="V57">
        <f>Source!Y41</f>
        <v>304.76</v>
      </c>
    </row>
    <row r="58" spans="1:26" ht="14.25" x14ac:dyDescent="0.2">
      <c r="A58" s="47"/>
      <c r="B58" s="48"/>
      <c r="C58" s="48" t="s">
        <v>522</v>
      </c>
      <c r="D58" s="29"/>
      <c r="E58" s="12"/>
      <c r="F58" s="30">
        <f>Source!AO41</f>
        <v>14.22</v>
      </c>
      <c r="G58" s="31" t="str">
        <f>Source!DG41</f>
        <v>)*1,2</v>
      </c>
      <c r="H58" s="32">
        <f>ROUND(Source!AF41*Source!I41, 2)</f>
        <v>68.260000000000005</v>
      </c>
      <c r="I58" s="31"/>
      <c r="J58" s="31">
        <f>IF(Source!BA41&lt;&gt; 0, Source!BA41, 1)</f>
        <v>7.15</v>
      </c>
      <c r="K58" s="32">
        <f>Source!S41</f>
        <v>488.03</v>
      </c>
      <c r="L58" s="33"/>
      <c r="R58">
        <f>H58</f>
        <v>68.260000000000005</v>
      </c>
    </row>
    <row r="59" spans="1:26" ht="14.25" x14ac:dyDescent="0.2">
      <c r="A59" s="47"/>
      <c r="B59" s="48"/>
      <c r="C59" s="48" t="s">
        <v>241</v>
      </c>
      <c r="D59" s="29"/>
      <c r="E59" s="12"/>
      <c r="F59" s="30">
        <f>Source!AM41</f>
        <v>3.29</v>
      </c>
      <c r="G59" s="31" t="str">
        <f>Source!DE41</f>
        <v>)*1,2</v>
      </c>
      <c r="H59" s="32">
        <f>ROUND(Source!AD41*Source!I41, 2)</f>
        <v>15.79</v>
      </c>
      <c r="I59" s="31"/>
      <c r="J59" s="31">
        <f>IF(Source!BB41&lt;&gt; 0, Source!BB41, 1)</f>
        <v>7.15</v>
      </c>
      <c r="K59" s="32">
        <f>Source!Q41</f>
        <v>112.91</v>
      </c>
      <c r="L59" s="33"/>
    </row>
    <row r="60" spans="1:26" ht="14.25" x14ac:dyDescent="0.2">
      <c r="A60" s="47"/>
      <c r="B60" s="48"/>
      <c r="C60" s="48" t="s">
        <v>523</v>
      </c>
      <c r="D60" s="29"/>
      <c r="E60" s="12"/>
      <c r="F60" s="30">
        <f>Source!AN41</f>
        <v>0.57999999999999996</v>
      </c>
      <c r="G60" s="31" t="str">
        <f>Source!DF41</f>
        <v>)*1,2</v>
      </c>
      <c r="H60" s="34">
        <f>ROUND(Source!AE41*Source!I41, 2)</f>
        <v>2.78</v>
      </c>
      <c r="I60" s="31"/>
      <c r="J60" s="31">
        <f>IF(Source!BS41&lt;&gt; 0, Source!BS41, 1)</f>
        <v>7.15</v>
      </c>
      <c r="K60" s="34">
        <f>Source!R41</f>
        <v>19.91</v>
      </c>
      <c r="L60" s="33"/>
      <c r="R60">
        <f>H60</f>
        <v>2.78</v>
      </c>
    </row>
    <row r="61" spans="1:26" ht="14.25" x14ac:dyDescent="0.2">
      <c r="A61" s="47"/>
      <c r="B61" s="48"/>
      <c r="C61" s="48" t="s">
        <v>529</v>
      </c>
      <c r="D61" s="29"/>
      <c r="E61" s="12"/>
      <c r="F61" s="30">
        <f>Source!AL41</f>
        <v>3.98</v>
      </c>
      <c r="G61" s="31" t="str">
        <f>Source!DD41</f>
        <v/>
      </c>
      <c r="H61" s="32">
        <f>ROUND(Source!AC41*Source!I41, 2)</f>
        <v>15.92</v>
      </c>
      <c r="I61" s="31"/>
      <c r="J61" s="31">
        <f>IF(Source!BC41&lt;&gt; 0, Source!BC41, 1)</f>
        <v>7.15</v>
      </c>
      <c r="K61" s="32">
        <f>Source!P41</f>
        <v>113.83</v>
      </c>
      <c r="L61" s="33"/>
    </row>
    <row r="62" spans="1:26" ht="14.25" x14ac:dyDescent="0.2">
      <c r="A62" s="47"/>
      <c r="B62" s="48"/>
      <c r="C62" s="48" t="s">
        <v>524</v>
      </c>
      <c r="D62" s="29" t="s">
        <v>525</v>
      </c>
      <c r="E62" s="12">
        <f>Source!BZ41</f>
        <v>104</v>
      </c>
      <c r="F62" s="51"/>
      <c r="G62" s="31"/>
      <c r="H62" s="32">
        <f>SUM(S57:S65)</f>
        <v>73.88</v>
      </c>
      <c r="I62" s="35"/>
      <c r="J62" s="28">
        <f>Source!AT41</f>
        <v>104</v>
      </c>
      <c r="K62" s="32">
        <f>SUM(T57:T65)</f>
        <v>528.26</v>
      </c>
      <c r="L62" s="33"/>
    </row>
    <row r="63" spans="1:26" ht="14.25" x14ac:dyDescent="0.2">
      <c r="A63" s="47"/>
      <c r="B63" s="48"/>
      <c r="C63" s="48" t="s">
        <v>526</v>
      </c>
      <c r="D63" s="29" t="s">
        <v>525</v>
      </c>
      <c r="E63" s="12">
        <f>Source!CA41</f>
        <v>60</v>
      </c>
      <c r="F63" s="51"/>
      <c r="G63" s="31"/>
      <c r="H63" s="32">
        <f>SUM(U57:U65)</f>
        <v>42.62</v>
      </c>
      <c r="I63" s="35"/>
      <c r="J63" s="28">
        <f>Source!AU41</f>
        <v>60</v>
      </c>
      <c r="K63" s="32">
        <f>SUM(V57:V65)</f>
        <v>304.76</v>
      </c>
      <c r="L63" s="33"/>
    </row>
    <row r="64" spans="1:26" ht="14.25" x14ac:dyDescent="0.2">
      <c r="A64" s="47"/>
      <c r="B64" s="48"/>
      <c r="C64" s="48" t="s">
        <v>527</v>
      </c>
      <c r="D64" s="29" t="s">
        <v>528</v>
      </c>
      <c r="E64" s="12">
        <f>Source!AQ41</f>
        <v>1.74</v>
      </c>
      <c r="F64" s="30"/>
      <c r="G64" s="31" t="str">
        <f>Source!DI41</f>
        <v>)*1,2</v>
      </c>
      <c r="H64" s="32"/>
      <c r="I64" s="31"/>
      <c r="J64" s="31"/>
      <c r="K64" s="32"/>
      <c r="L64" s="43">
        <f>Source!U41</f>
        <v>8.3520000000000003</v>
      </c>
    </row>
    <row r="65" spans="1:26" ht="28.5" x14ac:dyDescent="0.2">
      <c r="A65" s="49" t="str">
        <f>Source!E43</f>
        <v>5,1</v>
      </c>
      <c r="B65" s="50" t="str">
        <f>Source!F43</f>
        <v>06.1.01.05-0036</v>
      </c>
      <c r="C65" s="50" t="str">
        <f>Source!G43</f>
        <v>Кирпич керамический одинарный, размером 250х120х65 мм, марка 125</v>
      </c>
      <c r="D65" s="36" t="str">
        <f>Source!H43</f>
        <v>1000 шт.</v>
      </c>
      <c r="E65" s="37">
        <f>Source!I43</f>
        <v>0.23699999999999999</v>
      </c>
      <c r="F65" s="38">
        <f>Source!AL43+Source!AM43+Source!AO43</f>
        <v>1863.37</v>
      </c>
      <c r="G65" s="45" t="s">
        <v>6</v>
      </c>
      <c r="H65" s="40">
        <f>ROUND(Source!AC43*Source!I43, 2)+ROUND(Source!AD43*Source!I43, 2)+ROUND(Source!AF43*Source!I43, 2)</f>
        <v>441.62</v>
      </c>
      <c r="I65" s="39"/>
      <c r="J65" s="39">
        <f>IF(Source!BC43&lt;&gt; 0, Source!BC43, 1)</f>
        <v>7.15</v>
      </c>
      <c r="K65" s="40">
        <f>Source!O43</f>
        <v>3157.57</v>
      </c>
      <c r="L65" s="46"/>
      <c r="S65">
        <f>ROUND((Source!FX43/100)*((ROUND(Source!AF43*Source!I43, 2)+ROUND(Source!AE43*Source!I43, 2))), 2)</f>
        <v>0</v>
      </c>
      <c r="T65">
        <f>Source!X43</f>
        <v>0</v>
      </c>
      <c r="U65">
        <f>ROUND((Source!FY43/100)*((ROUND(Source!AF43*Source!I43, 2)+ROUND(Source!AE43*Source!I43, 2))), 2)</f>
        <v>0</v>
      </c>
      <c r="V65">
        <f>Source!Y43</f>
        <v>0</v>
      </c>
      <c r="W65">
        <f>IF(Source!BI43&lt;=1,H65, 0)</f>
        <v>441.62</v>
      </c>
      <c r="X65">
        <f>IF(Source!BI43=2,H65, 0)</f>
        <v>0</v>
      </c>
      <c r="Y65">
        <f>IF(Source!BI43=3,H65, 0)</f>
        <v>0</v>
      </c>
      <c r="Z65">
        <f>IF(Source!BI43=4,H65, 0)</f>
        <v>0</v>
      </c>
    </row>
    <row r="66" spans="1:26" ht="15" x14ac:dyDescent="0.25">
      <c r="G66" s="53">
        <f>H58+H59+H61+H62+H63+SUM(H65:H65)</f>
        <v>658.09</v>
      </c>
      <c r="H66" s="53"/>
      <c r="J66" s="53">
        <f>K58+K59+K61+K62+K63+SUM(K65:K65)</f>
        <v>4705.3600000000006</v>
      </c>
      <c r="K66" s="53"/>
      <c r="L66" s="42">
        <f>Source!U41</f>
        <v>8.3520000000000003</v>
      </c>
      <c r="O66" s="24">
        <f>G66</f>
        <v>658.09</v>
      </c>
      <c r="P66" s="24">
        <f>J66</f>
        <v>4705.3600000000006</v>
      </c>
      <c r="Q66" s="24">
        <f>L66</f>
        <v>8.3520000000000003</v>
      </c>
      <c r="W66">
        <f>IF(Source!BI41&lt;=1,H58+H59+H61+H62+H63, 0)</f>
        <v>216.47000000000003</v>
      </c>
      <c r="X66">
        <f>IF(Source!BI41=2,H58+H59+H61+H62+H63, 0)</f>
        <v>0</v>
      </c>
      <c r="Y66">
        <f>IF(Source!BI41=3,H58+H59+H61+H62+H63, 0)</f>
        <v>0</v>
      </c>
      <c r="Z66">
        <f>IF(Source!BI41=4,H58+H59+H61+H62+H63, 0)</f>
        <v>0</v>
      </c>
    </row>
    <row r="67" spans="1:26" ht="28.5" x14ac:dyDescent="0.2">
      <c r="A67" s="47" t="str">
        <f>Source!E45</f>
        <v>6</v>
      </c>
      <c r="B67" s="48" t="str">
        <f>Source!F45</f>
        <v>27-02-010-02</v>
      </c>
      <c r="C67" s="48" t="str">
        <f>Source!G45</f>
        <v>Установка бортовых камней бетонных при других видах покрытий</v>
      </c>
      <c r="D67" s="29" t="str">
        <f>Source!H45</f>
        <v>100 м</v>
      </c>
      <c r="E67" s="12">
        <f>Source!I45</f>
        <v>5.3</v>
      </c>
      <c r="F67" s="30">
        <f>Source!AL45+Source!AM45+Source!AO45</f>
        <v>4412.47</v>
      </c>
      <c r="G67" s="31"/>
      <c r="H67" s="32"/>
      <c r="I67" s="31" t="str">
        <f>Source!BO45</f>
        <v/>
      </c>
      <c r="J67" s="31"/>
      <c r="K67" s="32"/>
      <c r="L67" s="33"/>
      <c r="S67">
        <f>ROUND((Source!FX45/100)*((ROUND(Source!AF45*Source!I45, 2)+ROUND(Source!AE45*Source!I45, 2))), 2)</f>
        <v>5095.21</v>
      </c>
      <c r="T67">
        <f>Source!X45</f>
        <v>36487.65</v>
      </c>
      <c r="U67">
        <f>ROUND((Source!FY45/100)*((ROUND(Source!AF45*Source!I45, 2)+ROUND(Source!AE45*Source!I45, 2))), 2)</f>
        <v>3219.39</v>
      </c>
      <c r="V67">
        <f>Source!Y45</f>
        <v>23089.84</v>
      </c>
    </row>
    <row r="68" spans="1:26" x14ac:dyDescent="0.2">
      <c r="C68" s="23" t="str">
        <f>"Объем: "&amp;Source!I45&amp;"=(190+"&amp;"340)/"&amp;"100"</f>
        <v>Объем: 5,3=(190+340)/100</v>
      </c>
    </row>
    <row r="69" spans="1:26" ht="14.25" x14ac:dyDescent="0.2">
      <c r="A69" s="47"/>
      <c r="B69" s="48"/>
      <c r="C69" s="48" t="s">
        <v>522</v>
      </c>
      <c r="D69" s="29"/>
      <c r="E69" s="12"/>
      <c r="F69" s="30">
        <f>Source!AO45</f>
        <v>643.64</v>
      </c>
      <c r="G69" s="31" t="str">
        <f>Source!DG45</f>
        <v>)*1,15</v>
      </c>
      <c r="H69" s="32">
        <f>ROUND(Source!AF45*Source!I45, 2)</f>
        <v>3922.99</v>
      </c>
      <c r="I69" s="31"/>
      <c r="J69" s="31">
        <f>IF(Source!BA45&lt;&gt; 0, Source!BA45, 1)</f>
        <v>7.15</v>
      </c>
      <c r="K69" s="32">
        <f>Source!S45</f>
        <v>28049.35</v>
      </c>
      <c r="L69" s="33"/>
      <c r="R69">
        <f>H69</f>
        <v>3922.99</v>
      </c>
    </row>
    <row r="70" spans="1:26" ht="14.25" x14ac:dyDescent="0.2">
      <c r="A70" s="47"/>
      <c r="B70" s="48"/>
      <c r="C70" s="48" t="s">
        <v>241</v>
      </c>
      <c r="D70" s="29"/>
      <c r="E70" s="12"/>
      <c r="F70" s="30">
        <f>Source!AM45</f>
        <v>78.78</v>
      </c>
      <c r="G70" s="31" t="str">
        <f>Source!DE45</f>
        <v>)*1,25</v>
      </c>
      <c r="H70" s="32">
        <f>ROUND(Source!AD45*Source!I45, 2)</f>
        <v>521.91999999999996</v>
      </c>
      <c r="I70" s="31"/>
      <c r="J70" s="31">
        <f>IF(Source!BB45&lt;&gt; 0, Source!BB45, 1)</f>
        <v>7.15</v>
      </c>
      <c r="K70" s="32">
        <f>Source!Q45</f>
        <v>3731.71</v>
      </c>
      <c r="L70" s="33"/>
    </row>
    <row r="71" spans="1:26" ht="14.25" x14ac:dyDescent="0.2">
      <c r="A71" s="47"/>
      <c r="B71" s="48"/>
      <c r="C71" s="48" t="s">
        <v>523</v>
      </c>
      <c r="D71" s="29"/>
      <c r="E71" s="12"/>
      <c r="F71" s="30">
        <f>Source!AN45</f>
        <v>9.64</v>
      </c>
      <c r="G71" s="31" t="str">
        <f>Source!DF45</f>
        <v>)*1,25</v>
      </c>
      <c r="H71" s="34">
        <f>ROUND(Source!AE45*Source!I45, 2)</f>
        <v>63.87</v>
      </c>
      <c r="I71" s="31"/>
      <c r="J71" s="31">
        <f>IF(Source!BS45&lt;&gt; 0, Source!BS45, 1)</f>
        <v>7.15</v>
      </c>
      <c r="K71" s="34">
        <f>Source!R45</f>
        <v>456.63</v>
      </c>
      <c r="L71" s="33"/>
      <c r="R71">
        <f>H71</f>
        <v>63.87</v>
      </c>
    </row>
    <row r="72" spans="1:26" ht="14.25" x14ac:dyDescent="0.2">
      <c r="A72" s="47"/>
      <c r="B72" s="48"/>
      <c r="C72" s="48" t="s">
        <v>529</v>
      </c>
      <c r="D72" s="29"/>
      <c r="E72" s="12"/>
      <c r="F72" s="30">
        <f>Source!AL45</f>
        <v>3690.05</v>
      </c>
      <c r="G72" s="31" t="str">
        <f>Source!DD45</f>
        <v/>
      </c>
      <c r="H72" s="32">
        <f>ROUND(Source!AC45*Source!I45, 2)</f>
        <v>19557.27</v>
      </c>
      <c r="I72" s="31"/>
      <c r="J72" s="31">
        <f>IF(Source!BC45&lt;&gt; 0, Source!BC45, 1)</f>
        <v>7.15</v>
      </c>
      <c r="K72" s="32">
        <f>Source!P45</f>
        <v>139834.44</v>
      </c>
      <c r="L72" s="33"/>
    </row>
    <row r="73" spans="1:26" ht="14.25" x14ac:dyDescent="0.2">
      <c r="A73" s="47"/>
      <c r="B73" s="48"/>
      <c r="C73" s="48" t="s">
        <v>524</v>
      </c>
      <c r="D73" s="29" t="s">
        <v>525</v>
      </c>
      <c r="E73" s="12">
        <f>Source!BZ45</f>
        <v>142</v>
      </c>
      <c r="F73" s="56" t="str">
        <f>CONCATENATE(" )", Source!DL45, Source!FT45, "=", Source!FX45)</f>
        <v xml:space="preserve"> )*0,9=127,8</v>
      </c>
      <c r="G73" s="57"/>
      <c r="H73" s="32">
        <f>SUM(S67:S77)</f>
        <v>5095.21</v>
      </c>
      <c r="I73" s="35"/>
      <c r="J73" s="28">
        <f>Source!AT45</f>
        <v>128</v>
      </c>
      <c r="K73" s="32">
        <f>SUM(T67:T77)</f>
        <v>36487.65</v>
      </c>
      <c r="L73" s="33"/>
    </row>
    <row r="74" spans="1:26" ht="14.25" x14ac:dyDescent="0.2">
      <c r="A74" s="47"/>
      <c r="B74" s="48"/>
      <c r="C74" s="48" t="s">
        <v>526</v>
      </c>
      <c r="D74" s="29" t="s">
        <v>525</v>
      </c>
      <c r="E74" s="12">
        <f>Source!CA45</f>
        <v>95</v>
      </c>
      <c r="F74" s="56" t="str">
        <f>CONCATENATE(" )", Source!DM45, Source!FU45, "=", Source!FY45)</f>
        <v xml:space="preserve"> )*0,85=80,75</v>
      </c>
      <c r="G74" s="57"/>
      <c r="H74" s="32">
        <f>SUM(U67:U77)</f>
        <v>3219.39</v>
      </c>
      <c r="I74" s="35"/>
      <c r="J74" s="28">
        <f>Source!AU45</f>
        <v>81</v>
      </c>
      <c r="K74" s="32">
        <f>SUM(V67:V77)</f>
        <v>23089.84</v>
      </c>
      <c r="L74" s="33"/>
    </row>
    <row r="75" spans="1:26" ht="14.25" x14ac:dyDescent="0.2">
      <c r="A75" s="47"/>
      <c r="B75" s="48"/>
      <c r="C75" s="48" t="s">
        <v>527</v>
      </c>
      <c r="D75" s="29" t="s">
        <v>528</v>
      </c>
      <c r="E75" s="12">
        <f>Source!AQ45</f>
        <v>76.08</v>
      </c>
      <c r="F75" s="30"/>
      <c r="G75" s="31" t="str">
        <f>Source!DI45</f>
        <v>)*1,15</v>
      </c>
      <c r="H75" s="32"/>
      <c r="I75" s="31"/>
      <c r="J75" s="31"/>
      <c r="K75" s="32"/>
      <c r="L75" s="43">
        <f>Source!U45</f>
        <v>463.70759999999996</v>
      </c>
    </row>
    <row r="76" spans="1:26" ht="42.75" x14ac:dyDescent="0.2">
      <c r="A76" s="47" t="str">
        <f>Source!E47</f>
        <v>6,1</v>
      </c>
      <c r="B76" s="48" t="str">
        <f>Source!F47</f>
        <v>05.2.03.04-0008</v>
      </c>
      <c r="C76" s="48" t="str">
        <f>Source!G47</f>
        <v>Камни бортовые вибропрессованные "FARBSTEIN" тротуарные, размер 1000х200х80 мм, серые</v>
      </c>
      <c r="D76" s="29" t="str">
        <f>Source!H47</f>
        <v>шт.</v>
      </c>
      <c r="E76" s="12">
        <f>Source!I47</f>
        <v>340.00000000000006</v>
      </c>
      <c r="F76" s="30">
        <f>Source!AL47+Source!AM47+Source!AO47</f>
        <v>69.25</v>
      </c>
      <c r="G76" s="44" t="s">
        <v>6</v>
      </c>
      <c r="H76" s="32">
        <f>ROUND(Source!AC47*Source!I47, 2)+ROUND(Source!AD47*Source!I47, 2)+ROUND(Source!AF47*Source!I47, 2)</f>
        <v>23545</v>
      </c>
      <c r="I76" s="31"/>
      <c r="J76" s="31">
        <f>IF(Source!BC47&lt;&gt; 0, Source!BC47, 1)</f>
        <v>7.15</v>
      </c>
      <c r="K76" s="32">
        <f>Source!O47</f>
        <v>168346.75</v>
      </c>
      <c r="L76" s="33"/>
      <c r="S76">
        <f>ROUND((Source!FX47/100)*((ROUND(Source!AF47*Source!I47, 2)+ROUND(Source!AE47*Source!I47, 2))), 2)</f>
        <v>0</v>
      </c>
      <c r="T76">
        <f>Source!X47</f>
        <v>0</v>
      </c>
      <c r="U76">
        <f>ROUND((Source!FY47/100)*((ROUND(Source!AF47*Source!I47, 2)+ROUND(Source!AE47*Source!I47, 2))), 2)</f>
        <v>0</v>
      </c>
      <c r="V76">
        <f>Source!Y47</f>
        <v>0</v>
      </c>
      <c r="W76">
        <f>IF(Source!BI47&lt;=1,H76, 0)</f>
        <v>23545</v>
      </c>
      <c r="X76">
        <f>IF(Source!BI47=2,H76, 0)</f>
        <v>0</v>
      </c>
      <c r="Y76">
        <f>IF(Source!BI47=3,H76, 0)</f>
        <v>0</v>
      </c>
      <c r="Z76">
        <f>IF(Source!BI47=4,H76, 0)</f>
        <v>0</v>
      </c>
    </row>
    <row r="77" spans="1:26" ht="42.75" x14ac:dyDescent="0.2">
      <c r="A77" s="49" t="str">
        <f>Source!E49</f>
        <v>6,2</v>
      </c>
      <c r="B77" s="50" t="str">
        <f>Source!F49</f>
        <v>05.2.03.04-0002</v>
      </c>
      <c r="C77" s="50" t="str">
        <f>Source!G49</f>
        <v>Камни бортовые вибропрессованные "FARBSTEIN" дорожные, размер 1000х300х150 мм, серые</v>
      </c>
      <c r="D77" s="36" t="str">
        <f>Source!H49</f>
        <v>шт.</v>
      </c>
      <c r="E77" s="37">
        <f>Source!I49</f>
        <v>189.99999999999997</v>
      </c>
      <c r="F77" s="38">
        <f>Source!AL49+Source!AM49+Source!AO49</f>
        <v>110.56</v>
      </c>
      <c r="G77" s="45" t="s">
        <v>6</v>
      </c>
      <c r="H77" s="40">
        <f>ROUND(Source!AC49*Source!I49, 2)+ROUND(Source!AD49*Source!I49, 2)+ROUND(Source!AF49*Source!I49, 2)</f>
        <v>21006.400000000001</v>
      </c>
      <c r="I77" s="39"/>
      <c r="J77" s="39">
        <f>IF(Source!BC49&lt;&gt; 0, Source!BC49, 1)</f>
        <v>7.15</v>
      </c>
      <c r="K77" s="40">
        <f>Source!O49</f>
        <v>150195.76</v>
      </c>
      <c r="L77" s="46"/>
      <c r="S77">
        <f>ROUND((Source!FX49/100)*((ROUND(Source!AF49*Source!I49, 2)+ROUND(Source!AE49*Source!I49, 2))), 2)</f>
        <v>0</v>
      </c>
      <c r="T77">
        <f>Source!X49</f>
        <v>0</v>
      </c>
      <c r="U77">
        <f>ROUND((Source!FY49/100)*((ROUND(Source!AF49*Source!I49, 2)+ROUND(Source!AE49*Source!I49, 2))), 2)</f>
        <v>0</v>
      </c>
      <c r="V77">
        <f>Source!Y49</f>
        <v>0</v>
      </c>
      <c r="W77">
        <f>IF(Source!BI49&lt;=1,H77, 0)</f>
        <v>21006.400000000001</v>
      </c>
      <c r="X77">
        <f>IF(Source!BI49=2,H77, 0)</f>
        <v>0</v>
      </c>
      <c r="Y77">
        <f>IF(Source!BI49=3,H77, 0)</f>
        <v>0</v>
      </c>
      <c r="Z77">
        <f>IF(Source!BI49=4,H77, 0)</f>
        <v>0</v>
      </c>
    </row>
    <row r="78" spans="1:26" ht="15" x14ac:dyDescent="0.25">
      <c r="G78" s="53">
        <f>H69+H70+H72+H73+H74+SUM(H76:H77)</f>
        <v>76868.179999999993</v>
      </c>
      <c r="H78" s="53"/>
      <c r="J78" s="53">
        <f>K69+K70+K72+K73+K74+SUM(K76:K77)</f>
        <v>549735.5</v>
      </c>
      <c r="K78" s="53"/>
      <c r="L78" s="42">
        <f>Source!U45</f>
        <v>463.70759999999996</v>
      </c>
      <c r="O78" s="24">
        <f>G78</f>
        <v>76868.179999999993</v>
      </c>
      <c r="P78" s="24">
        <f>J78</f>
        <v>549735.5</v>
      </c>
      <c r="Q78" s="24">
        <f>L78</f>
        <v>463.70759999999996</v>
      </c>
      <c r="W78">
        <f>IF(Source!BI45&lt;=1,H69+H70+H72+H73+H74, 0)</f>
        <v>32316.78</v>
      </c>
      <c r="X78">
        <f>IF(Source!BI45=2,H69+H70+H72+H73+H74, 0)</f>
        <v>0</v>
      </c>
      <c r="Y78">
        <f>IF(Source!BI45=3,H69+H70+H72+H73+H74, 0)</f>
        <v>0</v>
      </c>
      <c r="Z78">
        <f>IF(Source!BI45=4,H69+H70+H72+H73+H74, 0)</f>
        <v>0</v>
      </c>
    </row>
    <row r="79" spans="1:26" ht="42.75" x14ac:dyDescent="0.2">
      <c r="A79" s="47" t="str">
        <f>Source!E51</f>
        <v>7</v>
      </c>
      <c r="B79" s="48" t="str">
        <f>Source!F51</f>
        <v>68-15-5</v>
      </c>
      <c r="C79" s="48" t="str">
        <f>Source!G51</f>
        <v>Ремонт асфальтобетонного покрытия дорог однослойного толщиной 80 мм площадью ремонта до 5 м2</v>
      </c>
      <c r="D79" s="29" t="str">
        <f>Source!H51</f>
        <v>100 м2</v>
      </c>
      <c r="E79" s="12">
        <f>Source!I51</f>
        <v>0.12</v>
      </c>
      <c r="F79" s="30">
        <f>Source!AL51+Source!AM51+Source!AO51</f>
        <v>2446.35</v>
      </c>
      <c r="G79" s="31"/>
      <c r="H79" s="32"/>
      <c r="I79" s="31" t="str">
        <f>Source!BO51</f>
        <v/>
      </c>
      <c r="J79" s="31"/>
      <c r="K79" s="32"/>
      <c r="L79" s="33"/>
      <c r="S79">
        <f>ROUND((Source!FX51/100)*((ROUND(Source!AF51*Source!I51, 2)+ROUND(Source!AE51*Source!I51, 2))), 2)</f>
        <v>234.44</v>
      </c>
      <c r="T79">
        <f>Source!X51</f>
        <v>1676.2</v>
      </c>
      <c r="U79">
        <f>ROUND((Source!FY51/100)*((ROUND(Source!AF51*Source!I51, 2)+ROUND(Source!AE51*Source!I51, 2))), 2)</f>
        <v>135.25</v>
      </c>
      <c r="V79">
        <f>Source!Y51</f>
        <v>967.04</v>
      </c>
    </row>
    <row r="80" spans="1:26" x14ac:dyDescent="0.2">
      <c r="C80" s="23" t="str">
        <f>"Объем: "&amp;Source!I51&amp;"=12/"&amp;"100"</f>
        <v>Объем: 0,12=12/100</v>
      </c>
    </row>
    <row r="81" spans="1:26" ht="14.25" x14ac:dyDescent="0.2">
      <c r="A81" s="47"/>
      <c r="B81" s="48"/>
      <c r="C81" s="48" t="s">
        <v>522</v>
      </c>
      <c r="D81" s="29"/>
      <c r="E81" s="12"/>
      <c r="F81" s="30">
        <f>Source!AO51</f>
        <v>1436.8</v>
      </c>
      <c r="G81" s="31" t="str">
        <f>Source!DG51</f>
        <v>)*1,2</v>
      </c>
      <c r="H81" s="32">
        <f>ROUND(Source!AF51*Source!I51, 2)</f>
        <v>206.9</v>
      </c>
      <c r="I81" s="31"/>
      <c r="J81" s="31">
        <f>IF(Source!BA51&lt;&gt; 0, Source!BA51, 1)</f>
        <v>7.15</v>
      </c>
      <c r="K81" s="32">
        <f>Source!S51</f>
        <v>1479.33</v>
      </c>
      <c r="L81" s="33"/>
      <c r="R81">
        <f>H81</f>
        <v>206.9</v>
      </c>
    </row>
    <row r="82" spans="1:26" ht="14.25" x14ac:dyDescent="0.2">
      <c r="A82" s="47"/>
      <c r="B82" s="48"/>
      <c r="C82" s="48" t="s">
        <v>241</v>
      </c>
      <c r="D82" s="29"/>
      <c r="E82" s="12"/>
      <c r="F82" s="30">
        <f>Source!AM51</f>
        <v>1009.55</v>
      </c>
      <c r="G82" s="31" t="str">
        <f>Source!DE51</f>
        <v>)*1,2</v>
      </c>
      <c r="H82" s="32">
        <f>ROUND(Source!AD51*Source!I51, 2)</f>
        <v>145.38</v>
      </c>
      <c r="I82" s="31"/>
      <c r="J82" s="31">
        <f>IF(Source!BB51&lt;&gt; 0, Source!BB51, 1)</f>
        <v>7.15</v>
      </c>
      <c r="K82" s="32">
        <f>Source!Q51</f>
        <v>1039.43</v>
      </c>
      <c r="L82" s="33"/>
    </row>
    <row r="83" spans="1:26" ht="14.25" x14ac:dyDescent="0.2">
      <c r="A83" s="47"/>
      <c r="B83" s="48"/>
      <c r="C83" s="48" t="s">
        <v>523</v>
      </c>
      <c r="D83" s="29"/>
      <c r="E83" s="12"/>
      <c r="F83" s="30">
        <f>Source!AN51</f>
        <v>128.59</v>
      </c>
      <c r="G83" s="31" t="str">
        <f>Source!DF51</f>
        <v>)*1,2</v>
      </c>
      <c r="H83" s="34">
        <f>ROUND(Source!AE51*Source!I51, 2)</f>
        <v>18.52</v>
      </c>
      <c r="I83" s="31"/>
      <c r="J83" s="31">
        <f>IF(Source!BS51&lt;&gt; 0, Source!BS51, 1)</f>
        <v>7.15</v>
      </c>
      <c r="K83" s="34">
        <f>Source!R51</f>
        <v>132.4</v>
      </c>
      <c r="L83" s="33"/>
      <c r="R83">
        <f>H83</f>
        <v>18.52</v>
      </c>
    </row>
    <row r="84" spans="1:26" ht="14.25" x14ac:dyDescent="0.2">
      <c r="A84" s="47"/>
      <c r="B84" s="48"/>
      <c r="C84" s="48" t="s">
        <v>524</v>
      </c>
      <c r="D84" s="29" t="s">
        <v>525</v>
      </c>
      <c r="E84" s="12">
        <f>Source!BZ51</f>
        <v>104</v>
      </c>
      <c r="F84" s="51"/>
      <c r="G84" s="31"/>
      <c r="H84" s="32">
        <f>SUM(S79:S89)</f>
        <v>234.44</v>
      </c>
      <c r="I84" s="35"/>
      <c r="J84" s="28">
        <f>Source!AT51</f>
        <v>104</v>
      </c>
      <c r="K84" s="32">
        <f>SUM(T79:T89)</f>
        <v>1676.2</v>
      </c>
      <c r="L84" s="33"/>
    </row>
    <row r="85" spans="1:26" ht="14.25" x14ac:dyDescent="0.2">
      <c r="A85" s="47"/>
      <c r="B85" s="48"/>
      <c r="C85" s="48" t="s">
        <v>526</v>
      </c>
      <c r="D85" s="29" t="s">
        <v>525</v>
      </c>
      <c r="E85" s="12">
        <f>Source!CA51</f>
        <v>60</v>
      </c>
      <c r="F85" s="51"/>
      <c r="G85" s="31"/>
      <c r="H85" s="32">
        <f>SUM(U79:U89)</f>
        <v>135.25</v>
      </c>
      <c r="I85" s="35"/>
      <c r="J85" s="28">
        <f>Source!AU51</f>
        <v>60</v>
      </c>
      <c r="K85" s="32">
        <f>SUM(V79:V89)</f>
        <v>967.04</v>
      </c>
      <c r="L85" s="33"/>
    </row>
    <row r="86" spans="1:26" ht="14.25" x14ac:dyDescent="0.2">
      <c r="A86" s="47"/>
      <c r="B86" s="48"/>
      <c r="C86" s="48" t="s">
        <v>527</v>
      </c>
      <c r="D86" s="29" t="s">
        <v>528</v>
      </c>
      <c r="E86" s="12">
        <f>Source!AQ51</f>
        <v>172.9</v>
      </c>
      <c r="F86" s="30"/>
      <c r="G86" s="31" t="str">
        <f>Source!DI51</f>
        <v>)*1,2</v>
      </c>
      <c r="H86" s="32"/>
      <c r="I86" s="31"/>
      <c r="J86" s="31"/>
      <c r="K86" s="32"/>
      <c r="L86" s="43">
        <f>Source!U51</f>
        <v>24.897599999999997</v>
      </c>
    </row>
    <row r="87" spans="1:26" ht="28.5" x14ac:dyDescent="0.2">
      <c r="A87" s="47" t="str">
        <f>Source!E53</f>
        <v>7,1</v>
      </c>
      <c r="B87" s="48" t="str">
        <f>Source!F53</f>
        <v>01.2.01.01-0012</v>
      </c>
      <c r="C87" s="48" t="str">
        <f>Source!G53</f>
        <v>Битумы нефтяные дорожные марки БДУ-70/100, улучшенные</v>
      </c>
      <c r="D87" s="29" t="str">
        <f>Source!H53</f>
        <v>т</v>
      </c>
      <c r="E87" s="12">
        <f>Source!I53</f>
        <v>1.44E-2</v>
      </c>
      <c r="F87" s="30">
        <f>Source!AL53+Source!AM53+Source!AO53</f>
        <v>2192.4699999999998</v>
      </c>
      <c r="G87" s="44" t="s">
        <v>6</v>
      </c>
      <c r="H87" s="32">
        <f>ROUND(Source!AC53*Source!I53, 2)+ROUND(Source!AD53*Source!I53, 2)+ROUND(Source!AF53*Source!I53, 2)</f>
        <v>31.57</v>
      </c>
      <c r="I87" s="31"/>
      <c r="J87" s="31">
        <f>IF(Source!BC53&lt;&gt; 0, Source!BC53, 1)</f>
        <v>7.15</v>
      </c>
      <c r="K87" s="32">
        <f>Source!O53</f>
        <v>225.74</v>
      </c>
      <c r="L87" s="33"/>
      <c r="S87">
        <f>ROUND((Source!FX53/100)*((ROUND(Source!AF53*Source!I53, 2)+ROUND(Source!AE53*Source!I53, 2))), 2)</f>
        <v>0</v>
      </c>
      <c r="T87">
        <f>Source!X53</f>
        <v>0</v>
      </c>
      <c r="U87">
        <f>ROUND((Source!FY53/100)*((ROUND(Source!AF53*Source!I53, 2)+ROUND(Source!AE53*Source!I53, 2))), 2)</f>
        <v>0</v>
      </c>
      <c r="V87">
        <f>Source!Y53</f>
        <v>0</v>
      </c>
      <c r="W87">
        <f>IF(Source!BI53&lt;=1,H87, 0)</f>
        <v>31.57</v>
      </c>
      <c r="X87">
        <f>IF(Source!BI53=2,H87, 0)</f>
        <v>0</v>
      </c>
      <c r="Y87">
        <f>IF(Source!BI53=3,H87, 0)</f>
        <v>0</v>
      </c>
      <c r="Z87">
        <f>IF(Source!BI53=4,H87, 0)</f>
        <v>0</v>
      </c>
    </row>
    <row r="88" spans="1:26" ht="14.25" x14ac:dyDescent="0.2">
      <c r="A88" s="47" t="str">
        <f>Source!E55</f>
        <v>7,2</v>
      </c>
      <c r="B88" s="48" t="str">
        <f>Source!F55</f>
        <v>01.7.07.07</v>
      </c>
      <c r="C88" s="48" t="str">
        <f>Source!G55</f>
        <v>Строительный мусор</v>
      </c>
      <c r="D88" s="29" t="str">
        <f>Source!H55</f>
        <v>т</v>
      </c>
      <c r="E88" s="12">
        <f>Source!I55</f>
        <v>1.716</v>
      </c>
      <c r="F88" s="30">
        <f>Source!AL55+Source!AM55+Source!AO55</f>
        <v>0</v>
      </c>
      <c r="G88" s="44" t="s">
        <v>6</v>
      </c>
      <c r="H88" s="32">
        <f>ROUND(Source!AC55*Source!I55, 2)+ROUND(Source!AD55*Source!I55, 2)+ROUND(Source!AF55*Source!I55, 2)</f>
        <v>0</v>
      </c>
      <c r="I88" s="31"/>
      <c r="J88" s="31">
        <f>IF(Source!BC55&lt;&gt; 0, Source!BC55, 1)</f>
        <v>7.15</v>
      </c>
      <c r="K88" s="32">
        <f>Source!O55</f>
        <v>0</v>
      </c>
      <c r="L88" s="33"/>
      <c r="S88">
        <f>ROUND((Source!FX55/100)*((ROUND(Source!AF55*Source!I55, 2)+ROUND(Source!AE55*Source!I55, 2))), 2)</f>
        <v>0</v>
      </c>
      <c r="T88">
        <f>Source!X55</f>
        <v>0</v>
      </c>
      <c r="U88">
        <f>ROUND((Source!FY55/100)*((ROUND(Source!AF55*Source!I55, 2)+ROUND(Source!AE55*Source!I55, 2))), 2)</f>
        <v>0</v>
      </c>
      <c r="V88">
        <f>Source!Y55</f>
        <v>0</v>
      </c>
      <c r="W88">
        <f>IF(Source!BI55&lt;=1,H88, 0)</f>
        <v>0</v>
      </c>
      <c r="X88">
        <f>IF(Source!BI55=2,H88, 0)</f>
        <v>0</v>
      </c>
      <c r="Y88">
        <f>IF(Source!BI55=3,H88, 0)</f>
        <v>0</v>
      </c>
      <c r="Z88">
        <f>IF(Source!BI55=4,H88, 0)</f>
        <v>0</v>
      </c>
    </row>
    <row r="89" spans="1:26" ht="42.75" x14ac:dyDescent="0.2">
      <c r="A89" s="49" t="str">
        <f>Source!E57</f>
        <v>7,3</v>
      </c>
      <c r="B89" s="50" t="str">
        <f>Source!F57</f>
        <v>04.2.01.04-0001</v>
      </c>
      <c r="C89" s="50" t="str">
        <f>Source!G57</f>
        <v>Смеси асфальтобетонные дорожные мелкозернистые щебеночные типа Б марки 1</v>
      </c>
      <c r="D89" s="36" t="str">
        <f>Source!H57</f>
        <v>т</v>
      </c>
      <c r="E89" s="37">
        <f>Source!I57</f>
        <v>2.2799999999999998</v>
      </c>
      <c r="F89" s="38">
        <f>Source!AL57+Source!AM57+Source!AO57</f>
        <v>460</v>
      </c>
      <c r="G89" s="45" t="s">
        <v>6</v>
      </c>
      <c r="H89" s="40">
        <f>ROUND(Source!AC57*Source!I57, 2)+ROUND(Source!AD57*Source!I57, 2)+ROUND(Source!AF57*Source!I57, 2)</f>
        <v>1048.8</v>
      </c>
      <c r="I89" s="39"/>
      <c r="J89" s="39">
        <f>IF(Source!BC57&lt;&gt; 0, Source!BC57, 1)</f>
        <v>7.15</v>
      </c>
      <c r="K89" s="40">
        <f>Source!O57</f>
        <v>7498.92</v>
      </c>
      <c r="L89" s="46"/>
      <c r="S89">
        <f>ROUND((Source!FX57/100)*((ROUND(Source!AF57*Source!I57, 2)+ROUND(Source!AE57*Source!I57, 2))), 2)</f>
        <v>0</v>
      </c>
      <c r="T89">
        <f>Source!X57</f>
        <v>0</v>
      </c>
      <c r="U89">
        <f>ROUND((Source!FY57/100)*((ROUND(Source!AF57*Source!I57, 2)+ROUND(Source!AE57*Source!I57, 2))), 2)</f>
        <v>0</v>
      </c>
      <c r="V89">
        <f>Source!Y57</f>
        <v>0</v>
      </c>
      <c r="W89">
        <f>IF(Source!BI57&lt;=1,H89, 0)</f>
        <v>1048.8</v>
      </c>
      <c r="X89">
        <f>IF(Source!BI57=2,H89, 0)</f>
        <v>0</v>
      </c>
      <c r="Y89">
        <f>IF(Source!BI57=3,H89, 0)</f>
        <v>0</v>
      </c>
      <c r="Z89">
        <f>IF(Source!BI57=4,H89, 0)</f>
        <v>0</v>
      </c>
    </row>
    <row r="90" spans="1:26" ht="15" x14ac:dyDescent="0.25">
      <c r="G90" s="53">
        <f>H81+H82+H84+H85+SUM(H87:H89)</f>
        <v>1802.34</v>
      </c>
      <c r="H90" s="53"/>
      <c r="J90" s="53">
        <f>K81+K82+K84+K85+SUM(K87:K89)</f>
        <v>12886.66</v>
      </c>
      <c r="K90" s="53"/>
      <c r="L90" s="42">
        <f>Source!U51</f>
        <v>24.897599999999997</v>
      </c>
      <c r="O90" s="24">
        <f>G90</f>
        <v>1802.34</v>
      </c>
      <c r="P90" s="24">
        <f>J90</f>
        <v>12886.66</v>
      </c>
      <c r="Q90" s="24">
        <f>L90</f>
        <v>24.897599999999997</v>
      </c>
      <c r="W90">
        <f>IF(Source!BI51&lt;=1,H81+H82+H84+H85, 0)</f>
        <v>721.97</v>
      </c>
      <c r="X90">
        <f>IF(Source!BI51=2,H81+H82+H84+H85, 0)</f>
        <v>0</v>
      </c>
      <c r="Y90">
        <f>IF(Source!BI51=3,H81+H82+H84+H85, 0)</f>
        <v>0</v>
      </c>
      <c r="Z90">
        <f>IF(Source!BI51=4,H81+H82+H84+H85, 0)</f>
        <v>0</v>
      </c>
    </row>
    <row r="91" spans="1:26" ht="42.75" x14ac:dyDescent="0.2">
      <c r="A91" s="47" t="str">
        <f>Source!E59</f>
        <v>8</v>
      </c>
      <c r="B91" s="48" t="str">
        <f>Source!F59</f>
        <v>27-04-001-01</v>
      </c>
      <c r="C91" s="48" t="str">
        <f>Source!G59</f>
        <v>Устройство подстилающих и выравнивающих слоев оснований из песка</v>
      </c>
      <c r="D91" s="29" t="str">
        <f>Source!H59</f>
        <v>100 м3</v>
      </c>
      <c r="E91" s="12">
        <f>Source!I59</f>
        <v>0.21</v>
      </c>
      <c r="F91" s="30">
        <f>Source!AL59+Source!AM59+Source!AO59</f>
        <v>2281.9899999999998</v>
      </c>
      <c r="G91" s="31"/>
      <c r="H91" s="32"/>
      <c r="I91" s="31" t="str">
        <f>Source!BO59</f>
        <v/>
      </c>
      <c r="J91" s="31"/>
      <c r="K91" s="32"/>
      <c r="L91" s="33"/>
      <c r="S91">
        <f>ROUND((Source!FX59/100)*((ROUND(Source!AF59*Source!I59, 2)+ROUND(Source!AE59*Source!I59, 2))), 2)</f>
        <v>98.5</v>
      </c>
      <c r="T91">
        <f>Source!X59</f>
        <v>705.28</v>
      </c>
      <c r="U91">
        <f>ROUND((Source!FY59/100)*((ROUND(Source!AF59*Source!I59, 2)+ROUND(Source!AE59*Source!I59, 2))), 2)</f>
        <v>62.23</v>
      </c>
      <c r="V91">
        <f>Source!Y59</f>
        <v>446.31</v>
      </c>
    </row>
    <row r="92" spans="1:26" x14ac:dyDescent="0.2">
      <c r="C92" s="23" t="str">
        <f>"Объем: "&amp;Source!I59&amp;"=21/"&amp;"100"</f>
        <v>Объем: 0,21=21/100</v>
      </c>
    </row>
    <row r="93" spans="1:26" ht="14.25" x14ac:dyDescent="0.2">
      <c r="A93" s="47"/>
      <c r="B93" s="48"/>
      <c r="C93" s="48" t="s">
        <v>522</v>
      </c>
      <c r="D93" s="29"/>
      <c r="E93" s="12"/>
      <c r="F93" s="30">
        <f>Source!AO59</f>
        <v>126.07</v>
      </c>
      <c r="G93" s="31" t="str">
        <f>Source!DG59</f>
        <v>)*1,15</v>
      </c>
      <c r="H93" s="32">
        <f>ROUND(Source!AF59*Source!I59, 2)</f>
        <v>30.45</v>
      </c>
      <c r="I93" s="31"/>
      <c r="J93" s="31">
        <f>IF(Source!BA59&lt;&gt; 0, Source!BA59, 1)</f>
        <v>7.15</v>
      </c>
      <c r="K93" s="32">
        <f>Source!S59</f>
        <v>217.69</v>
      </c>
      <c r="L93" s="33"/>
      <c r="R93">
        <f>H93</f>
        <v>30.45</v>
      </c>
    </row>
    <row r="94" spans="1:26" ht="14.25" x14ac:dyDescent="0.2">
      <c r="A94" s="47"/>
      <c r="B94" s="48"/>
      <c r="C94" s="48" t="s">
        <v>241</v>
      </c>
      <c r="D94" s="29"/>
      <c r="E94" s="12"/>
      <c r="F94" s="30">
        <f>Source!AM59</f>
        <v>2143.7199999999998</v>
      </c>
      <c r="G94" s="31" t="str">
        <f>Source!DE59</f>
        <v>)*1,25</v>
      </c>
      <c r="H94" s="32">
        <f>ROUND(Source!AD59*Source!I59, 2)</f>
        <v>562.73</v>
      </c>
      <c r="I94" s="31"/>
      <c r="J94" s="31">
        <f>IF(Source!BB59&lt;&gt; 0, Source!BB59, 1)</f>
        <v>7.15</v>
      </c>
      <c r="K94" s="32">
        <f>Source!Q59</f>
        <v>4023.49</v>
      </c>
      <c r="L94" s="33"/>
    </row>
    <row r="95" spans="1:26" ht="14.25" x14ac:dyDescent="0.2">
      <c r="A95" s="47"/>
      <c r="B95" s="48"/>
      <c r="C95" s="48" t="s">
        <v>523</v>
      </c>
      <c r="D95" s="29"/>
      <c r="E95" s="12"/>
      <c r="F95" s="30">
        <f>Source!AN59</f>
        <v>177.59</v>
      </c>
      <c r="G95" s="31" t="str">
        <f>Source!DF59</f>
        <v>)*1,25</v>
      </c>
      <c r="H95" s="34">
        <f>ROUND(Source!AE59*Source!I59, 2)</f>
        <v>46.62</v>
      </c>
      <c r="I95" s="31"/>
      <c r="J95" s="31">
        <f>IF(Source!BS59&lt;&gt; 0, Source!BS59, 1)</f>
        <v>7.15</v>
      </c>
      <c r="K95" s="34">
        <f>Source!R59</f>
        <v>333.31</v>
      </c>
      <c r="L95" s="33"/>
      <c r="R95">
        <f>H95</f>
        <v>46.62</v>
      </c>
    </row>
    <row r="96" spans="1:26" ht="14.25" x14ac:dyDescent="0.2">
      <c r="A96" s="47"/>
      <c r="B96" s="48"/>
      <c r="C96" s="48" t="s">
        <v>529</v>
      </c>
      <c r="D96" s="29"/>
      <c r="E96" s="12"/>
      <c r="F96" s="30">
        <f>Source!AL59</f>
        <v>12.2</v>
      </c>
      <c r="G96" s="31" t="str">
        <f>Source!DD59</f>
        <v/>
      </c>
      <c r="H96" s="32">
        <f>ROUND(Source!AC59*Source!I59, 2)</f>
        <v>2.56</v>
      </c>
      <c r="I96" s="31"/>
      <c r="J96" s="31">
        <f>IF(Source!BC59&lt;&gt; 0, Source!BC59, 1)</f>
        <v>7.15</v>
      </c>
      <c r="K96" s="32">
        <f>Source!P59</f>
        <v>18.32</v>
      </c>
      <c r="L96" s="33"/>
    </row>
    <row r="97" spans="1:26" ht="14.25" x14ac:dyDescent="0.2">
      <c r="A97" s="47"/>
      <c r="B97" s="48"/>
      <c r="C97" s="48" t="s">
        <v>524</v>
      </c>
      <c r="D97" s="29" t="s">
        <v>525</v>
      </c>
      <c r="E97" s="12">
        <f>Source!BZ59</f>
        <v>142</v>
      </c>
      <c r="F97" s="56" t="str">
        <f>CONCATENATE(" )", Source!DL59, Source!FT59, "=", Source!FX59)</f>
        <v xml:space="preserve"> )*0,9=127,8</v>
      </c>
      <c r="G97" s="57"/>
      <c r="H97" s="32">
        <f>SUM(S91:S100)</f>
        <v>98.5</v>
      </c>
      <c r="I97" s="35"/>
      <c r="J97" s="28">
        <f>Source!AT59</f>
        <v>128</v>
      </c>
      <c r="K97" s="32">
        <f>SUM(T91:T100)</f>
        <v>705.28</v>
      </c>
      <c r="L97" s="33"/>
    </row>
    <row r="98" spans="1:26" ht="14.25" x14ac:dyDescent="0.2">
      <c r="A98" s="47"/>
      <c r="B98" s="48"/>
      <c r="C98" s="48" t="s">
        <v>526</v>
      </c>
      <c r="D98" s="29" t="s">
        <v>525</v>
      </c>
      <c r="E98" s="12">
        <f>Source!CA59</f>
        <v>95</v>
      </c>
      <c r="F98" s="56" t="str">
        <f>CONCATENATE(" )", Source!DM59, Source!FU59, "=", Source!FY59)</f>
        <v xml:space="preserve"> )*0,85=80,75</v>
      </c>
      <c r="G98" s="57"/>
      <c r="H98" s="32">
        <f>SUM(U91:U100)</f>
        <v>62.23</v>
      </c>
      <c r="I98" s="35"/>
      <c r="J98" s="28">
        <f>Source!AU59</f>
        <v>81</v>
      </c>
      <c r="K98" s="32">
        <f>SUM(V91:V100)</f>
        <v>446.31</v>
      </c>
      <c r="L98" s="33"/>
    </row>
    <row r="99" spans="1:26" ht="14.25" x14ac:dyDescent="0.2">
      <c r="A99" s="47"/>
      <c r="B99" s="48"/>
      <c r="C99" s="48" t="s">
        <v>527</v>
      </c>
      <c r="D99" s="29" t="s">
        <v>528</v>
      </c>
      <c r="E99" s="12">
        <f>Source!AQ59</f>
        <v>15.72</v>
      </c>
      <c r="F99" s="30"/>
      <c r="G99" s="31" t="str">
        <f>Source!DI59</f>
        <v>)*1,15</v>
      </c>
      <c r="H99" s="32"/>
      <c r="I99" s="31"/>
      <c r="J99" s="31"/>
      <c r="K99" s="32"/>
      <c r="L99" s="43">
        <f>Source!U59</f>
        <v>3.7963799999999996</v>
      </c>
    </row>
    <row r="100" spans="1:26" ht="28.5" x14ac:dyDescent="0.2">
      <c r="A100" s="49" t="str">
        <f>Source!E61</f>
        <v>8,1</v>
      </c>
      <c r="B100" s="50" t="str">
        <f>Source!F61</f>
        <v>02.3.01.02-0002</v>
      </c>
      <c r="C100" s="50" t="str">
        <f>Source!G61</f>
        <v>Песок для строительных работ</v>
      </c>
      <c r="D100" s="36" t="str">
        <f>Source!H61</f>
        <v>м3</v>
      </c>
      <c r="E100" s="37">
        <f>Source!I61</f>
        <v>21</v>
      </c>
      <c r="F100" s="38">
        <f>Source!AL61+Source!AM61+Source!AO61</f>
        <v>118.76</v>
      </c>
      <c r="G100" s="45" t="s">
        <v>6</v>
      </c>
      <c r="H100" s="40">
        <f>ROUND(Source!AC61*Source!I61, 2)+ROUND(Source!AD61*Source!I61, 2)+ROUND(Source!AF61*Source!I61, 2)</f>
        <v>2493.96</v>
      </c>
      <c r="I100" s="39"/>
      <c r="J100" s="39">
        <f>IF(Source!BC61&lt;&gt; 0, Source!BC61, 1)</f>
        <v>7.15</v>
      </c>
      <c r="K100" s="40">
        <f>Source!O61</f>
        <v>17831.810000000001</v>
      </c>
      <c r="L100" s="46"/>
      <c r="S100">
        <f>ROUND((Source!FX61/100)*((ROUND(Source!AF61*Source!I61, 2)+ROUND(Source!AE61*Source!I61, 2))), 2)</f>
        <v>0</v>
      </c>
      <c r="T100">
        <f>Source!X61</f>
        <v>0</v>
      </c>
      <c r="U100">
        <f>ROUND((Source!FY61/100)*((ROUND(Source!AF61*Source!I61, 2)+ROUND(Source!AE61*Source!I61, 2))), 2)</f>
        <v>0</v>
      </c>
      <c r="V100">
        <f>Source!Y61</f>
        <v>0</v>
      </c>
      <c r="W100">
        <f>IF(Source!BI61&lt;=1,H100, 0)</f>
        <v>2493.96</v>
      </c>
      <c r="X100">
        <f>IF(Source!BI61=2,H100, 0)</f>
        <v>0</v>
      </c>
      <c r="Y100">
        <f>IF(Source!BI61=3,H100, 0)</f>
        <v>0</v>
      </c>
      <c r="Z100">
        <f>IF(Source!BI61=4,H100, 0)</f>
        <v>0</v>
      </c>
    </row>
    <row r="101" spans="1:26" ht="15" x14ac:dyDescent="0.25">
      <c r="G101" s="53">
        <f>H93+H94+H96+H97+H98+SUM(H100:H100)</f>
        <v>3250.4300000000003</v>
      </c>
      <c r="H101" s="53"/>
      <c r="J101" s="53">
        <f>K93+K94+K96+K97+K98+SUM(K100:K100)</f>
        <v>23242.9</v>
      </c>
      <c r="K101" s="53"/>
      <c r="L101" s="42">
        <f>Source!U59</f>
        <v>3.7963799999999996</v>
      </c>
      <c r="O101" s="24">
        <f>G101</f>
        <v>3250.4300000000003</v>
      </c>
      <c r="P101" s="24">
        <f>J101</f>
        <v>23242.9</v>
      </c>
      <c r="Q101" s="24">
        <f>L101</f>
        <v>3.7963799999999996</v>
      </c>
      <c r="W101">
        <f>IF(Source!BI59&lt;=1,H93+H94+H96+H97+H98, 0)</f>
        <v>756.47</v>
      </c>
      <c r="X101">
        <f>IF(Source!BI59=2,H93+H94+H96+H97+H98, 0)</f>
        <v>0</v>
      </c>
      <c r="Y101">
        <f>IF(Source!BI59=3,H93+H94+H96+H97+H98, 0)</f>
        <v>0</v>
      </c>
      <c r="Z101">
        <f>IF(Source!BI59=4,H93+H94+H96+H97+H98, 0)</f>
        <v>0</v>
      </c>
    </row>
    <row r="102" spans="1:26" ht="42.75" x14ac:dyDescent="0.2">
      <c r="A102" s="47" t="str">
        <f>Source!E63</f>
        <v>9</v>
      </c>
      <c r="B102" s="48" t="str">
        <f>Source!F63</f>
        <v>27-07-002-01</v>
      </c>
      <c r="C102" s="48" t="str">
        <f>Source!G63</f>
        <v>Устройство оснований толщиной 12 см под тротуары из кирпичного или известнякового щебня</v>
      </c>
      <c r="D102" s="29" t="str">
        <f>Source!H63</f>
        <v>100 м2</v>
      </c>
      <c r="E102" s="12">
        <f>Source!I63</f>
        <v>0.7</v>
      </c>
      <c r="F102" s="30">
        <f>Source!AL63+Source!AM63+Source!AO63</f>
        <v>500.76</v>
      </c>
      <c r="G102" s="31"/>
      <c r="H102" s="32"/>
      <c r="I102" s="31" t="str">
        <f>Source!BO63</f>
        <v/>
      </c>
      <c r="J102" s="31"/>
      <c r="K102" s="32"/>
      <c r="L102" s="33"/>
      <c r="S102">
        <f>ROUND((Source!FX63/100)*((ROUND(Source!AF63*Source!I63, 2)+ROUND(Source!AE63*Source!I63, 2))), 2)</f>
        <v>267.52</v>
      </c>
      <c r="T102">
        <f>Source!X63</f>
        <v>1915.76</v>
      </c>
      <c r="U102">
        <f>ROUND((Source!FY63/100)*((ROUND(Source!AF63*Source!I63, 2)+ROUND(Source!AE63*Source!I63, 2))), 2)</f>
        <v>169.03</v>
      </c>
      <c r="V102">
        <f>Source!Y63</f>
        <v>1212.32</v>
      </c>
    </row>
    <row r="103" spans="1:26" x14ac:dyDescent="0.2">
      <c r="C103" s="23" t="str">
        <f>"Объем: "&amp;Source!I63&amp;"=70/"&amp;"100"</f>
        <v>Объем: 0,7=70/100</v>
      </c>
    </row>
    <row r="104" spans="1:26" ht="14.25" x14ac:dyDescent="0.2">
      <c r="A104" s="47"/>
      <c r="B104" s="48"/>
      <c r="C104" s="48" t="s">
        <v>522</v>
      </c>
      <c r="D104" s="29"/>
      <c r="E104" s="12"/>
      <c r="F104" s="30">
        <f>Source!AO63</f>
        <v>221.99</v>
      </c>
      <c r="G104" s="31" t="str">
        <f>Source!DG63</f>
        <v>)*1,15</v>
      </c>
      <c r="H104" s="32">
        <f>ROUND(Source!AF63*Source!I63, 2)</f>
        <v>178.7</v>
      </c>
      <c r="I104" s="31"/>
      <c r="J104" s="31">
        <f>IF(Source!BA63&lt;&gt; 0, Source!BA63, 1)</f>
        <v>7.15</v>
      </c>
      <c r="K104" s="32">
        <f>Source!S63</f>
        <v>1277.72</v>
      </c>
      <c r="L104" s="33"/>
      <c r="R104">
        <f>H104</f>
        <v>178.7</v>
      </c>
    </row>
    <row r="105" spans="1:26" ht="14.25" x14ac:dyDescent="0.2">
      <c r="A105" s="47"/>
      <c r="B105" s="48"/>
      <c r="C105" s="48" t="s">
        <v>241</v>
      </c>
      <c r="D105" s="29"/>
      <c r="E105" s="12"/>
      <c r="F105" s="30">
        <f>Source!AM63</f>
        <v>273.89</v>
      </c>
      <c r="G105" s="31" t="str">
        <f>Source!DE63</f>
        <v>)*1,25</v>
      </c>
      <c r="H105" s="32">
        <f>ROUND(Source!AD63*Source!I63, 2)</f>
        <v>239.65</v>
      </c>
      <c r="I105" s="31"/>
      <c r="J105" s="31">
        <f>IF(Source!BB63&lt;&gt; 0, Source!BB63, 1)</f>
        <v>7.15</v>
      </c>
      <c r="K105" s="32">
        <f>Source!Q63</f>
        <v>1713.52</v>
      </c>
      <c r="L105" s="33"/>
    </row>
    <row r="106" spans="1:26" ht="14.25" x14ac:dyDescent="0.2">
      <c r="A106" s="47"/>
      <c r="B106" s="48"/>
      <c r="C106" s="48" t="s">
        <v>523</v>
      </c>
      <c r="D106" s="29"/>
      <c r="E106" s="12"/>
      <c r="F106" s="30">
        <f>Source!AN63</f>
        <v>35</v>
      </c>
      <c r="G106" s="31" t="str">
        <f>Source!DF63</f>
        <v>)*1,25</v>
      </c>
      <c r="H106" s="34">
        <f>ROUND(Source!AE63*Source!I63, 2)</f>
        <v>30.63</v>
      </c>
      <c r="I106" s="31"/>
      <c r="J106" s="31">
        <f>IF(Source!BS63&lt;&gt; 0, Source!BS63, 1)</f>
        <v>7.15</v>
      </c>
      <c r="K106" s="34">
        <f>Source!R63</f>
        <v>218.97</v>
      </c>
      <c r="L106" s="33"/>
      <c r="R106">
        <f>H106</f>
        <v>30.63</v>
      </c>
    </row>
    <row r="107" spans="1:26" ht="14.25" x14ac:dyDescent="0.2">
      <c r="A107" s="47"/>
      <c r="B107" s="48"/>
      <c r="C107" s="48" t="s">
        <v>529</v>
      </c>
      <c r="D107" s="29"/>
      <c r="E107" s="12"/>
      <c r="F107" s="30">
        <f>Source!AL63</f>
        <v>4.88</v>
      </c>
      <c r="G107" s="31" t="str">
        <f>Source!DD63</f>
        <v/>
      </c>
      <c r="H107" s="32">
        <f>ROUND(Source!AC63*Source!I63, 2)</f>
        <v>3.42</v>
      </c>
      <c r="I107" s="31"/>
      <c r="J107" s="31">
        <f>IF(Source!BC63&lt;&gt; 0, Source!BC63, 1)</f>
        <v>7.15</v>
      </c>
      <c r="K107" s="32">
        <f>Source!P63</f>
        <v>24.42</v>
      </c>
      <c r="L107" s="33"/>
    </row>
    <row r="108" spans="1:26" ht="14.25" x14ac:dyDescent="0.2">
      <c r="A108" s="47"/>
      <c r="B108" s="48"/>
      <c r="C108" s="48" t="s">
        <v>524</v>
      </c>
      <c r="D108" s="29" t="s">
        <v>525</v>
      </c>
      <c r="E108" s="12">
        <f>Source!BZ63</f>
        <v>142</v>
      </c>
      <c r="F108" s="56" t="str">
        <f>CONCATENATE(" )", Source!DL63, Source!FT63, "=", Source!FX63)</f>
        <v xml:space="preserve"> )*0,9=127,8</v>
      </c>
      <c r="G108" s="57"/>
      <c r="H108" s="32">
        <f>SUM(S102:S111)</f>
        <v>267.52</v>
      </c>
      <c r="I108" s="35"/>
      <c r="J108" s="28">
        <f>Source!AT63</f>
        <v>128</v>
      </c>
      <c r="K108" s="32">
        <f>SUM(T102:T111)</f>
        <v>1915.76</v>
      </c>
      <c r="L108" s="33"/>
    </row>
    <row r="109" spans="1:26" ht="14.25" x14ac:dyDescent="0.2">
      <c r="A109" s="47"/>
      <c r="B109" s="48"/>
      <c r="C109" s="48" t="s">
        <v>526</v>
      </c>
      <c r="D109" s="29" t="s">
        <v>525</v>
      </c>
      <c r="E109" s="12">
        <f>Source!CA63</f>
        <v>95</v>
      </c>
      <c r="F109" s="56" t="str">
        <f>CONCATENATE(" )", Source!DM63, Source!FU63, "=", Source!FY63)</f>
        <v xml:space="preserve"> )*0,85=80,75</v>
      </c>
      <c r="G109" s="57"/>
      <c r="H109" s="32">
        <f>SUM(U102:U111)</f>
        <v>169.03</v>
      </c>
      <c r="I109" s="35"/>
      <c r="J109" s="28">
        <f>Source!AU63</f>
        <v>81</v>
      </c>
      <c r="K109" s="32">
        <f>SUM(V102:V111)</f>
        <v>1212.32</v>
      </c>
      <c r="L109" s="33"/>
    </row>
    <row r="110" spans="1:26" ht="14.25" x14ac:dyDescent="0.2">
      <c r="A110" s="47"/>
      <c r="B110" s="48"/>
      <c r="C110" s="48" t="s">
        <v>527</v>
      </c>
      <c r="D110" s="29" t="s">
        <v>528</v>
      </c>
      <c r="E110" s="12">
        <f>Source!AQ63</f>
        <v>26.24</v>
      </c>
      <c r="F110" s="30"/>
      <c r="G110" s="31" t="str">
        <f>Source!DI63</f>
        <v>)*1,15</v>
      </c>
      <c r="H110" s="32"/>
      <c r="I110" s="31"/>
      <c r="J110" s="31"/>
      <c r="K110" s="32"/>
      <c r="L110" s="43">
        <f>Source!U63</f>
        <v>21.123199999999994</v>
      </c>
    </row>
    <row r="111" spans="1:26" ht="28.5" x14ac:dyDescent="0.2">
      <c r="A111" s="49" t="str">
        <f>Source!E65</f>
        <v>9,1</v>
      </c>
      <c r="B111" s="50" t="str">
        <f>Source!F65</f>
        <v>02.2.05.04-0054</v>
      </c>
      <c r="C111" s="50" t="str">
        <f>Source!G65</f>
        <v>Щебень из гравия для строительных работ марка 1000, фракция 10-20 мм</v>
      </c>
      <c r="D111" s="36" t="str">
        <f>Source!H65</f>
        <v>м3</v>
      </c>
      <c r="E111" s="37">
        <f>Source!I65</f>
        <v>12.180000000000001</v>
      </c>
      <c r="F111" s="38">
        <f>Source!AL65+Source!AM65+Source!AO65</f>
        <v>198.73</v>
      </c>
      <c r="G111" s="45" t="s">
        <v>6</v>
      </c>
      <c r="H111" s="40">
        <f>ROUND(Source!AC65*Source!I65, 2)+ROUND(Source!AD65*Source!I65, 2)+ROUND(Source!AF65*Source!I65, 2)</f>
        <v>2420.5300000000002</v>
      </c>
      <c r="I111" s="39"/>
      <c r="J111" s="39">
        <f>IF(Source!BC65&lt;&gt; 0, Source!BC65, 1)</f>
        <v>7.15</v>
      </c>
      <c r="K111" s="40">
        <f>Source!O65</f>
        <v>17306.8</v>
      </c>
      <c r="L111" s="46"/>
      <c r="S111">
        <f>ROUND((Source!FX65/100)*((ROUND(Source!AF65*Source!I65, 2)+ROUND(Source!AE65*Source!I65, 2))), 2)</f>
        <v>0</v>
      </c>
      <c r="T111">
        <f>Source!X65</f>
        <v>0</v>
      </c>
      <c r="U111">
        <f>ROUND((Source!FY65/100)*((ROUND(Source!AF65*Source!I65, 2)+ROUND(Source!AE65*Source!I65, 2))), 2)</f>
        <v>0</v>
      </c>
      <c r="V111">
        <f>Source!Y65</f>
        <v>0</v>
      </c>
      <c r="W111">
        <f>IF(Source!BI65&lt;=1,H111, 0)</f>
        <v>2420.5300000000002</v>
      </c>
      <c r="X111">
        <f>IF(Source!BI65=2,H111, 0)</f>
        <v>0</v>
      </c>
      <c r="Y111">
        <f>IF(Source!BI65=3,H111, 0)</f>
        <v>0</v>
      </c>
      <c r="Z111">
        <f>IF(Source!BI65=4,H111, 0)</f>
        <v>0</v>
      </c>
    </row>
    <row r="112" spans="1:26" ht="15" x14ac:dyDescent="0.25">
      <c r="G112" s="53">
        <f>H104+H105+H107+H108+H109+SUM(H111:H111)</f>
        <v>3278.8500000000004</v>
      </c>
      <c r="H112" s="53"/>
      <c r="J112" s="53">
        <f>K104+K105+K107+K108+K109+SUM(K111:K111)</f>
        <v>23450.54</v>
      </c>
      <c r="K112" s="53"/>
      <c r="L112" s="42">
        <f>Source!U63</f>
        <v>21.123199999999994</v>
      </c>
      <c r="O112" s="24">
        <f>G112</f>
        <v>3278.8500000000004</v>
      </c>
      <c r="P112" s="24">
        <f>J112</f>
        <v>23450.54</v>
      </c>
      <c r="Q112" s="24">
        <f>L112</f>
        <v>21.123199999999994</v>
      </c>
      <c r="W112">
        <f>IF(Source!BI63&lt;=1,H104+H105+H107+H108+H109, 0)</f>
        <v>858.31999999999994</v>
      </c>
      <c r="X112">
        <f>IF(Source!BI63=2,H104+H105+H107+H108+H109, 0)</f>
        <v>0</v>
      </c>
      <c r="Y112">
        <f>IF(Source!BI63=3,H104+H105+H107+H108+H109, 0)</f>
        <v>0</v>
      </c>
      <c r="Z112">
        <f>IF(Source!BI63=4,H104+H105+H107+H108+H109, 0)</f>
        <v>0</v>
      </c>
    </row>
    <row r="113" spans="1:26" ht="14.25" x14ac:dyDescent="0.2">
      <c r="A113" s="47" t="str">
        <f>Source!E67</f>
        <v>10</v>
      </c>
      <c r="B113" s="48" t="str">
        <f>Source!F67</f>
        <v>68-16-1</v>
      </c>
      <c r="C113" s="48" t="str">
        <f>Source!G67</f>
        <v>Ремонт тротуаров из литого асфальта</v>
      </c>
      <c r="D113" s="29" t="str">
        <f>Source!H67</f>
        <v>100 м2</v>
      </c>
      <c r="E113" s="12">
        <f>Source!I67</f>
        <v>1.94</v>
      </c>
      <c r="F113" s="30">
        <f>Source!AL67+Source!AM67+Source!AO67</f>
        <v>1432.48</v>
      </c>
      <c r="G113" s="31"/>
      <c r="H113" s="32"/>
      <c r="I113" s="31" t="str">
        <f>Source!BO67</f>
        <v/>
      </c>
      <c r="J113" s="31"/>
      <c r="K113" s="32"/>
      <c r="L113" s="33"/>
      <c r="S113">
        <f>ROUND((Source!FX67/100)*((ROUND(Source!AF67*Source!I67, 2)+ROUND(Source!AE67*Source!I67, 2))), 2)</f>
        <v>2369.31</v>
      </c>
      <c r="T113">
        <f>Source!X67</f>
        <v>16940.55</v>
      </c>
      <c r="U113">
        <f>ROUND((Source!FY67/100)*((ROUND(Source!AF67*Source!I67, 2)+ROUND(Source!AE67*Source!I67, 2))), 2)</f>
        <v>1366.91</v>
      </c>
      <c r="V113">
        <f>Source!Y67</f>
        <v>9773.39</v>
      </c>
    </row>
    <row r="114" spans="1:26" x14ac:dyDescent="0.2">
      <c r="C114" s="23" t="str">
        <f>"Объем: "&amp;Source!I67&amp;"=194/"&amp;"100"</f>
        <v>Объем: 1,94=194/100</v>
      </c>
    </row>
    <row r="115" spans="1:26" ht="14.25" x14ac:dyDescent="0.2">
      <c r="A115" s="47"/>
      <c r="B115" s="48"/>
      <c r="C115" s="48" t="s">
        <v>522</v>
      </c>
      <c r="D115" s="29"/>
      <c r="E115" s="12"/>
      <c r="F115" s="30">
        <f>Source!AO67</f>
        <v>922.26</v>
      </c>
      <c r="G115" s="31" t="str">
        <f>Source!DG67</f>
        <v>)*1,2</v>
      </c>
      <c r="H115" s="32">
        <f>ROUND(Source!AF67*Source!I67, 2)</f>
        <v>2147.02</v>
      </c>
      <c r="I115" s="31"/>
      <c r="J115" s="31">
        <f>IF(Source!BA67&lt;&gt; 0, Source!BA67, 1)</f>
        <v>7.15</v>
      </c>
      <c r="K115" s="32">
        <f>Source!S67</f>
        <v>15351.2</v>
      </c>
      <c r="L115" s="33"/>
      <c r="R115">
        <f>H115</f>
        <v>2147.02</v>
      </c>
    </row>
    <row r="116" spans="1:26" ht="14.25" x14ac:dyDescent="0.2">
      <c r="A116" s="47"/>
      <c r="B116" s="48"/>
      <c r="C116" s="48" t="s">
        <v>241</v>
      </c>
      <c r="D116" s="29"/>
      <c r="E116" s="12"/>
      <c r="F116" s="30">
        <f>Source!AM67</f>
        <v>510.22</v>
      </c>
      <c r="G116" s="31" t="str">
        <f>Source!DE67</f>
        <v>)*1,2</v>
      </c>
      <c r="H116" s="32">
        <f>ROUND(Source!AD67*Source!I67, 2)</f>
        <v>1187.79</v>
      </c>
      <c r="I116" s="31"/>
      <c r="J116" s="31">
        <f>IF(Source!BB67&lt;&gt; 0, Source!BB67, 1)</f>
        <v>7.15</v>
      </c>
      <c r="K116" s="32">
        <f>Source!Q67</f>
        <v>8492.7099999999991</v>
      </c>
      <c r="L116" s="33"/>
    </row>
    <row r="117" spans="1:26" ht="14.25" x14ac:dyDescent="0.2">
      <c r="A117" s="47"/>
      <c r="B117" s="48"/>
      <c r="C117" s="48" t="s">
        <v>523</v>
      </c>
      <c r="D117" s="29"/>
      <c r="E117" s="12"/>
      <c r="F117" s="30">
        <f>Source!AN67</f>
        <v>56.34</v>
      </c>
      <c r="G117" s="31" t="str">
        <f>Source!DF67</f>
        <v>)*1,2</v>
      </c>
      <c r="H117" s="34">
        <f>ROUND(Source!AE67*Source!I67, 2)</f>
        <v>131.16</v>
      </c>
      <c r="I117" s="31"/>
      <c r="J117" s="31">
        <f>IF(Source!BS67&lt;&gt; 0, Source!BS67, 1)</f>
        <v>7.15</v>
      </c>
      <c r="K117" s="34">
        <f>Source!R67</f>
        <v>937.79</v>
      </c>
      <c r="L117" s="33"/>
      <c r="R117">
        <f>H117</f>
        <v>131.16</v>
      </c>
    </row>
    <row r="118" spans="1:26" ht="14.25" x14ac:dyDescent="0.2">
      <c r="A118" s="47"/>
      <c r="B118" s="48"/>
      <c r="C118" s="48" t="s">
        <v>524</v>
      </c>
      <c r="D118" s="29" t="s">
        <v>525</v>
      </c>
      <c r="E118" s="12">
        <f>Source!BZ67</f>
        <v>104</v>
      </c>
      <c r="F118" s="51"/>
      <c r="G118" s="31"/>
      <c r="H118" s="32">
        <f>SUM(S113:S124)</f>
        <v>2369.31</v>
      </c>
      <c r="I118" s="35"/>
      <c r="J118" s="28">
        <f>Source!AT67</f>
        <v>104</v>
      </c>
      <c r="K118" s="32">
        <f>SUM(T113:T124)</f>
        <v>16940.55</v>
      </c>
      <c r="L118" s="33"/>
    </row>
    <row r="119" spans="1:26" ht="14.25" x14ac:dyDescent="0.2">
      <c r="A119" s="47"/>
      <c r="B119" s="48"/>
      <c r="C119" s="48" t="s">
        <v>526</v>
      </c>
      <c r="D119" s="29" t="s">
        <v>525</v>
      </c>
      <c r="E119" s="12">
        <f>Source!CA67</f>
        <v>60</v>
      </c>
      <c r="F119" s="51"/>
      <c r="G119" s="31"/>
      <c r="H119" s="32">
        <f>SUM(U113:U124)</f>
        <v>1366.91</v>
      </c>
      <c r="I119" s="35"/>
      <c r="J119" s="28">
        <f>Source!AU67</f>
        <v>60</v>
      </c>
      <c r="K119" s="32">
        <f>SUM(V113:V124)</f>
        <v>9773.39</v>
      </c>
      <c r="L119" s="33"/>
    </row>
    <row r="120" spans="1:26" ht="14.25" x14ac:dyDescent="0.2">
      <c r="A120" s="47"/>
      <c r="B120" s="48"/>
      <c r="C120" s="48" t="s">
        <v>527</v>
      </c>
      <c r="D120" s="29" t="s">
        <v>528</v>
      </c>
      <c r="E120" s="12">
        <f>Source!AQ67</f>
        <v>114</v>
      </c>
      <c r="F120" s="30"/>
      <c r="G120" s="31" t="str">
        <f>Source!DI67</f>
        <v>)*1,2</v>
      </c>
      <c r="H120" s="32"/>
      <c r="I120" s="31"/>
      <c r="J120" s="31"/>
      <c r="K120" s="32"/>
      <c r="L120" s="43">
        <f>Source!U67</f>
        <v>265.39199999999994</v>
      </c>
    </row>
    <row r="121" spans="1:26" ht="14.25" x14ac:dyDescent="0.2">
      <c r="A121" s="47" t="str">
        <f>Source!E69</f>
        <v>10,1</v>
      </c>
      <c r="B121" s="48" t="str">
        <f>Source!F69</f>
        <v>01.7.07.07</v>
      </c>
      <c r="C121" s="48" t="str">
        <f>Source!G69</f>
        <v>Строительный мусор</v>
      </c>
      <c r="D121" s="29" t="str">
        <f>Source!H69</f>
        <v>т</v>
      </c>
      <c r="E121" s="12">
        <f>Source!I69</f>
        <v>31.156400000000005</v>
      </c>
      <c r="F121" s="30">
        <f>Source!AL69+Source!AM69+Source!AO69</f>
        <v>0</v>
      </c>
      <c r="G121" s="44" t="s">
        <v>6</v>
      </c>
      <c r="H121" s="32">
        <f>ROUND(Source!AC69*Source!I69, 2)+ROUND(Source!AD69*Source!I69, 2)+ROUND(Source!AF69*Source!I69, 2)</f>
        <v>0</v>
      </c>
      <c r="I121" s="31"/>
      <c r="J121" s="31">
        <f>IF(Source!BC69&lt;&gt; 0, Source!BC69, 1)</f>
        <v>7.15</v>
      </c>
      <c r="K121" s="32">
        <f>Source!O69</f>
        <v>0</v>
      </c>
      <c r="L121" s="33"/>
      <c r="S121">
        <f>ROUND((Source!FX69/100)*((ROUND(Source!AF69*Source!I69, 2)+ROUND(Source!AE69*Source!I69, 2))), 2)</f>
        <v>0</v>
      </c>
      <c r="T121">
        <f>Source!X69</f>
        <v>0</v>
      </c>
      <c r="U121">
        <f>ROUND((Source!FY69/100)*((ROUND(Source!AF69*Source!I69, 2)+ROUND(Source!AE69*Source!I69, 2))), 2)</f>
        <v>0</v>
      </c>
      <c r="V121">
        <f>Source!Y69</f>
        <v>0</v>
      </c>
      <c r="W121">
        <f>IF(Source!BI69&lt;=1,H121, 0)</f>
        <v>0</v>
      </c>
      <c r="X121">
        <f>IF(Source!BI69=2,H121, 0)</f>
        <v>0</v>
      </c>
      <c r="Y121">
        <f>IF(Source!BI69=3,H121, 0)</f>
        <v>0</v>
      </c>
      <c r="Z121">
        <f>IF(Source!BI69=4,H121, 0)</f>
        <v>0</v>
      </c>
    </row>
    <row r="122" spans="1:26" ht="28.5" x14ac:dyDescent="0.2">
      <c r="A122" s="47" t="str">
        <f>Source!E71</f>
        <v>10,2</v>
      </c>
      <c r="B122" s="48" t="str">
        <f>Source!F71</f>
        <v>02.2.05.04-0053</v>
      </c>
      <c r="C122" s="48" t="str">
        <f>Source!G71</f>
        <v>Щебень из гравия для строительных работ марка 1000, фракция 5(3)-10 мм</v>
      </c>
      <c r="D122" s="29" t="str">
        <f>Source!H71</f>
        <v>м3</v>
      </c>
      <c r="E122" s="12">
        <f>Source!I71</f>
        <v>12.222</v>
      </c>
      <c r="F122" s="30">
        <f>Source!AL71+Source!AM71+Source!AO71</f>
        <v>246.79</v>
      </c>
      <c r="G122" s="44" t="s">
        <v>6</v>
      </c>
      <c r="H122" s="32">
        <f>ROUND(Source!AC71*Source!I71, 2)+ROUND(Source!AD71*Source!I71, 2)+ROUND(Source!AF71*Source!I71, 2)</f>
        <v>3016.27</v>
      </c>
      <c r="I122" s="31"/>
      <c r="J122" s="31">
        <f>IF(Source!BC71&lt;&gt; 0, Source!BC71, 1)</f>
        <v>7.15</v>
      </c>
      <c r="K122" s="32">
        <f>Source!O71</f>
        <v>21566.31</v>
      </c>
      <c r="L122" s="33"/>
      <c r="S122">
        <f>ROUND((Source!FX71/100)*((ROUND(Source!AF71*Source!I71, 2)+ROUND(Source!AE71*Source!I71, 2))), 2)</f>
        <v>0</v>
      </c>
      <c r="T122">
        <f>Source!X71</f>
        <v>0</v>
      </c>
      <c r="U122">
        <f>ROUND((Source!FY71/100)*((ROUND(Source!AF71*Source!I71, 2)+ROUND(Source!AE71*Source!I71, 2))), 2)</f>
        <v>0</v>
      </c>
      <c r="V122">
        <f>Source!Y71</f>
        <v>0</v>
      </c>
      <c r="W122">
        <f>IF(Source!BI71&lt;=1,H122, 0)</f>
        <v>3016.27</v>
      </c>
      <c r="X122">
        <f>IF(Source!BI71=2,H122, 0)</f>
        <v>0</v>
      </c>
      <c r="Y122">
        <f>IF(Source!BI71=3,H122, 0)</f>
        <v>0</v>
      </c>
      <c r="Z122">
        <f>IF(Source!BI71=4,H122, 0)</f>
        <v>0</v>
      </c>
    </row>
    <row r="123" spans="1:26" ht="28.5" x14ac:dyDescent="0.2">
      <c r="A123" s="47" t="str">
        <f>Source!E73</f>
        <v>10,3</v>
      </c>
      <c r="B123" s="48" t="str">
        <f>Source!F73</f>
        <v>02.3.01.02-0002</v>
      </c>
      <c r="C123" s="48" t="str">
        <f>Source!G73</f>
        <v>Песок для строительных работ</v>
      </c>
      <c r="D123" s="29" t="str">
        <f>Source!H73</f>
        <v>м3</v>
      </c>
      <c r="E123" s="12">
        <f>Source!I73</f>
        <v>0.97</v>
      </c>
      <c r="F123" s="30">
        <f>Source!AL73+Source!AM73+Source!AO73</f>
        <v>118.76</v>
      </c>
      <c r="G123" s="44" t="s">
        <v>6</v>
      </c>
      <c r="H123" s="32">
        <f>ROUND(Source!AC73*Source!I73, 2)+ROUND(Source!AD73*Source!I73, 2)+ROUND(Source!AF73*Source!I73, 2)</f>
        <v>115.2</v>
      </c>
      <c r="I123" s="31"/>
      <c r="J123" s="31">
        <f>IF(Source!BC73&lt;&gt; 0, Source!BC73, 1)</f>
        <v>7.15</v>
      </c>
      <c r="K123" s="32">
        <f>Source!O73</f>
        <v>823.66</v>
      </c>
      <c r="L123" s="33"/>
      <c r="S123">
        <f>ROUND((Source!FX73/100)*((ROUND(Source!AF73*Source!I73, 2)+ROUND(Source!AE73*Source!I73, 2))), 2)</f>
        <v>0</v>
      </c>
      <c r="T123">
        <f>Source!X73</f>
        <v>0</v>
      </c>
      <c r="U123">
        <f>ROUND((Source!FY73/100)*((ROUND(Source!AF73*Source!I73, 2)+ROUND(Source!AE73*Source!I73, 2))), 2)</f>
        <v>0</v>
      </c>
      <c r="V123">
        <f>Source!Y73</f>
        <v>0</v>
      </c>
      <c r="W123">
        <f>IF(Source!BI73&lt;=1,H123, 0)</f>
        <v>115.2</v>
      </c>
      <c r="X123">
        <f>IF(Source!BI73=2,H123, 0)</f>
        <v>0</v>
      </c>
      <c r="Y123">
        <f>IF(Source!BI73=3,H123, 0)</f>
        <v>0</v>
      </c>
      <c r="Z123">
        <f>IF(Source!BI73=4,H123, 0)</f>
        <v>0</v>
      </c>
    </row>
    <row r="124" spans="1:26" ht="28.5" x14ac:dyDescent="0.2">
      <c r="A124" s="49" t="str">
        <f>Source!E75</f>
        <v>10,4</v>
      </c>
      <c r="B124" s="50" t="str">
        <f>Source!F75</f>
        <v>04.2.02.01-0011</v>
      </c>
      <c r="C124" s="50" t="str">
        <f>Source!G75</f>
        <v>Асфальт литой для покрытий тротуаров</v>
      </c>
      <c r="D124" s="36" t="str">
        <f>Source!H75</f>
        <v>м3</v>
      </c>
      <c r="E124" s="37">
        <f>Source!I75</f>
        <v>11.446</v>
      </c>
      <c r="F124" s="38">
        <f>Source!AL75+Source!AM75+Source!AO75</f>
        <v>683.09</v>
      </c>
      <c r="G124" s="45" t="s">
        <v>6</v>
      </c>
      <c r="H124" s="40">
        <f>ROUND(Source!AC75*Source!I75, 2)+ROUND(Source!AD75*Source!I75, 2)+ROUND(Source!AF75*Source!I75, 2)</f>
        <v>7818.65</v>
      </c>
      <c r="I124" s="39"/>
      <c r="J124" s="39">
        <f>IF(Source!BC75&lt;&gt; 0, Source!BC75, 1)</f>
        <v>7.15</v>
      </c>
      <c r="K124" s="40">
        <f>Source!O75</f>
        <v>55903.33</v>
      </c>
      <c r="L124" s="46"/>
      <c r="S124">
        <f>ROUND((Source!FX75/100)*((ROUND(Source!AF75*Source!I75, 2)+ROUND(Source!AE75*Source!I75, 2))), 2)</f>
        <v>0</v>
      </c>
      <c r="T124">
        <f>Source!X75</f>
        <v>0</v>
      </c>
      <c r="U124">
        <f>ROUND((Source!FY75/100)*((ROUND(Source!AF75*Source!I75, 2)+ROUND(Source!AE75*Source!I75, 2))), 2)</f>
        <v>0</v>
      </c>
      <c r="V124">
        <f>Source!Y75</f>
        <v>0</v>
      </c>
      <c r="W124">
        <f>IF(Source!BI75&lt;=1,H124, 0)</f>
        <v>7818.65</v>
      </c>
      <c r="X124">
        <f>IF(Source!BI75=2,H124, 0)</f>
        <v>0</v>
      </c>
      <c r="Y124">
        <f>IF(Source!BI75=3,H124, 0)</f>
        <v>0</v>
      </c>
      <c r="Z124">
        <f>IF(Source!BI75=4,H124, 0)</f>
        <v>0</v>
      </c>
    </row>
    <row r="125" spans="1:26" ht="15" x14ac:dyDescent="0.25">
      <c r="G125" s="53">
        <f>H115+H116+H118+H119+SUM(H121:H124)</f>
        <v>18021.149999999998</v>
      </c>
      <c r="H125" s="53"/>
      <c r="J125" s="53">
        <f>K115+K116+K118+K119+SUM(K121:K124)</f>
        <v>128851.15</v>
      </c>
      <c r="K125" s="53"/>
      <c r="L125" s="42">
        <f>Source!U67</f>
        <v>265.39199999999994</v>
      </c>
      <c r="O125" s="24">
        <f>G125</f>
        <v>18021.149999999998</v>
      </c>
      <c r="P125" s="24">
        <f>J125</f>
        <v>128851.15</v>
      </c>
      <c r="Q125" s="24">
        <f>L125</f>
        <v>265.39199999999994</v>
      </c>
      <c r="W125">
        <f>IF(Source!BI67&lt;=1,H115+H116+H118+H119, 0)</f>
        <v>7071.03</v>
      </c>
      <c r="X125">
        <f>IF(Source!BI67=2,H115+H116+H118+H119, 0)</f>
        <v>0</v>
      </c>
      <c r="Y125">
        <f>IF(Source!BI67=3,H115+H116+H118+H119, 0)</f>
        <v>0</v>
      </c>
      <c r="Z125">
        <f>IF(Source!BI67=4,H115+H116+H118+H119, 0)</f>
        <v>0</v>
      </c>
    </row>
    <row r="126" spans="1:26" ht="28.5" x14ac:dyDescent="0.2">
      <c r="A126" s="47" t="str">
        <f>Source!E77</f>
        <v>11</v>
      </c>
      <c r="B126" s="48" t="str">
        <f>Source!F77</f>
        <v>27-06-026-01</v>
      </c>
      <c r="C126" s="48" t="str">
        <f>Source!G77</f>
        <v>Розлив вяжущих материалов</v>
      </c>
      <c r="D126" s="29" t="str">
        <f>Source!H77</f>
        <v>т</v>
      </c>
      <c r="E126" s="12">
        <f>Source!I77</f>
        <v>0.7712</v>
      </c>
      <c r="F126" s="30">
        <f>Source!AL77+Source!AM77+Source!AO77</f>
        <v>39.1</v>
      </c>
      <c r="G126" s="31"/>
      <c r="H126" s="32"/>
      <c r="I126" s="31" t="str">
        <f>Source!BO77</f>
        <v/>
      </c>
      <c r="J126" s="31"/>
      <c r="K126" s="32"/>
      <c r="L126" s="33"/>
      <c r="S126">
        <f>ROUND((Source!FX77/100)*((ROUND(Source!AF77*Source!I77, 2)+ROUND(Source!AE77*Source!I77, 2))), 2)</f>
        <v>8.81</v>
      </c>
      <c r="T126">
        <f>Source!X77</f>
        <v>63.08</v>
      </c>
      <c r="U126">
        <f>ROUND((Source!FY77/100)*((ROUND(Source!AF77*Source!I77, 2)+ROUND(Source!AE77*Source!I77, 2))), 2)</f>
        <v>5.56</v>
      </c>
      <c r="V126">
        <f>Source!Y77</f>
        <v>39.92</v>
      </c>
    </row>
    <row r="127" spans="1:26" x14ac:dyDescent="0.2">
      <c r="C127" s="23" t="str">
        <f>"Объем: "&amp;Source!I77&amp;"=(0,8*"&amp;"964)/"&amp;"1000"</f>
        <v>Объем: 0,7712=(0,8*964)/1000</v>
      </c>
    </row>
    <row r="128" spans="1:26" ht="14.25" x14ac:dyDescent="0.2">
      <c r="A128" s="47"/>
      <c r="B128" s="48"/>
      <c r="C128" s="48" t="s">
        <v>241</v>
      </c>
      <c r="D128" s="29"/>
      <c r="E128" s="12"/>
      <c r="F128" s="30">
        <f>Source!AM77</f>
        <v>39.1</v>
      </c>
      <c r="G128" s="31" t="str">
        <f>Source!DE77</f>
        <v>)*1,25</v>
      </c>
      <c r="H128" s="32">
        <f>ROUND(Source!AD77*Source!I77, 2)</f>
        <v>37.69</v>
      </c>
      <c r="I128" s="31"/>
      <c r="J128" s="31">
        <f>IF(Source!BB77&lt;&gt; 0, Source!BB77, 1)</f>
        <v>7.15</v>
      </c>
      <c r="K128" s="32">
        <f>Source!Q77</f>
        <v>269.5</v>
      </c>
      <c r="L128" s="33"/>
    </row>
    <row r="129" spans="1:26" ht="14.25" x14ac:dyDescent="0.2">
      <c r="A129" s="47"/>
      <c r="B129" s="48"/>
      <c r="C129" s="48" t="s">
        <v>523</v>
      </c>
      <c r="D129" s="29"/>
      <c r="E129" s="12"/>
      <c r="F129" s="30">
        <f>Source!AN77</f>
        <v>7.15</v>
      </c>
      <c r="G129" s="31" t="str">
        <f>Source!DF77</f>
        <v>)*1,25</v>
      </c>
      <c r="H129" s="34">
        <f>ROUND(Source!AE77*Source!I77, 2)</f>
        <v>6.89</v>
      </c>
      <c r="I129" s="31"/>
      <c r="J129" s="31">
        <f>IF(Source!BS77&lt;&gt; 0, Source!BS77, 1)</f>
        <v>7.15</v>
      </c>
      <c r="K129" s="34">
        <f>Source!R77</f>
        <v>49.28</v>
      </c>
      <c r="L129" s="33"/>
      <c r="R129">
        <f>H129</f>
        <v>6.89</v>
      </c>
    </row>
    <row r="130" spans="1:26" ht="14.25" x14ac:dyDescent="0.2">
      <c r="A130" s="47"/>
      <c r="B130" s="48"/>
      <c r="C130" s="48" t="s">
        <v>524</v>
      </c>
      <c r="D130" s="29" t="s">
        <v>525</v>
      </c>
      <c r="E130" s="12">
        <f>Source!BZ77</f>
        <v>142</v>
      </c>
      <c r="F130" s="56" t="str">
        <f>CONCATENATE(" )", Source!DL77, Source!FT77, "=", Source!FX77)</f>
        <v xml:space="preserve"> )*0,9=127,8</v>
      </c>
      <c r="G130" s="57"/>
      <c r="H130" s="32">
        <f>SUM(S126:S132)</f>
        <v>8.81</v>
      </c>
      <c r="I130" s="35"/>
      <c r="J130" s="28">
        <f>Source!AT77</f>
        <v>128</v>
      </c>
      <c r="K130" s="32">
        <f>SUM(T126:T132)</f>
        <v>63.08</v>
      </c>
      <c r="L130" s="33"/>
    </row>
    <row r="131" spans="1:26" ht="14.25" x14ac:dyDescent="0.2">
      <c r="A131" s="47"/>
      <c r="B131" s="48"/>
      <c r="C131" s="48" t="s">
        <v>526</v>
      </c>
      <c r="D131" s="29" t="s">
        <v>525</v>
      </c>
      <c r="E131" s="12">
        <f>Source!CA77</f>
        <v>95</v>
      </c>
      <c r="F131" s="56" t="str">
        <f>CONCATENATE(" )", Source!DM77, Source!FU77, "=", Source!FY77)</f>
        <v xml:space="preserve"> )*0,85=80,75</v>
      </c>
      <c r="G131" s="57"/>
      <c r="H131" s="32">
        <f>SUM(U126:U132)</f>
        <v>5.56</v>
      </c>
      <c r="I131" s="35"/>
      <c r="J131" s="28">
        <f>Source!AU77</f>
        <v>81</v>
      </c>
      <c r="K131" s="32">
        <f>SUM(V126:V132)</f>
        <v>39.92</v>
      </c>
      <c r="L131" s="33"/>
    </row>
    <row r="132" spans="1:26" ht="28.5" x14ac:dyDescent="0.2">
      <c r="A132" s="49" t="str">
        <f>Source!E79</f>
        <v>11,1</v>
      </c>
      <c r="B132" s="50" t="str">
        <f>Source!F79</f>
        <v>01.2.01.01-0012</v>
      </c>
      <c r="C132" s="50" t="str">
        <f>Source!G79</f>
        <v>Битумы нефтяные дорожные марки БДУ-70/100, улучшенные</v>
      </c>
      <c r="D132" s="36" t="str">
        <f>Source!H79</f>
        <v>т</v>
      </c>
      <c r="E132" s="37">
        <f>Source!I79</f>
        <v>0.79433600000000004</v>
      </c>
      <c r="F132" s="38">
        <f>Source!AL79+Source!AM79+Source!AO79</f>
        <v>2192.4699999999998</v>
      </c>
      <c r="G132" s="45" t="s">
        <v>6</v>
      </c>
      <c r="H132" s="40">
        <f>ROUND(Source!AC79*Source!I79, 2)+ROUND(Source!AD79*Source!I79, 2)+ROUND(Source!AF79*Source!I79, 2)</f>
        <v>1741.56</v>
      </c>
      <c r="I132" s="39"/>
      <c r="J132" s="39">
        <f>IF(Source!BC79&lt;&gt; 0, Source!BC79, 1)</f>
        <v>7.15</v>
      </c>
      <c r="K132" s="40">
        <f>Source!O79</f>
        <v>12452.14</v>
      </c>
      <c r="L132" s="46"/>
      <c r="S132">
        <f>ROUND((Source!FX79/100)*((ROUND(Source!AF79*Source!I79, 2)+ROUND(Source!AE79*Source!I79, 2))), 2)</f>
        <v>0</v>
      </c>
      <c r="T132">
        <f>Source!X79</f>
        <v>0</v>
      </c>
      <c r="U132">
        <f>ROUND((Source!FY79/100)*((ROUND(Source!AF79*Source!I79, 2)+ROUND(Source!AE79*Source!I79, 2))), 2)</f>
        <v>0</v>
      </c>
      <c r="V132">
        <f>Source!Y79</f>
        <v>0</v>
      </c>
      <c r="W132">
        <f>IF(Source!BI79&lt;=1,H132, 0)</f>
        <v>1741.56</v>
      </c>
      <c r="X132">
        <f>IF(Source!BI79=2,H132, 0)</f>
        <v>0</v>
      </c>
      <c r="Y132">
        <f>IF(Source!BI79=3,H132, 0)</f>
        <v>0</v>
      </c>
      <c r="Z132">
        <f>IF(Source!BI79=4,H132, 0)</f>
        <v>0</v>
      </c>
    </row>
    <row r="133" spans="1:26" ht="15" x14ac:dyDescent="0.25">
      <c r="G133" s="53">
        <f>H128+H130+H131+SUM(H132:H132)</f>
        <v>1793.62</v>
      </c>
      <c r="H133" s="53"/>
      <c r="J133" s="53">
        <f>K128+K130+K131+SUM(K132:K132)</f>
        <v>12824.64</v>
      </c>
      <c r="K133" s="53"/>
      <c r="L133" s="42">
        <f>Source!U77</f>
        <v>0</v>
      </c>
      <c r="O133" s="24">
        <f>G133</f>
        <v>1793.62</v>
      </c>
      <c r="P133" s="24">
        <f>J133</f>
        <v>12824.64</v>
      </c>
      <c r="Q133" s="24">
        <f>L133</f>
        <v>0</v>
      </c>
      <c r="W133">
        <f>IF(Source!BI77&lt;=1,H128+H130+H131, 0)</f>
        <v>52.06</v>
      </c>
      <c r="X133">
        <f>IF(Source!BI77=2,H128+H130+H131, 0)</f>
        <v>0</v>
      </c>
      <c r="Y133">
        <f>IF(Source!BI77=3,H128+H130+H131, 0)</f>
        <v>0</v>
      </c>
      <c r="Z133">
        <f>IF(Source!BI77=4,H128+H130+H131, 0)</f>
        <v>0</v>
      </c>
    </row>
    <row r="134" spans="1:26" ht="71.25" x14ac:dyDescent="0.2">
      <c r="A134" s="47" t="str">
        <f>Source!E81</f>
        <v>12</v>
      </c>
      <c r="B134" s="48" t="str">
        <f>Source!F81</f>
        <v>27-07-001-01</v>
      </c>
      <c r="C134" s="48" t="str">
        <f>Source!G81</f>
        <v>Устройство асфальтобетонных покрытий дорожек и тротуаров однослойных из литой мелкозернистой асфальто-бетонной смеси толщиной 3 см</v>
      </c>
      <c r="D134" s="29" t="str">
        <f>Source!H81</f>
        <v>100 м2</v>
      </c>
      <c r="E134" s="12">
        <f>Source!I81</f>
        <v>0.7</v>
      </c>
      <c r="F134" s="30">
        <f>Source!AL81+Source!AM81+Source!AO81</f>
        <v>299.11</v>
      </c>
      <c r="G134" s="31"/>
      <c r="H134" s="32"/>
      <c r="I134" s="31" t="str">
        <f>Source!BO81</f>
        <v/>
      </c>
      <c r="J134" s="31"/>
      <c r="K134" s="32"/>
      <c r="L134" s="33"/>
      <c r="S134">
        <f>ROUND((Source!FX81/100)*((ROUND(Source!AF81*Source!I81, 2)+ROUND(Source!AE81*Source!I81, 2))), 2)</f>
        <v>145.4</v>
      </c>
      <c r="T134">
        <f>Source!X81</f>
        <v>1041.23</v>
      </c>
      <c r="U134">
        <f>ROUND((Source!FY81/100)*((ROUND(Source!AF81*Source!I81, 2)+ROUND(Source!AE81*Source!I81, 2))), 2)</f>
        <v>91.87</v>
      </c>
      <c r="V134">
        <f>Source!Y81</f>
        <v>658.9</v>
      </c>
    </row>
    <row r="135" spans="1:26" x14ac:dyDescent="0.2">
      <c r="C135" s="23" t="str">
        <f>"Объем: "&amp;Source!I81&amp;"=70/"&amp;"100"</f>
        <v>Объем: 0,7=70/100</v>
      </c>
    </row>
    <row r="136" spans="1:26" ht="14.25" x14ac:dyDescent="0.2">
      <c r="A136" s="47"/>
      <c r="B136" s="48"/>
      <c r="C136" s="48" t="s">
        <v>522</v>
      </c>
      <c r="D136" s="29"/>
      <c r="E136" s="12"/>
      <c r="F136" s="30">
        <f>Source!AO81</f>
        <v>140.46</v>
      </c>
      <c r="G136" s="31" t="str">
        <f>Source!DG81</f>
        <v>)*1,15</v>
      </c>
      <c r="H136" s="32">
        <f>ROUND(Source!AF81*Source!I81, 2)</f>
        <v>113.07</v>
      </c>
      <c r="I136" s="31"/>
      <c r="J136" s="31">
        <f>IF(Source!BA81&lt;&gt; 0, Source!BA81, 1)</f>
        <v>7.15</v>
      </c>
      <c r="K136" s="32">
        <f>Source!S81</f>
        <v>808.45</v>
      </c>
      <c r="L136" s="33"/>
      <c r="R136">
        <f>H136</f>
        <v>113.07</v>
      </c>
    </row>
    <row r="137" spans="1:26" ht="14.25" x14ac:dyDescent="0.2">
      <c r="A137" s="47"/>
      <c r="B137" s="48"/>
      <c r="C137" s="48" t="s">
        <v>241</v>
      </c>
      <c r="D137" s="29"/>
      <c r="E137" s="12"/>
      <c r="F137" s="30">
        <f>Source!AM81</f>
        <v>57.25</v>
      </c>
      <c r="G137" s="31" t="str">
        <f>Source!DE81</f>
        <v>)*1,25</v>
      </c>
      <c r="H137" s="32">
        <f>ROUND(Source!AD81*Source!I81, 2)</f>
        <v>50.09</v>
      </c>
      <c r="I137" s="31"/>
      <c r="J137" s="31">
        <f>IF(Source!BB81&lt;&gt; 0, Source!BB81, 1)</f>
        <v>7.15</v>
      </c>
      <c r="K137" s="32">
        <f>Source!Q81</f>
        <v>358.17</v>
      </c>
      <c r="L137" s="33"/>
    </row>
    <row r="138" spans="1:26" ht="14.25" x14ac:dyDescent="0.2">
      <c r="A138" s="47"/>
      <c r="B138" s="48"/>
      <c r="C138" s="48" t="s">
        <v>523</v>
      </c>
      <c r="D138" s="29"/>
      <c r="E138" s="12"/>
      <c r="F138" s="30">
        <f>Source!AN81</f>
        <v>0.8</v>
      </c>
      <c r="G138" s="31" t="str">
        <f>Source!DF81</f>
        <v>)*1,25</v>
      </c>
      <c r="H138" s="34">
        <f>ROUND(Source!AE81*Source!I81, 2)</f>
        <v>0.7</v>
      </c>
      <c r="I138" s="31"/>
      <c r="J138" s="31">
        <f>IF(Source!BS81&lt;&gt; 0, Source!BS81, 1)</f>
        <v>7.15</v>
      </c>
      <c r="K138" s="34">
        <f>Source!R81</f>
        <v>5.01</v>
      </c>
      <c r="L138" s="33"/>
      <c r="R138">
        <f>H138</f>
        <v>0.7</v>
      </c>
    </row>
    <row r="139" spans="1:26" ht="14.25" x14ac:dyDescent="0.2">
      <c r="A139" s="47"/>
      <c r="B139" s="48"/>
      <c r="C139" s="48" t="s">
        <v>529</v>
      </c>
      <c r="D139" s="29"/>
      <c r="E139" s="12"/>
      <c r="F139" s="30">
        <f>Source!AL81</f>
        <v>101.4</v>
      </c>
      <c r="G139" s="31" t="str">
        <f>Source!DD81</f>
        <v/>
      </c>
      <c r="H139" s="32">
        <f>ROUND(Source!AC81*Source!I81, 2)</f>
        <v>70.98</v>
      </c>
      <c r="I139" s="31"/>
      <c r="J139" s="31">
        <f>IF(Source!BC81&lt;&gt; 0, Source!BC81, 1)</f>
        <v>7.15</v>
      </c>
      <c r="K139" s="32">
        <f>Source!P81</f>
        <v>507.51</v>
      </c>
      <c r="L139" s="33"/>
    </row>
    <row r="140" spans="1:26" ht="14.25" x14ac:dyDescent="0.2">
      <c r="A140" s="47"/>
      <c r="B140" s="48"/>
      <c r="C140" s="48" t="s">
        <v>524</v>
      </c>
      <c r="D140" s="29" t="s">
        <v>525</v>
      </c>
      <c r="E140" s="12">
        <f>Source!BZ81</f>
        <v>142</v>
      </c>
      <c r="F140" s="56" t="str">
        <f>CONCATENATE(" )", Source!DL81, Source!FT81, "=", Source!FX81)</f>
        <v xml:space="preserve"> )*0,9=127,8</v>
      </c>
      <c r="G140" s="57"/>
      <c r="H140" s="32">
        <f>SUM(S134:S144)</f>
        <v>145.4</v>
      </c>
      <c r="I140" s="35"/>
      <c r="J140" s="28">
        <f>Source!AT81</f>
        <v>128</v>
      </c>
      <c r="K140" s="32">
        <f>SUM(T134:T144)</f>
        <v>1041.23</v>
      </c>
      <c r="L140" s="33"/>
    </row>
    <row r="141" spans="1:26" ht="14.25" x14ac:dyDescent="0.2">
      <c r="A141" s="47"/>
      <c r="B141" s="48"/>
      <c r="C141" s="48" t="s">
        <v>526</v>
      </c>
      <c r="D141" s="29" t="s">
        <v>525</v>
      </c>
      <c r="E141" s="12">
        <f>Source!CA81</f>
        <v>95</v>
      </c>
      <c r="F141" s="56" t="str">
        <f>CONCATENATE(" )", Source!DM81, Source!FU81, "=", Source!FY81)</f>
        <v xml:space="preserve"> )*0,85=80,75</v>
      </c>
      <c r="G141" s="57"/>
      <c r="H141" s="32">
        <f>SUM(U134:U144)</f>
        <v>91.87</v>
      </c>
      <c r="I141" s="35"/>
      <c r="J141" s="28">
        <f>Source!AU81</f>
        <v>81</v>
      </c>
      <c r="K141" s="32">
        <f>SUM(V134:V144)</f>
        <v>658.9</v>
      </c>
      <c r="L141" s="33"/>
    </row>
    <row r="142" spans="1:26" ht="14.25" x14ac:dyDescent="0.2">
      <c r="A142" s="47"/>
      <c r="B142" s="48"/>
      <c r="C142" s="48" t="s">
        <v>527</v>
      </c>
      <c r="D142" s="29" t="s">
        <v>528</v>
      </c>
      <c r="E142" s="12">
        <f>Source!AQ81</f>
        <v>15.12</v>
      </c>
      <c r="F142" s="30"/>
      <c r="G142" s="31" t="str">
        <f>Source!DI81</f>
        <v>)*1,15</v>
      </c>
      <c r="H142" s="32"/>
      <c r="I142" s="31"/>
      <c r="J142" s="31"/>
      <c r="K142" s="32"/>
      <c r="L142" s="43">
        <f>Source!U81</f>
        <v>12.171599999999998</v>
      </c>
    </row>
    <row r="143" spans="1:26" ht="28.5" x14ac:dyDescent="0.2">
      <c r="A143" s="47" t="str">
        <f>Source!E83</f>
        <v>12,1</v>
      </c>
      <c r="B143" s="48" t="str">
        <f>Source!F83</f>
        <v>02.3.01.02-0002</v>
      </c>
      <c r="C143" s="48" t="str">
        <f>Source!G83</f>
        <v>Песок для строительных работ</v>
      </c>
      <c r="D143" s="29" t="str">
        <f>Source!H83</f>
        <v>м3</v>
      </c>
      <c r="E143" s="12">
        <f>Source!I83</f>
        <v>0.35</v>
      </c>
      <c r="F143" s="30">
        <f>Source!AL83+Source!AM83+Source!AO83</f>
        <v>118.76</v>
      </c>
      <c r="G143" s="44" t="s">
        <v>6</v>
      </c>
      <c r="H143" s="32">
        <f>ROUND(Source!AC83*Source!I83, 2)+ROUND(Source!AD83*Source!I83, 2)+ROUND(Source!AF83*Source!I83, 2)</f>
        <v>41.57</v>
      </c>
      <c r="I143" s="31"/>
      <c r="J143" s="31">
        <f>IF(Source!BC83&lt;&gt; 0, Source!BC83, 1)</f>
        <v>7.15</v>
      </c>
      <c r="K143" s="32">
        <f>Source!O83</f>
        <v>297.2</v>
      </c>
      <c r="L143" s="33"/>
      <c r="S143">
        <f>ROUND((Source!FX83/100)*((ROUND(Source!AF83*Source!I83, 2)+ROUND(Source!AE83*Source!I83, 2))), 2)</f>
        <v>0</v>
      </c>
      <c r="T143">
        <f>Source!X83</f>
        <v>0</v>
      </c>
      <c r="U143">
        <f>ROUND((Source!FY83/100)*((ROUND(Source!AF83*Source!I83, 2)+ROUND(Source!AE83*Source!I83, 2))), 2)</f>
        <v>0</v>
      </c>
      <c r="V143">
        <f>Source!Y83</f>
        <v>0</v>
      </c>
      <c r="W143">
        <f>IF(Source!BI83&lt;=1,H143, 0)</f>
        <v>41.57</v>
      </c>
      <c r="X143">
        <f>IF(Source!BI83=2,H143, 0)</f>
        <v>0</v>
      </c>
      <c r="Y143">
        <f>IF(Source!BI83=3,H143, 0)</f>
        <v>0</v>
      </c>
      <c r="Z143">
        <f>IF(Source!BI83=4,H143, 0)</f>
        <v>0</v>
      </c>
    </row>
    <row r="144" spans="1:26" ht="42.75" x14ac:dyDescent="0.2">
      <c r="A144" s="49" t="str">
        <f>Source!E85</f>
        <v>12,2</v>
      </c>
      <c r="B144" s="50" t="str">
        <f>Source!F85</f>
        <v>04.2.02.01-0002</v>
      </c>
      <c r="C144" s="50" t="str">
        <f>Source!G85</f>
        <v>Асфальт литой для верхних слоев покрытий проезжей части тип II (жесткий)</v>
      </c>
      <c r="D144" s="36" t="str">
        <f>Source!H85</f>
        <v>т</v>
      </c>
      <c r="E144" s="37">
        <f>Source!I85</f>
        <v>4.9980000000000002</v>
      </c>
      <c r="F144" s="38">
        <f>Source!AL85+Source!AM85+Source!AO85</f>
        <v>568.74</v>
      </c>
      <c r="G144" s="45" t="s">
        <v>6</v>
      </c>
      <c r="H144" s="40">
        <f>ROUND(Source!AC85*Source!I85, 2)+ROUND(Source!AD85*Source!I85, 2)+ROUND(Source!AF85*Source!I85, 2)</f>
        <v>2842.56</v>
      </c>
      <c r="I144" s="39"/>
      <c r="J144" s="39">
        <f>IF(Source!BC85&lt;&gt; 0, Source!BC85, 1)</f>
        <v>7.15</v>
      </c>
      <c r="K144" s="40">
        <f>Source!O85</f>
        <v>20324.32</v>
      </c>
      <c r="L144" s="46"/>
      <c r="S144">
        <f>ROUND((Source!FX85/100)*((ROUND(Source!AF85*Source!I85, 2)+ROUND(Source!AE85*Source!I85, 2))), 2)</f>
        <v>0</v>
      </c>
      <c r="T144">
        <f>Source!X85</f>
        <v>0</v>
      </c>
      <c r="U144">
        <f>ROUND((Source!FY85/100)*((ROUND(Source!AF85*Source!I85, 2)+ROUND(Source!AE85*Source!I85, 2))), 2)</f>
        <v>0</v>
      </c>
      <c r="V144">
        <f>Source!Y85</f>
        <v>0</v>
      </c>
      <c r="W144">
        <f>IF(Source!BI85&lt;=1,H144, 0)</f>
        <v>2842.56</v>
      </c>
      <c r="X144">
        <f>IF(Source!BI85=2,H144, 0)</f>
        <v>0</v>
      </c>
      <c r="Y144">
        <f>IF(Source!BI85=3,H144, 0)</f>
        <v>0</v>
      </c>
      <c r="Z144">
        <f>IF(Source!BI85=4,H144, 0)</f>
        <v>0</v>
      </c>
    </row>
    <row r="145" spans="1:26" ht="15" x14ac:dyDescent="0.25">
      <c r="G145" s="53">
        <f>H136+H137+H139+H140+H141+SUM(H143:H144)</f>
        <v>3355.54</v>
      </c>
      <c r="H145" s="53"/>
      <c r="J145" s="53">
        <f>K136+K137+K139+K140+K141+SUM(K143:K144)</f>
        <v>23995.78</v>
      </c>
      <c r="K145" s="53"/>
      <c r="L145" s="42">
        <f>Source!U81</f>
        <v>12.171599999999998</v>
      </c>
      <c r="O145" s="24">
        <f>G145</f>
        <v>3355.54</v>
      </c>
      <c r="P145" s="24">
        <f>J145</f>
        <v>23995.78</v>
      </c>
      <c r="Q145" s="24">
        <f>L145</f>
        <v>12.171599999999998</v>
      </c>
      <c r="W145">
        <f>IF(Source!BI81&lt;=1,H136+H137+H139+H140+H141, 0)</f>
        <v>471.40999999999997</v>
      </c>
      <c r="X145">
        <f>IF(Source!BI81=2,H136+H137+H139+H140+H141, 0)</f>
        <v>0</v>
      </c>
      <c r="Y145">
        <f>IF(Source!BI81=3,H136+H137+H139+H140+H141, 0)</f>
        <v>0</v>
      </c>
      <c r="Z145">
        <f>IF(Source!BI81=4,H136+H137+H139+H140+H141, 0)</f>
        <v>0</v>
      </c>
    </row>
    <row r="146" spans="1:26" ht="42.75" x14ac:dyDescent="0.2">
      <c r="A146" s="47" t="str">
        <f>Source!E87</f>
        <v>13</v>
      </c>
      <c r="B146" s="48" t="str">
        <f>Source!F87</f>
        <v>27-07-001-02</v>
      </c>
      <c r="C146" s="48" t="str">
        <f>Source!G87</f>
        <v>На каждые 0,5 см изменения толщины покрытия добавлять к расценке 27-07-001-01</v>
      </c>
      <c r="D146" s="29" t="str">
        <f>Source!H87</f>
        <v>100 м2</v>
      </c>
      <c r="E146" s="12">
        <f>Source!I87</f>
        <v>0.7</v>
      </c>
      <c r="F146" s="30">
        <f>Source!AL87+Source!AM87+Source!AO87</f>
        <v>29.950000000000003</v>
      </c>
      <c r="G146" s="31"/>
      <c r="H146" s="32"/>
      <c r="I146" s="31" t="str">
        <f>Source!BO87</f>
        <v/>
      </c>
      <c r="J146" s="31"/>
      <c r="K146" s="32"/>
      <c r="L146" s="33"/>
      <c r="S146">
        <f>ROUND((Source!FX87/100)*((ROUND(Source!AF87*Source!I87, 2)+ROUND(Source!AE87*Source!I87, 2))), 2)</f>
        <v>221.71</v>
      </c>
      <c r="T146">
        <f>Source!X87</f>
        <v>1587.66</v>
      </c>
      <c r="U146">
        <f>ROUND((Source!FY87/100)*((ROUND(Source!AF87*Source!I87, 2)+ROUND(Source!AE87*Source!I87, 2))), 2)</f>
        <v>140.09</v>
      </c>
      <c r="V146">
        <f>Source!Y87</f>
        <v>1004.69</v>
      </c>
    </row>
    <row r="147" spans="1:26" x14ac:dyDescent="0.2">
      <c r="C147" s="23" t="str">
        <f>"Объем: "&amp;Source!I87&amp;"=70/"&amp;"100"</f>
        <v>Объем: 0,7=70/100</v>
      </c>
    </row>
    <row r="148" spans="1:26" ht="14.25" x14ac:dyDescent="0.2">
      <c r="A148" s="47"/>
      <c r="B148" s="48"/>
      <c r="C148" s="48" t="s">
        <v>522</v>
      </c>
      <c r="D148" s="29"/>
      <c r="E148" s="12"/>
      <c r="F148" s="30">
        <f>Source!AO87</f>
        <v>21.55</v>
      </c>
      <c r="G148" s="31" t="str">
        <f>Source!DG87</f>
        <v>)*1,15)*10</v>
      </c>
      <c r="H148" s="32">
        <f>ROUND(Source!AF87*Source!I87, 2)</f>
        <v>173.48</v>
      </c>
      <c r="I148" s="31"/>
      <c r="J148" s="31">
        <f>IF(Source!BA87&lt;&gt; 0, Source!BA87, 1)</f>
        <v>7.15</v>
      </c>
      <c r="K148" s="32">
        <f>Source!S87</f>
        <v>1240.3599999999999</v>
      </c>
      <c r="L148" s="33"/>
      <c r="R148">
        <f>H148</f>
        <v>173.48</v>
      </c>
    </row>
    <row r="149" spans="1:26" ht="14.25" x14ac:dyDescent="0.2">
      <c r="A149" s="47"/>
      <c r="B149" s="48"/>
      <c r="C149" s="48" t="s">
        <v>241</v>
      </c>
      <c r="D149" s="29"/>
      <c r="E149" s="12"/>
      <c r="F149" s="30">
        <f>Source!AM87</f>
        <v>8.4</v>
      </c>
      <c r="G149" s="31" t="str">
        <f>Source!DE87</f>
        <v>)*1,25)*10</v>
      </c>
      <c r="H149" s="32">
        <f>ROUND(Source!AD87*Source!I87, 2)</f>
        <v>73.5</v>
      </c>
      <c r="I149" s="31"/>
      <c r="J149" s="31">
        <f>IF(Source!BB87&lt;&gt; 0, Source!BB87, 1)</f>
        <v>7.15</v>
      </c>
      <c r="K149" s="32">
        <f>Source!Q87</f>
        <v>525.53</v>
      </c>
      <c r="L149" s="33"/>
    </row>
    <row r="150" spans="1:26" ht="14.25" x14ac:dyDescent="0.2">
      <c r="A150" s="47"/>
      <c r="B150" s="48"/>
      <c r="C150" s="48" t="s">
        <v>524</v>
      </c>
      <c r="D150" s="29" t="s">
        <v>525</v>
      </c>
      <c r="E150" s="12">
        <f>Source!BZ87</f>
        <v>142</v>
      </c>
      <c r="F150" s="56" t="str">
        <f>CONCATENATE(" )", Source!DL87, Source!FT87, "=", Source!FX87)</f>
        <v xml:space="preserve"> )*0,9=127,8</v>
      </c>
      <c r="G150" s="57"/>
      <c r="H150" s="32">
        <f>SUM(S146:S153)</f>
        <v>221.71</v>
      </c>
      <c r="I150" s="35"/>
      <c r="J150" s="28">
        <f>Source!AT87</f>
        <v>128</v>
      </c>
      <c r="K150" s="32">
        <f>SUM(T146:T153)</f>
        <v>1587.66</v>
      </c>
      <c r="L150" s="33"/>
    </row>
    <row r="151" spans="1:26" ht="14.25" x14ac:dyDescent="0.2">
      <c r="A151" s="47"/>
      <c r="B151" s="48"/>
      <c r="C151" s="48" t="s">
        <v>526</v>
      </c>
      <c r="D151" s="29" t="s">
        <v>525</v>
      </c>
      <c r="E151" s="12">
        <f>Source!CA87</f>
        <v>95</v>
      </c>
      <c r="F151" s="56" t="str">
        <f>CONCATENATE(" )", Source!DM87, Source!FU87, "=", Source!FY87)</f>
        <v xml:space="preserve"> )*0,85=80,75</v>
      </c>
      <c r="G151" s="57"/>
      <c r="H151" s="32">
        <f>SUM(U146:U153)</f>
        <v>140.09</v>
      </c>
      <c r="I151" s="35"/>
      <c r="J151" s="28">
        <f>Source!AU87</f>
        <v>81</v>
      </c>
      <c r="K151" s="32">
        <f>SUM(V146:V153)</f>
        <v>1004.69</v>
      </c>
      <c r="L151" s="33"/>
    </row>
    <row r="152" spans="1:26" ht="14.25" x14ac:dyDescent="0.2">
      <c r="A152" s="47"/>
      <c r="B152" s="48"/>
      <c r="C152" s="48" t="s">
        <v>527</v>
      </c>
      <c r="D152" s="29" t="s">
        <v>528</v>
      </c>
      <c r="E152" s="12">
        <f>Source!AQ87</f>
        <v>2.3199999999999998</v>
      </c>
      <c r="F152" s="30"/>
      <c r="G152" s="31" t="str">
        <f>Source!DI87</f>
        <v>)*1,15)*10</v>
      </c>
      <c r="H152" s="32"/>
      <c r="I152" s="31"/>
      <c r="J152" s="31"/>
      <c r="K152" s="32"/>
      <c r="L152" s="43">
        <f>Source!U87</f>
        <v>18.675999999999995</v>
      </c>
    </row>
    <row r="153" spans="1:26" ht="42.75" x14ac:dyDescent="0.2">
      <c r="A153" s="49" t="str">
        <f>Source!E89</f>
        <v>13,1</v>
      </c>
      <c r="B153" s="50" t="str">
        <f>Source!F89</f>
        <v>04.2.02.01-0002</v>
      </c>
      <c r="C153" s="50" t="str">
        <f>Source!G89</f>
        <v>Асфальт литой для верхних слоев покрытий проезжей части тип II (жесткий)</v>
      </c>
      <c r="D153" s="36" t="str">
        <f>Source!H89</f>
        <v>т</v>
      </c>
      <c r="E153" s="37">
        <f>Source!I89</f>
        <v>8.4700000000000006</v>
      </c>
      <c r="F153" s="38">
        <f>Source!AL89+Source!AM89+Source!AO89</f>
        <v>568.74</v>
      </c>
      <c r="G153" s="45" t="s">
        <v>6</v>
      </c>
      <c r="H153" s="40">
        <f>ROUND(Source!AC89*Source!I89, 2)+ROUND(Source!AD89*Source!I89, 2)+ROUND(Source!AF89*Source!I89, 2)</f>
        <v>4817.2299999999996</v>
      </c>
      <c r="I153" s="39"/>
      <c r="J153" s="39">
        <f>IF(Source!BC89&lt;&gt; 0, Source!BC89, 1)</f>
        <v>7.15</v>
      </c>
      <c r="K153" s="40">
        <f>Source!O89</f>
        <v>34443.18</v>
      </c>
      <c r="L153" s="46"/>
      <c r="S153">
        <f>ROUND((Source!FX89/100)*((ROUND(Source!AF89*Source!I89, 2)+ROUND(Source!AE89*Source!I89, 2))), 2)</f>
        <v>0</v>
      </c>
      <c r="T153">
        <f>Source!X89</f>
        <v>0</v>
      </c>
      <c r="U153">
        <f>ROUND((Source!FY89/100)*((ROUND(Source!AF89*Source!I89, 2)+ROUND(Source!AE89*Source!I89, 2))), 2)</f>
        <v>0</v>
      </c>
      <c r="V153">
        <f>Source!Y89</f>
        <v>0</v>
      </c>
      <c r="W153">
        <f>IF(Source!BI89&lt;=1,H153, 0)</f>
        <v>4817.2299999999996</v>
      </c>
      <c r="X153">
        <f>IF(Source!BI89=2,H153, 0)</f>
        <v>0</v>
      </c>
      <c r="Y153">
        <f>IF(Source!BI89=3,H153, 0)</f>
        <v>0</v>
      </c>
      <c r="Z153">
        <f>IF(Source!BI89=4,H153, 0)</f>
        <v>0</v>
      </c>
    </row>
    <row r="154" spans="1:26" ht="15" x14ac:dyDescent="0.25">
      <c r="G154" s="53">
        <f>H148+H149+H150+H151+SUM(H153:H153)</f>
        <v>5426.0099999999993</v>
      </c>
      <c r="H154" s="53"/>
      <c r="J154" s="53">
        <f>K148+K149+K150+K151+SUM(K153:K153)</f>
        <v>38801.42</v>
      </c>
      <c r="K154" s="53"/>
      <c r="L154" s="42">
        <f>Source!U87</f>
        <v>18.675999999999995</v>
      </c>
      <c r="O154" s="24">
        <f>G154</f>
        <v>5426.0099999999993</v>
      </c>
      <c r="P154" s="24">
        <f>J154</f>
        <v>38801.42</v>
      </c>
      <c r="Q154" s="24">
        <f>L154</f>
        <v>18.675999999999995</v>
      </c>
      <c r="W154">
        <f>IF(Source!BI87&lt;=1,H148+H149+H150+H151, 0)</f>
        <v>608.78</v>
      </c>
      <c r="X154">
        <f>IF(Source!BI87=2,H148+H149+H150+H151, 0)</f>
        <v>0</v>
      </c>
      <c r="Y154">
        <f>IF(Source!BI87=3,H148+H149+H150+H151, 0)</f>
        <v>0</v>
      </c>
      <c r="Z154">
        <f>IF(Source!BI87=4,H148+H149+H150+H151, 0)</f>
        <v>0</v>
      </c>
    </row>
    <row r="155" spans="1:26" ht="71.25" x14ac:dyDescent="0.2">
      <c r="A155" s="47" t="str">
        <f>Source!E91</f>
        <v>14</v>
      </c>
      <c r="B155" s="48" t="str">
        <f>Source!F91</f>
        <v>27-06-020-01</v>
      </c>
      <c r="C155" s="48" t="str">
        <f>Source!G91</f>
        <v>Устройство покрытия толщиной 4 см из горячих асфальтобетонных смесей плотных мелкозернистых типа АБВ, плотность каменных материалов 2,5-2,9 т/м3</v>
      </c>
      <c r="D155" s="29" t="str">
        <f>Source!H91</f>
        <v>1000 м2</v>
      </c>
      <c r="E155" s="12">
        <f>Source!I91</f>
        <v>0.7</v>
      </c>
      <c r="F155" s="30">
        <f>Source!AL91+Source!AM91+Source!AO91</f>
        <v>2984.49</v>
      </c>
      <c r="G155" s="31"/>
      <c r="H155" s="32"/>
      <c r="I155" s="31" t="str">
        <f>Source!BO91</f>
        <v/>
      </c>
      <c r="J155" s="31"/>
      <c r="K155" s="32"/>
      <c r="L155" s="33"/>
      <c r="S155">
        <f>ROUND((Source!FX91/100)*((ROUND(Source!AF91*Source!I91, 2)+ROUND(Source!AE91*Source!I91, 2))), 2)</f>
        <v>673.16</v>
      </c>
      <c r="T155">
        <f>Source!X91</f>
        <v>4820.7</v>
      </c>
      <c r="U155">
        <f>ROUND((Source!FY91/100)*((ROUND(Source!AF91*Source!I91, 2)+ROUND(Source!AE91*Source!I91, 2))), 2)</f>
        <v>425.33</v>
      </c>
      <c r="V155">
        <f>Source!Y91</f>
        <v>3050.6</v>
      </c>
    </row>
    <row r="156" spans="1:26" x14ac:dyDescent="0.2">
      <c r="C156" s="23" t="str">
        <f>"Объем: "&amp;Source!I91&amp;"=700/"&amp;"1000"</f>
        <v>Объем: 0,7=700/1000</v>
      </c>
    </row>
    <row r="157" spans="1:26" ht="14.25" x14ac:dyDescent="0.2">
      <c r="A157" s="47"/>
      <c r="B157" s="48"/>
      <c r="C157" s="48" t="s">
        <v>522</v>
      </c>
      <c r="D157" s="29"/>
      <c r="E157" s="12"/>
      <c r="F157" s="30">
        <f>Source!AO91</f>
        <v>368.45</v>
      </c>
      <c r="G157" s="31" t="str">
        <f>Source!DG91</f>
        <v>)*1,15</v>
      </c>
      <c r="H157" s="32">
        <f>ROUND(Source!AF91*Source!I91, 2)</f>
        <v>296.60000000000002</v>
      </c>
      <c r="I157" s="31"/>
      <c r="J157" s="31">
        <f>IF(Source!BA91&lt;&gt; 0, Source!BA91, 1)</f>
        <v>7.15</v>
      </c>
      <c r="K157" s="32">
        <f>Source!S91</f>
        <v>2120.71</v>
      </c>
      <c r="L157" s="33"/>
      <c r="R157">
        <f>H157</f>
        <v>296.60000000000002</v>
      </c>
    </row>
    <row r="158" spans="1:26" ht="14.25" x14ac:dyDescent="0.2">
      <c r="A158" s="47"/>
      <c r="B158" s="48"/>
      <c r="C158" s="48" t="s">
        <v>241</v>
      </c>
      <c r="D158" s="29"/>
      <c r="E158" s="12"/>
      <c r="F158" s="30">
        <f>Source!AM91</f>
        <v>2385.37</v>
      </c>
      <c r="G158" s="31" t="str">
        <f>Source!DE91</f>
        <v>)*1,25</v>
      </c>
      <c r="H158" s="32">
        <f>ROUND(Source!AD91*Source!I91, 2)</f>
        <v>2087.1999999999998</v>
      </c>
      <c r="I158" s="31"/>
      <c r="J158" s="31">
        <f>IF(Source!BB91&lt;&gt; 0, Source!BB91, 1)</f>
        <v>7.15</v>
      </c>
      <c r="K158" s="32">
        <f>Source!Q91</f>
        <v>14923.47</v>
      </c>
      <c r="L158" s="33"/>
    </row>
    <row r="159" spans="1:26" ht="14.25" x14ac:dyDescent="0.2">
      <c r="A159" s="47"/>
      <c r="B159" s="48"/>
      <c r="C159" s="48" t="s">
        <v>523</v>
      </c>
      <c r="D159" s="29"/>
      <c r="E159" s="12"/>
      <c r="F159" s="30">
        <f>Source!AN91</f>
        <v>263.01</v>
      </c>
      <c r="G159" s="31" t="str">
        <f>Source!DF91</f>
        <v>)*1,25</v>
      </c>
      <c r="H159" s="34">
        <f>ROUND(Source!AE91*Source!I91, 2)</f>
        <v>230.13</v>
      </c>
      <c r="I159" s="31"/>
      <c r="J159" s="31">
        <f>IF(Source!BS91&lt;&gt; 0, Source!BS91, 1)</f>
        <v>7.15</v>
      </c>
      <c r="K159" s="34">
        <f>Source!R91</f>
        <v>1645.46</v>
      </c>
      <c r="L159" s="33"/>
      <c r="R159">
        <f>H159</f>
        <v>230.13</v>
      </c>
    </row>
    <row r="160" spans="1:26" ht="14.25" x14ac:dyDescent="0.2">
      <c r="A160" s="47"/>
      <c r="B160" s="48"/>
      <c r="C160" s="48" t="s">
        <v>529</v>
      </c>
      <c r="D160" s="29"/>
      <c r="E160" s="12"/>
      <c r="F160" s="30">
        <f>Source!AL91</f>
        <v>230.67</v>
      </c>
      <c r="G160" s="31" t="str">
        <f>Source!DD91</f>
        <v/>
      </c>
      <c r="H160" s="32">
        <f>ROUND(Source!AC91*Source!I91, 2)</f>
        <v>161.47</v>
      </c>
      <c r="I160" s="31"/>
      <c r="J160" s="31">
        <f>IF(Source!BC91&lt;&gt; 0, Source!BC91, 1)</f>
        <v>7.15</v>
      </c>
      <c r="K160" s="32">
        <f>Source!P91</f>
        <v>1154.5</v>
      </c>
      <c r="L160" s="33"/>
    </row>
    <row r="161" spans="1:26" ht="14.25" x14ac:dyDescent="0.2">
      <c r="A161" s="47"/>
      <c r="B161" s="48"/>
      <c r="C161" s="48" t="s">
        <v>524</v>
      </c>
      <c r="D161" s="29" t="s">
        <v>525</v>
      </c>
      <c r="E161" s="12">
        <f>Source!BZ91</f>
        <v>142</v>
      </c>
      <c r="F161" s="56" t="str">
        <f>CONCATENATE(" )", Source!DL91, Source!FT91, "=", Source!FX91)</f>
        <v xml:space="preserve"> )*0,9=127,8</v>
      </c>
      <c r="G161" s="57"/>
      <c r="H161" s="32">
        <f>SUM(S155:S165)</f>
        <v>673.16</v>
      </c>
      <c r="I161" s="35"/>
      <c r="J161" s="28">
        <f>Source!AT91</f>
        <v>128</v>
      </c>
      <c r="K161" s="32">
        <f>SUM(T155:T165)</f>
        <v>4820.7</v>
      </c>
      <c r="L161" s="33"/>
    </row>
    <row r="162" spans="1:26" ht="14.25" x14ac:dyDescent="0.2">
      <c r="A162" s="47"/>
      <c r="B162" s="48"/>
      <c r="C162" s="48" t="s">
        <v>526</v>
      </c>
      <c r="D162" s="29" t="s">
        <v>525</v>
      </c>
      <c r="E162" s="12">
        <f>Source!CA91</f>
        <v>95</v>
      </c>
      <c r="F162" s="56" t="str">
        <f>CONCATENATE(" )", Source!DM91, Source!FU91, "=", Source!FY91)</f>
        <v xml:space="preserve"> )*0,85=80,75</v>
      </c>
      <c r="G162" s="57"/>
      <c r="H162" s="32">
        <f>SUM(U155:U165)</f>
        <v>425.33</v>
      </c>
      <c r="I162" s="35"/>
      <c r="J162" s="28">
        <f>Source!AU91</f>
        <v>81</v>
      </c>
      <c r="K162" s="32">
        <f>SUM(V155:V165)</f>
        <v>3050.6</v>
      </c>
      <c r="L162" s="33"/>
    </row>
    <row r="163" spans="1:26" ht="14.25" x14ac:dyDescent="0.2">
      <c r="A163" s="47"/>
      <c r="B163" s="48"/>
      <c r="C163" s="48" t="s">
        <v>527</v>
      </c>
      <c r="D163" s="29" t="s">
        <v>528</v>
      </c>
      <c r="E163" s="12">
        <f>Source!AQ91</f>
        <v>38.299999999999997</v>
      </c>
      <c r="F163" s="30"/>
      <c r="G163" s="31" t="str">
        <f>Source!DI91</f>
        <v>)*1,15</v>
      </c>
      <c r="H163" s="32"/>
      <c r="I163" s="31"/>
      <c r="J163" s="31"/>
      <c r="K163" s="32"/>
      <c r="L163" s="43">
        <f>Source!U91</f>
        <v>30.831499999999995</v>
      </c>
    </row>
    <row r="164" spans="1:26" ht="28.5" x14ac:dyDescent="0.2">
      <c r="A164" s="47" t="str">
        <f>Source!E93</f>
        <v>14,1</v>
      </c>
      <c r="B164" s="48" t="str">
        <f>Source!F93</f>
        <v>01.2.01.01-0012</v>
      </c>
      <c r="C164" s="48" t="str">
        <f>Source!G93</f>
        <v>Битумы нефтяные дорожные марки БДУ-70/100, улучшенные</v>
      </c>
      <c r="D164" s="29" t="str">
        <f>Source!H93</f>
        <v>т</v>
      </c>
      <c r="E164" s="12">
        <f>Source!I93</f>
        <v>7.5599999999999999E-3</v>
      </c>
      <c r="F164" s="30">
        <f>Source!AL93+Source!AM93+Source!AO93</f>
        <v>2192.4699999999998</v>
      </c>
      <c r="G164" s="44" t="s">
        <v>6</v>
      </c>
      <c r="H164" s="32">
        <f>ROUND(Source!AC93*Source!I93, 2)+ROUND(Source!AD93*Source!I93, 2)+ROUND(Source!AF93*Source!I93, 2)</f>
        <v>16.579999999999998</v>
      </c>
      <c r="I164" s="31"/>
      <c r="J164" s="31">
        <f>IF(Source!BC93&lt;&gt; 0, Source!BC93, 1)</f>
        <v>7.15</v>
      </c>
      <c r="K164" s="32">
        <f>Source!O93</f>
        <v>118.51</v>
      </c>
      <c r="L164" s="33"/>
      <c r="S164">
        <f>ROUND((Source!FX93/100)*((ROUND(Source!AF93*Source!I93, 2)+ROUND(Source!AE93*Source!I93, 2))), 2)</f>
        <v>0</v>
      </c>
      <c r="T164">
        <f>Source!X93</f>
        <v>0</v>
      </c>
      <c r="U164">
        <f>ROUND((Source!FY93/100)*((ROUND(Source!AF93*Source!I93, 2)+ROUND(Source!AE93*Source!I93, 2))), 2)</f>
        <v>0</v>
      </c>
      <c r="V164">
        <f>Source!Y93</f>
        <v>0</v>
      </c>
      <c r="W164">
        <f>IF(Source!BI93&lt;=1,H164, 0)</f>
        <v>16.579999999999998</v>
      </c>
      <c r="X164">
        <f>IF(Source!BI93=2,H164, 0)</f>
        <v>0</v>
      </c>
      <c r="Y164">
        <f>IF(Source!BI93=3,H164, 0)</f>
        <v>0</v>
      </c>
      <c r="Z164">
        <f>IF(Source!BI93=4,H164, 0)</f>
        <v>0</v>
      </c>
    </row>
    <row r="165" spans="1:26" ht="71.25" x14ac:dyDescent="0.2">
      <c r="A165" s="49" t="str">
        <f>Source!E95</f>
        <v>14,2</v>
      </c>
      <c r="B165" s="50" t="str">
        <f>Source!F95</f>
        <v>04.2.01.02-0012</v>
      </c>
      <c r="C165" s="50" t="str">
        <f>Source!G95</f>
        <v>Смеси асфальтобетонные дорожные, аэродромные и асфальтобетон (горячие для пористого асфальтобетона щебеночные и гравийные), марка II</v>
      </c>
      <c r="D165" s="36" t="str">
        <f>Source!H95</f>
        <v>т</v>
      </c>
      <c r="E165" s="37">
        <f>Source!I95</f>
        <v>67.62</v>
      </c>
      <c r="F165" s="38">
        <f>Source!AL95+Source!AM95+Source!AO95</f>
        <v>451.75</v>
      </c>
      <c r="G165" s="45" t="s">
        <v>6</v>
      </c>
      <c r="H165" s="40">
        <f>ROUND(Source!AC95*Source!I95, 2)+ROUND(Source!AD95*Source!I95, 2)+ROUND(Source!AF95*Source!I95, 2)</f>
        <v>30547.34</v>
      </c>
      <c r="I165" s="39"/>
      <c r="J165" s="39">
        <f>IF(Source!BC95&lt;&gt; 0, Source!BC95, 1)</f>
        <v>7.15</v>
      </c>
      <c r="K165" s="40">
        <f>Source!O95</f>
        <v>218413.45</v>
      </c>
      <c r="L165" s="46"/>
      <c r="S165">
        <f>ROUND((Source!FX95/100)*((ROUND(Source!AF95*Source!I95, 2)+ROUND(Source!AE95*Source!I95, 2))), 2)</f>
        <v>0</v>
      </c>
      <c r="T165">
        <f>Source!X95</f>
        <v>0</v>
      </c>
      <c r="U165">
        <f>ROUND((Source!FY95/100)*((ROUND(Source!AF95*Source!I95, 2)+ROUND(Source!AE95*Source!I95, 2))), 2)</f>
        <v>0</v>
      </c>
      <c r="V165">
        <f>Source!Y95</f>
        <v>0</v>
      </c>
      <c r="W165">
        <f>IF(Source!BI95&lt;=1,H165, 0)</f>
        <v>30547.34</v>
      </c>
      <c r="X165">
        <f>IF(Source!BI95=2,H165, 0)</f>
        <v>0</v>
      </c>
      <c r="Y165">
        <f>IF(Source!BI95=3,H165, 0)</f>
        <v>0</v>
      </c>
      <c r="Z165">
        <f>IF(Source!BI95=4,H165, 0)</f>
        <v>0</v>
      </c>
    </row>
    <row r="166" spans="1:26" ht="15" x14ac:dyDescent="0.25">
      <c r="G166" s="53">
        <f>H157+H158+H160+H161+H162+SUM(H164:H165)</f>
        <v>34207.68</v>
      </c>
      <c r="H166" s="53"/>
      <c r="J166" s="53">
        <f>K157+K158+K160+K161+K162+SUM(K164:K165)</f>
        <v>244601.94000000003</v>
      </c>
      <c r="K166" s="53"/>
      <c r="L166" s="42">
        <f>Source!U91</f>
        <v>30.831499999999995</v>
      </c>
      <c r="O166" s="24">
        <f>G166</f>
        <v>34207.68</v>
      </c>
      <c r="P166" s="24">
        <f>J166</f>
        <v>244601.94000000003</v>
      </c>
      <c r="Q166" s="24">
        <f>L166</f>
        <v>30.831499999999995</v>
      </c>
      <c r="W166">
        <f>IF(Source!BI91&lt;=1,H157+H158+H160+H161+H162, 0)</f>
        <v>3643.7599999999993</v>
      </c>
      <c r="X166">
        <f>IF(Source!BI91=2,H157+H158+H160+H161+H162, 0)</f>
        <v>0</v>
      </c>
      <c r="Y166">
        <f>IF(Source!BI91=3,H157+H158+H160+H161+H162, 0)</f>
        <v>0</v>
      </c>
      <c r="Z166">
        <f>IF(Source!BI91=4,H157+H158+H160+H161+H162, 0)</f>
        <v>0</v>
      </c>
    </row>
    <row r="167" spans="1:26" ht="71.25" x14ac:dyDescent="0.2">
      <c r="A167" s="47" t="str">
        <f>Source!E97</f>
        <v>15</v>
      </c>
      <c r="B167" s="48" t="str">
        <f>Source!F97</f>
        <v>27-06-020-02</v>
      </c>
      <c r="C167" s="48" t="str">
        <f>Source!G97</f>
        <v>Устройство покрытия толщиной 4 см из горячих асфальтобетонных смесей плотных мелкозернистых типа АБВ, плотность каменных материалов 3 т/м3 и более</v>
      </c>
      <c r="D167" s="29" t="str">
        <f>Source!H97</f>
        <v>1000 м2</v>
      </c>
      <c r="E167" s="12">
        <f>Source!I97</f>
        <v>0.7</v>
      </c>
      <c r="F167" s="30">
        <f>Source!AL97+Source!AM97+Source!AO97</f>
        <v>2984.49</v>
      </c>
      <c r="G167" s="31"/>
      <c r="H167" s="32"/>
      <c r="I167" s="31" t="str">
        <f>Source!BO97</f>
        <v/>
      </c>
      <c r="J167" s="31"/>
      <c r="K167" s="32"/>
      <c r="L167" s="33"/>
      <c r="S167">
        <f>ROUND((Source!FX97/100)*((ROUND(Source!AF97*Source!I97, 2)+ROUND(Source!AE97*Source!I97, 2))), 2)</f>
        <v>673.16</v>
      </c>
      <c r="T167">
        <f>Source!X97</f>
        <v>4820.7</v>
      </c>
      <c r="U167">
        <f>ROUND((Source!FY97/100)*((ROUND(Source!AF97*Source!I97, 2)+ROUND(Source!AE97*Source!I97, 2))), 2)</f>
        <v>425.33</v>
      </c>
      <c r="V167">
        <f>Source!Y97</f>
        <v>3050.6</v>
      </c>
    </row>
    <row r="168" spans="1:26" x14ac:dyDescent="0.2">
      <c r="C168" s="23" t="str">
        <f>"Объем: "&amp;Source!I97&amp;"=700/"&amp;"1000"</f>
        <v>Объем: 0,7=700/1000</v>
      </c>
    </row>
    <row r="169" spans="1:26" ht="14.25" x14ac:dyDescent="0.2">
      <c r="A169" s="47"/>
      <c r="B169" s="48"/>
      <c r="C169" s="48" t="s">
        <v>522</v>
      </c>
      <c r="D169" s="29"/>
      <c r="E169" s="12"/>
      <c r="F169" s="30">
        <f>Source!AO97</f>
        <v>368.45</v>
      </c>
      <c r="G169" s="31" t="str">
        <f>Source!DG97</f>
        <v>)*1,15</v>
      </c>
      <c r="H169" s="32">
        <f>ROUND(Source!AF97*Source!I97, 2)</f>
        <v>296.60000000000002</v>
      </c>
      <c r="I169" s="31"/>
      <c r="J169" s="31">
        <f>IF(Source!BA97&lt;&gt; 0, Source!BA97, 1)</f>
        <v>7.15</v>
      </c>
      <c r="K169" s="32">
        <f>Source!S97</f>
        <v>2120.71</v>
      </c>
      <c r="L169" s="33"/>
      <c r="R169">
        <f>H169</f>
        <v>296.60000000000002</v>
      </c>
    </row>
    <row r="170" spans="1:26" ht="14.25" x14ac:dyDescent="0.2">
      <c r="A170" s="47"/>
      <c r="B170" s="48"/>
      <c r="C170" s="48" t="s">
        <v>241</v>
      </c>
      <c r="D170" s="29"/>
      <c r="E170" s="12"/>
      <c r="F170" s="30">
        <f>Source!AM97</f>
        <v>2385.37</v>
      </c>
      <c r="G170" s="31" t="str">
        <f>Source!DE97</f>
        <v>)*1,25</v>
      </c>
      <c r="H170" s="32">
        <f>ROUND(Source!AD97*Source!I97, 2)</f>
        <v>2087.1999999999998</v>
      </c>
      <c r="I170" s="31"/>
      <c r="J170" s="31">
        <f>IF(Source!BB97&lt;&gt; 0, Source!BB97, 1)</f>
        <v>7.15</v>
      </c>
      <c r="K170" s="32">
        <f>Source!Q97</f>
        <v>14923.47</v>
      </c>
      <c r="L170" s="33"/>
    </row>
    <row r="171" spans="1:26" ht="14.25" x14ac:dyDescent="0.2">
      <c r="A171" s="47"/>
      <c r="B171" s="48"/>
      <c r="C171" s="48" t="s">
        <v>523</v>
      </c>
      <c r="D171" s="29"/>
      <c r="E171" s="12"/>
      <c r="F171" s="30">
        <f>Source!AN97</f>
        <v>263.01</v>
      </c>
      <c r="G171" s="31" t="str">
        <f>Source!DF97</f>
        <v>)*1,25</v>
      </c>
      <c r="H171" s="34">
        <f>ROUND(Source!AE97*Source!I97, 2)</f>
        <v>230.13</v>
      </c>
      <c r="I171" s="31"/>
      <c r="J171" s="31">
        <f>IF(Source!BS97&lt;&gt; 0, Source!BS97, 1)</f>
        <v>7.15</v>
      </c>
      <c r="K171" s="34">
        <f>Source!R97</f>
        <v>1645.46</v>
      </c>
      <c r="L171" s="33"/>
      <c r="R171">
        <f>H171</f>
        <v>230.13</v>
      </c>
    </row>
    <row r="172" spans="1:26" ht="14.25" x14ac:dyDescent="0.2">
      <c r="A172" s="47"/>
      <c r="B172" s="48"/>
      <c r="C172" s="48" t="s">
        <v>529</v>
      </c>
      <c r="D172" s="29"/>
      <c r="E172" s="12"/>
      <c r="F172" s="30">
        <f>Source!AL97</f>
        <v>230.67</v>
      </c>
      <c r="G172" s="31" t="str">
        <f>Source!DD97</f>
        <v/>
      </c>
      <c r="H172" s="32">
        <f>ROUND(Source!AC97*Source!I97, 2)</f>
        <v>161.47</v>
      </c>
      <c r="I172" s="31"/>
      <c r="J172" s="31">
        <f>IF(Source!BC97&lt;&gt; 0, Source!BC97, 1)</f>
        <v>7.15</v>
      </c>
      <c r="K172" s="32">
        <f>Source!P97</f>
        <v>1154.5</v>
      </c>
      <c r="L172" s="33"/>
    </row>
    <row r="173" spans="1:26" ht="14.25" x14ac:dyDescent="0.2">
      <c r="A173" s="47"/>
      <c r="B173" s="48"/>
      <c r="C173" s="48" t="s">
        <v>524</v>
      </c>
      <c r="D173" s="29" t="s">
        <v>525</v>
      </c>
      <c r="E173" s="12">
        <f>Source!BZ97</f>
        <v>142</v>
      </c>
      <c r="F173" s="56" t="str">
        <f>CONCATENATE(" )", Source!DL97, Source!FT97, "=", Source!FX97)</f>
        <v xml:space="preserve"> )*0,9=127,8</v>
      </c>
      <c r="G173" s="57"/>
      <c r="H173" s="32">
        <f>SUM(S167:S177)</f>
        <v>673.16</v>
      </c>
      <c r="I173" s="35"/>
      <c r="J173" s="28">
        <f>Source!AT97</f>
        <v>128</v>
      </c>
      <c r="K173" s="32">
        <f>SUM(T167:T177)</f>
        <v>4820.7</v>
      </c>
      <c r="L173" s="33"/>
    </row>
    <row r="174" spans="1:26" ht="14.25" x14ac:dyDescent="0.2">
      <c r="A174" s="47"/>
      <c r="B174" s="48"/>
      <c r="C174" s="48" t="s">
        <v>526</v>
      </c>
      <c r="D174" s="29" t="s">
        <v>525</v>
      </c>
      <c r="E174" s="12">
        <f>Source!CA97</f>
        <v>95</v>
      </c>
      <c r="F174" s="56" t="str">
        <f>CONCATENATE(" )", Source!DM97, Source!FU97, "=", Source!FY97)</f>
        <v xml:space="preserve"> )*0,85=80,75</v>
      </c>
      <c r="G174" s="57"/>
      <c r="H174" s="32">
        <f>SUM(U167:U177)</f>
        <v>425.33</v>
      </c>
      <c r="I174" s="35"/>
      <c r="J174" s="28">
        <f>Source!AU97</f>
        <v>81</v>
      </c>
      <c r="K174" s="32">
        <f>SUM(V167:V177)</f>
        <v>3050.6</v>
      </c>
      <c r="L174" s="33"/>
    </row>
    <row r="175" spans="1:26" ht="14.25" x14ac:dyDescent="0.2">
      <c r="A175" s="47"/>
      <c r="B175" s="48"/>
      <c r="C175" s="48" t="s">
        <v>527</v>
      </c>
      <c r="D175" s="29" t="s">
        <v>528</v>
      </c>
      <c r="E175" s="12">
        <f>Source!AQ97</f>
        <v>38.299999999999997</v>
      </c>
      <c r="F175" s="30"/>
      <c r="G175" s="31" t="str">
        <f>Source!DI97</f>
        <v>)*1,15</v>
      </c>
      <c r="H175" s="32"/>
      <c r="I175" s="31"/>
      <c r="J175" s="31"/>
      <c r="K175" s="32"/>
      <c r="L175" s="43">
        <f>Source!U97</f>
        <v>30.831499999999995</v>
      </c>
    </row>
    <row r="176" spans="1:26" ht="28.5" x14ac:dyDescent="0.2">
      <c r="A176" s="47" t="str">
        <f>Source!E99</f>
        <v>15,1</v>
      </c>
      <c r="B176" s="48" t="str">
        <f>Source!F99</f>
        <v>01.2.01.01-0012</v>
      </c>
      <c r="C176" s="48" t="str">
        <f>Source!G99</f>
        <v>Битумы нефтяные дорожные марки БДУ-70/100, улучшенные</v>
      </c>
      <c r="D176" s="29" t="str">
        <f>Source!H99</f>
        <v>т</v>
      </c>
      <c r="E176" s="12">
        <f>Source!I99</f>
        <v>8.1200000000000005E-3</v>
      </c>
      <c r="F176" s="30">
        <f>Source!AL99+Source!AM99+Source!AO99</f>
        <v>2192.4699999999998</v>
      </c>
      <c r="G176" s="44" t="s">
        <v>6</v>
      </c>
      <c r="H176" s="32">
        <f>ROUND(Source!AC99*Source!I99, 2)+ROUND(Source!AD99*Source!I99, 2)+ROUND(Source!AF99*Source!I99, 2)</f>
        <v>17.8</v>
      </c>
      <c r="I176" s="31"/>
      <c r="J176" s="31">
        <f>IF(Source!BC99&lt;&gt; 0, Source!BC99, 1)</f>
        <v>7.15</v>
      </c>
      <c r="K176" s="32">
        <f>Source!O99</f>
        <v>127.29</v>
      </c>
      <c r="L176" s="33"/>
      <c r="S176">
        <f>ROUND((Source!FX99/100)*((ROUND(Source!AF99*Source!I99, 2)+ROUND(Source!AE99*Source!I99, 2))), 2)</f>
        <v>0</v>
      </c>
      <c r="T176">
        <f>Source!X99</f>
        <v>0</v>
      </c>
      <c r="U176">
        <f>ROUND((Source!FY99/100)*((ROUND(Source!AF99*Source!I99, 2)+ROUND(Source!AE99*Source!I99, 2))), 2)</f>
        <v>0</v>
      </c>
      <c r="V176">
        <f>Source!Y99</f>
        <v>0</v>
      </c>
      <c r="W176">
        <f>IF(Source!BI99&lt;=1,H176, 0)</f>
        <v>17.8</v>
      </c>
      <c r="X176">
        <f>IF(Source!BI99=2,H176, 0)</f>
        <v>0</v>
      </c>
      <c r="Y176">
        <f>IF(Source!BI99=3,H176, 0)</f>
        <v>0</v>
      </c>
      <c r="Z176">
        <f>IF(Source!BI99=4,H176, 0)</f>
        <v>0</v>
      </c>
    </row>
    <row r="177" spans="1:26" ht="71.25" x14ac:dyDescent="0.2">
      <c r="A177" s="49" t="str">
        <f>Source!E101</f>
        <v>15,2</v>
      </c>
      <c r="B177" s="50" t="str">
        <f>Source!F101</f>
        <v>04.2.01.02-0012</v>
      </c>
      <c r="C177" s="50" t="str">
        <f>Source!G101</f>
        <v>Смеси асфальтобетонные дорожные, аэродромные и асфальтобетон (горячие для пористого асфальтобетона щебеночные и гравийные), марка II</v>
      </c>
      <c r="D177" s="36" t="str">
        <f>Source!H101</f>
        <v>т</v>
      </c>
      <c r="E177" s="37">
        <f>Source!I101</f>
        <v>71.400000000000006</v>
      </c>
      <c r="F177" s="38">
        <f>Source!AL101+Source!AM101+Source!AO101</f>
        <v>451.75</v>
      </c>
      <c r="G177" s="45" t="s">
        <v>6</v>
      </c>
      <c r="H177" s="40">
        <f>ROUND(Source!AC101*Source!I101, 2)+ROUND(Source!AD101*Source!I101, 2)+ROUND(Source!AF101*Source!I101, 2)</f>
        <v>32254.95</v>
      </c>
      <c r="I177" s="39"/>
      <c r="J177" s="39">
        <f>IF(Source!BC101&lt;&gt; 0, Source!BC101, 1)</f>
        <v>7.15</v>
      </c>
      <c r="K177" s="40">
        <f>Source!O101</f>
        <v>230622.89</v>
      </c>
      <c r="L177" s="46"/>
      <c r="S177">
        <f>ROUND((Source!FX101/100)*((ROUND(Source!AF101*Source!I101, 2)+ROUND(Source!AE101*Source!I101, 2))), 2)</f>
        <v>0</v>
      </c>
      <c r="T177">
        <f>Source!X101</f>
        <v>0</v>
      </c>
      <c r="U177">
        <f>ROUND((Source!FY101/100)*((ROUND(Source!AF101*Source!I101, 2)+ROUND(Source!AE101*Source!I101, 2))), 2)</f>
        <v>0</v>
      </c>
      <c r="V177">
        <f>Source!Y101</f>
        <v>0</v>
      </c>
      <c r="W177">
        <f>IF(Source!BI101&lt;=1,H177, 0)</f>
        <v>32254.95</v>
      </c>
      <c r="X177">
        <f>IF(Source!BI101=2,H177, 0)</f>
        <v>0</v>
      </c>
      <c r="Y177">
        <f>IF(Source!BI101=3,H177, 0)</f>
        <v>0</v>
      </c>
      <c r="Z177">
        <f>IF(Source!BI101=4,H177, 0)</f>
        <v>0</v>
      </c>
    </row>
    <row r="178" spans="1:26" ht="15" x14ac:dyDescent="0.25">
      <c r="G178" s="53">
        <f>H169+H170+H172+H173+H174+SUM(H176:H177)</f>
        <v>35916.51</v>
      </c>
      <c r="H178" s="53"/>
      <c r="J178" s="53">
        <f>K169+K170+K172+K173+K174+SUM(K176:K177)</f>
        <v>256820.16000000003</v>
      </c>
      <c r="K178" s="53"/>
      <c r="L178" s="42">
        <f>Source!U97</f>
        <v>30.831499999999995</v>
      </c>
      <c r="O178" s="24">
        <f>G178</f>
        <v>35916.51</v>
      </c>
      <c r="P178" s="24">
        <f>J178</f>
        <v>256820.16000000003</v>
      </c>
      <c r="Q178" s="24">
        <f>L178</f>
        <v>30.831499999999995</v>
      </c>
      <c r="W178">
        <f>IF(Source!BI97&lt;=1,H169+H170+H172+H173+H174, 0)</f>
        <v>3643.7599999999993</v>
      </c>
      <c r="X178">
        <f>IF(Source!BI97=2,H169+H170+H172+H173+H174, 0)</f>
        <v>0</v>
      </c>
      <c r="Y178">
        <f>IF(Source!BI97=3,H169+H170+H172+H173+H174, 0)</f>
        <v>0</v>
      </c>
      <c r="Z178">
        <f>IF(Source!BI97=4,H169+H170+H172+H173+H174, 0)</f>
        <v>0</v>
      </c>
    </row>
    <row r="179" spans="1:26" ht="28.5" x14ac:dyDescent="0.2">
      <c r="A179" s="47" t="str">
        <f>Source!E103</f>
        <v>16</v>
      </c>
      <c r="B179" s="48" t="str">
        <f>Source!F103</f>
        <v>01-02-061-02</v>
      </c>
      <c r="C179" s="48" t="str">
        <f>Source!G103</f>
        <v>Засыпка вручную траншей, пазух котлованов и ям, группа грунтов 2</v>
      </c>
      <c r="D179" s="29" t="str">
        <f>Source!H103</f>
        <v>100 м3</v>
      </c>
      <c r="E179" s="12">
        <f>Source!I103</f>
        <v>0.84799999999999998</v>
      </c>
      <c r="F179" s="30">
        <f>Source!AL103+Source!AM103+Source!AO103</f>
        <v>729</v>
      </c>
      <c r="G179" s="31"/>
      <c r="H179" s="32"/>
      <c r="I179" s="31" t="str">
        <f>Source!BO103</f>
        <v/>
      </c>
      <c r="J179" s="31"/>
      <c r="K179" s="32"/>
      <c r="L179" s="33"/>
      <c r="S179">
        <f>ROUND((Source!FX103/100)*((ROUND(Source!AF103*Source!I103, 2)+ROUND(Source!AE103*Source!I103, 2))), 2)</f>
        <v>511.86</v>
      </c>
      <c r="T179">
        <f>Source!X103</f>
        <v>3659.82</v>
      </c>
      <c r="U179">
        <f>ROUND((Source!FY103/100)*((ROUND(Source!AF103*Source!I103, 2)+ROUND(Source!AE103*Source!I103, 2))), 2)</f>
        <v>271.93</v>
      </c>
      <c r="V179">
        <f>Source!Y103</f>
        <v>1931.57</v>
      </c>
    </row>
    <row r="180" spans="1:26" x14ac:dyDescent="0.2">
      <c r="C180" s="23" t="str">
        <f>"Объем: "&amp;Source!I103&amp;"=84,8/"&amp;"100"</f>
        <v>Объем: 0,848=84,8/100</v>
      </c>
    </row>
    <row r="181" spans="1:26" ht="14.25" x14ac:dyDescent="0.2">
      <c r="A181" s="47"/>
      <c r="B181" s="48"/>
      <c r="C181" s="48" t="s">
        <v>522</v>
      </c>
      <c r="D181" s="29"/>
      <c r="E181" s="12"/>
      <c r="F181" s="30">
        <f>Source!AO103</f>
        <v>729</v>
      </c>
      <c r="G181" s="31" t="str">
        <f>Source!DG103</f>
        <v>)*1,15</v>
      </c>
      <c r="H181" s="32">
        <f>ROUND(Source!AF103*Source!I103, 2)</f>
        <v>710.92</v>
      </c>
      <c r="I181" s="31"/>
      <c r="J181" s="31">
        <f>IF(Source!BA103&lt;&gt; 0, Source!BA103, 1)</f>
        <v>7.15</v>
      </c>
      <c r="K181" s="32">
        <f>Source!S103</f>
        <v>5083.08</v>
      </c>
      <c r="L181" s="33"/>
      <c r="R181">
        <f>H181</f>
        <v>710.92</v>
      </c>
    </row>
    <row r="182" spans="1:26" ht="14.25" x14ac:dyDescent="0.2">
      <c r="A182" s="47"/>
      <c r="B182" s="48"/>
      <c r="C182" s="48" t="s">
        <v>524</v>
      </c>
      <c r="D182" s="29" t="s">
        <v>525</v>
      </c>
      <c r="E182" s="12">
        <f>Source!BZ103</f>
        <v>80</v>
      </c>
      <c r="F182" s="56" t="str">
        <f>CONCATENATE(" )", Source!DL103, Source!FT103, "=", Source!FX103)</f>
        <v xml:space="preserve"> )*0,9=72</v>
      </c>
      <c r="G182" s="57"/>
      <c r="H182" s="32">
        <f>SUM(S179:S184)</f>
        <v>511.86</v>
      </c>
      <c r="I182" s="35"/>
      <c r="J182" s="28">
        <f>Source!AT103</f>
        <v>72</v>
      </c>
      <c r="K182" s="32">
        <f>SUM(T179:T184)</f>
        <v>3659.82</v>
      </c>
      <c r="L182" s="33"/>
    </row>
    <row r="183" spans="1:26" ht="14.25" x14ac:dyDescent="0.2">
      <c r="A183" s="47"/>
      <c r="B183" s="48"/>
      <c r="C183" s="48" t="s">
        <v>526</v>
      </c>
      <c r="D183" s="29" t="s">
        <v>525</v>
      </c>
      <c r="E183" s="12">
        <f>Source!CA103</f>
        <v>45</v>
      </c>
      <c r="F183" s="56" t="str">
        <f>CONCATENATE(" )", Source!DM103, Source!FU103, "=", Source!FY103)</f>
        <v xml:space="preserve"> )*0,85=38,25</v>
      </c>
      <c r="G183" s="57"/>
      <c r="H183" s="32">
        <f>SUM(U179:U184)</f>
        <v>271.93</v>
      </c>
      <c r="I183" s="35"/>
      <c r="J183" s="28">
        <f>Source!AU103</f>
        <v>38</v>
      </c>
      <c r="K183" s="32">
        <f>SUM(V179:V184)</f>
        <v>1931.57</v>
      </c>
      <c r="L183" s="33"/>
    </row>
    <row r="184" spans="1:26" ht="14.25" x14ac:dyDescent="0.2">
      <c r="A184" s="49"/>
      <c r="B184" s="50"/>
      <c r="C184" s="50" t="s">
        <v>527</v>
      </c>
      <c r="D184" s="36" t="s">
        <v>528</v>
      </c>
      <c r="E184" s="37">
        <f>Source!AQ103</f>
        <v>97.2</v>
      </c>
      <c r="F184" s="38"/>
      <c r="G184" s="39" t="str">
        <f>Source!DI103</f>
        <v>)*1,15</v>
      </c>
      <c r="H184" s="40"/>
      <c r="I184" s="39"/>
      <c r="J184" s="39"/>
      <c r="K184" s="40"/>
      <c r="L184" s="41">
        <f>Source!U103</f>
        <v>94.789439999999999</v>
      </c>
    </row>
    <row r="185" spans="1:26" ht="15" x14ac:dyDescent="0.25">
      <c r="G185" s="53">
        <f>H181+H182+H183</f>
        <v>1494.71</v>
      </c>
      <c r="H185" s="53"/>
      <c r="J185" s="53">
        <f>K181+K182+K183</f>
        <v>10674.47</v>
      </c>
      <c r="K185" s="53"/>
      <c r="L185" s="42">
        <f>Source!U103</f>
        <v>94.789439999999999</v>
      </c>
      <c r="O185" s="24">
        <f>G185</f>
        <v>1494.71</v>
      </c>
      <c r="P185" s="24">
        <f>J185</f>
        <v>10674.47</v>
      </c>
      <c r="Q185" s="24">
        <f>L185</f>
        <v>94.789439999999999</v>
      </c>
      <c r="W185">
        <f>IF(Source!BI103&lt;=1,H181+H182+H183, 0)</f>
        <v>1494.71</v>
      </c>
      <c r="X185">
        <f>IF(Source!BI103=2,H181+H182+H183, 0)</f>
        <v>0</v>
      </c>
      <c r="Y185">
        <f>IF(Source!BI103=3,H181+H182+H183, 0)</f>
        <v>0</v>
      </c>
      <c r="Z185">
        <f>IF(Source!BI103=4,H181+H182+H183, 0)</f>
        <v>0</v>
      </c>
    </row>
    <row r="186" spans="1:26" ht="71.25" x14ac:dyDescent="0.2">
      <c r="A186" s="47" t="str">
        <f>Source!E105</f>
        <v>17</v>
      </c>
      <c r="B186" s="48" t="str">
        <f>Source!F105</f>
        <v>т01-01-01-043</v>
      </c>
      <c r="C186" s="48" t="str">
        <f>Source!G105</f>
        <v>Погрузочные работы при автомобильных перевозках мусора строительного с погрузкой экскаваторами емкостью ковша до 0,5 м3</v>
      </c>
      <c r="D186" s="29" t="str">
        <f>Source!H105</f>
        <v>1 Т ГРУЗА</v>
      </c>
      <c r="E186" s="12">
        <f>Source!I105</f>
        <v>137.24700000000001</v>
      </c>
      <c r="F186" s="30">
        <f>Source!AK105</f>
        <v>3.28</v>
      </c>
      <c r="G186" s="31" t="str">
        <f>Source!DC105</f>
        <v/>
      </c>
      <c r="H186" s="32">
        <f>ROUND(Source!AB105*Source!I105, 2)</f>
        <v>450.17</v>
      </c>
      <c r="I186" s="31" t="str">
        <f>Source!BO105</f>
        <v/>
      </c>
      <c r="J186" s="31">
        <f>Source!AZ105</f>
        <v>7.15</v>
      </c>
      <c r="K186" s="32">
        <f>Source!GM105</f>
        <v>3218.72</v>
      </c>
      <c r="L186" s="33"/>
      <c r="S186">
        <f>ROUND((Source!FX105/100)*((ROUND(0*Source!I105, 2)+ROUND(0*Source!I105, 2))), 2)</f>
        <v>0</v>
      </c>
      <c r="T186">
        <f>Source!X105</f>
        <v>0</v>
      </c>
      <c r="U186">
        <f>ROUND((Source!FY105/100)*((ROUND(0*Source!I105, 2)+ROUND(0*Source!I105, 2))), 2)</f>
        <v>0</v>
      </c>
      <c r="V186">
        <f>Source!Y105</f>
        <v>0</v>
      </c>
    </row>
    <row r="187" spans="1:26" x14ac:dyDescent="0.2">
      <c r="A187" s="25"/>
      <c r="B187" s="25"/>
      <c r="C187" s="26" t="str">
        <f>"Объем: "&amp;Source!I105&amp;"=88,011+"&amp;"1,716+"&amp;"47,52"</f>
        <v>Объем: 137,247=88,011+1,716+47,52</v>
      </c>
      <c r="D187" s="25"/>
      <c r="E187" s="25"/>
      <c r="F187" s="25"/>
      <c r="G187" s="25"/>
      <c r="H187" s="25"/>
      <c r="I187" s="25"/>
      <c r="J187" s="25"/>
      <c r="K187" s="25"/>
      <c r="L187" s="25"/>
    </row>
    <row r="188" spans="1:26" ht="15" x14ac:dyDescent="0.25">
      <c r="G188" s="53">
        <f>H186</f>
        <v>450.17</v>
      </c>
      <c r="H188" s="53"/>
      <c r="J188" s="53">
        <f>K186</f>
        <v>3218.72</v>
      </c>
      <c r="K188" s="53"/>
      <c r="L188" s="42">
        <f>Source!U105</f>
        <v>0</v>
      </c>
      <c r="O188" s="24">
        <f>G188</f>
        <v>450.17</v>
      </c>
      <c r="P188" s="24">
        <f>J188</f>
        <v>3218.72</v>
      </c>
      <c r="Q188" s="24">
        <f>L188</f>
        <v>0</v>
      </c>
      <c r="W188">
        <f>IF(Source!BI105&lt;=1,H186, 0)</f>
        <v>450.17</v>
      </c>
      <c r="X188">
        <f>IF(Source!BI105=2,H186, 0)</f>
        <v>0</v>
      </c>
      <c r="Y188">
        <f>IF(Source!BI105=3,H186, 0)</f>
        <v>0</v>
      </c>
      <c r="Z188">
        <f>IF(Source!BI105=4,H186, 0)</f>
        <v>0</v>
      </c>
    </row>
    <row r="189" spans="1:26" ht="57" x14ac:dyDescent="0.2">
      <c r="A189" s="49" t="str">
        <f>Source!E107</f>
        <v>18</v>
      </c>
      <c r="B189" s="50" t="str">
        <f>Source!F107</f>
        <v>т03-01-01-035</v>
      </c>
      <c r="C189" s="50" t="str">
        <f>Source!G107</f>
        <v>Перевозка грузов I класса автомобилями бортовыми грузоподъемностью до 15 т на расстояние до 35 км</v>
      </c>
      <c r="D189" s="36" t="str">
        <f>Source!H107</f>
        <v>1 Т ГРУЗА</v>
      </c>
      <c r="E189" s="37">
        <f>Source!I107</f>
        <v>137.24700000000001</v>
      </c>
      <c r="F189" s="38">
        <f>Source!AK107</f>
        <v>19.54</v>
      </c>
      <c r="G189" s="39" t="str">
        <f>Source!DC107</f>
        <v/>
      </c>
      <c r="H189" s="40">
        <f>ROUND(Source!AB107*Source!I107, 2)</f>
        <v>2681.81</v>
      </c>
      <c r="I189" s="39" t="str">
        <f>Source!BO107</f>
        <v/>
      </c>
      <c r="J189" s="39">
        <f>Source!AZ107</f>
        <v>7.15</v>
      </c>
      <c r="K189" s="40">
        <f>Source!GM107</f>
        <v>19174.919999999998</v>
      </c>
      <c r="L189" s="46"/>
      <c r="S189">
        <f>ROUND((Source!FX107/100)*((ROUND(0*Source!I107, 2)+ROUND(0*Source!I107, 2))), 2)</f>
        <v>0</v>
      </c>
      <c r="T189">
        <f>Source!X107</f>
        <v>0</v>
      </c>
      <c r="U189">
        <f>ROUND((Source!FY107/100)*((ROUND(0*Source!I107, 2)+ROUND(0*Source!I107, 2))), 2)</f>
        <v>0</v>
      </c>
      <c r="V189">
        <f>Source!Y107</f>
        <v>0</v>
      </c>
    </row>
    <row r="190" spans="1:26" ht="15" x14ac:dyDescent="0.25">
      <c r="G190" s="53">
        <f>H189</f>
        <v>2681.81</v>
      </c>
      <c r="H190" s="53"/>
      <c r="J190" s="53">
        <f>K189</f>
        <v>19174.919999999998</v>
      </c>
      <c r="K190" s="53"/>
      <c r="L190" s="42">
        <f>Source!U107</f>
        <v>0</v>
      </c>
      <c r="O190" s="24">
        <f>G190</f>
        <v>2681.81</v>
      </c>
      <c r="P190" s="24">
        <f>J190</f>
        <v>19174.919999999998</v>
      </c>
      <c r="Q190" s="24">
        <f>L190</f>
        <v>0</v>
      </c>
      <c r="W190">
        <f>IF(Source!BI107&lt;=1,H189, 0)</f>
        <v>2681.81</v>
      </c>
      <c r="X190">
        <f>IF(Source!BI107=2,H189, 0)</f>
        <v>0</v>
      </c>
      <c r="Y190">
        <f>IF(Source!BI107=3,H189, 0)</f>
        <v>0</v>
      </c>
      <c r="Z190">
        <f>IF(Source!BI107=4,H189, 0)</f>
        <v>0</v>
      </c>
    </row>
    <row r="191" spans="1:26" ht="57" x14ac:dyDescent="0.2">
      <c r="A191" s="47" t="str">
        <f>Source!E109</f>
        <v>19</v>
      </c>
      <c r="B191" s="48" t="str">
        <f>Source!F109</f>
        <v>47-01-046-02</v>
      </c>
      <c r="C191" s="48" t="str">
        <f>Source!G109</f>
        <v>Подготовка почвы для устройства партерного и обыкновенного газона без внесения растительной земли вручную</v>
      </c>
      <c r="D191" s="29" t="str">
        <f>Source!H109</f>
        <v>100 м2</v>
      </c>
      <c r="E191" s="12">
        <f>Source!I109</f>
        <v>2.65</v>
      </c>
      <c r="F191" s="30">
        <f>Source!AL109+Source!AM109+Source!AO109</f>
        <v>134.71</v>
      </c>
      <c r="G191" s="31"/>
      <c r="H191" s="32"/>
      <c r="I191" s="31" t="str">
        <f>Source!BO109</f>
        <v/>
      </c>
      <c r="J191" s="31"/>
      <c r="K191" s="32"/>
      <c r="L191" s="33"/>
      <c r="S191">
        <f>ROUND((Source!FX109/100)*((ROUND(Source!AF109*Source!I109, 2)+ROUND(Source!AE109*Source!I109, 2))), 2)</f>
        <v>424.9</v>
      </c>
      <c r="T191">
        <f>Source!X109</f>
        <v>3052.69</v>
      </c>
      <c r="U191">
        <f>ROUND((Source!FY109/100)*((ROUND(Source!AF109*Source!I109, 2)+ROUND(Source!AE109*Source!I109, 2))), 2)</f>
        <v>314.06</v>
      </c>
      <c r="V191">
        <f>Source!Y109</f>
        <v>2260.17</v>
      </c>
    </row>
    <row r="192" spans="1:26" x14ac:dyDescent="0.2">
      <c r="C192" s="23" t="str">
        <f>"Объем: "&amp;Source!I109&amp;"=265/"&amp;"100"</f>
        <v>Объем: 2,65=265/100</v>
      </c>
    </row>
    <row r="193" spans="1:26" ht="14.25" x14ac:dyDescent="0.2">
      <c r="A193" s="47"/>
      <c r="B193" s="48"/>
      <c r="C193" s="48" t="s">
        <v>522</v>
      </c>
      <c r="D193" s="29"/>
      <c r="E193" s="12"/>
      <c r="F193" s="30">
        <f>Source!AO109</f>
        <v>134.71</v>
      </c>
      <c r="G193" s="31" t="str">
        <f>Source!DG109</f>
        <v>)*1,15</v>
      </c>
      <c r="H193" s="32">
        <f>ROUND(Source!AF109*Source!I109, 2)</f>
        <v>410.53</v>
      </c>
      <c r="I193" s="31"/>
      <c r="J193" s="31">
        <f>IF(Source!BA109&lt;&gt; 0, Source!BA109, 1)</f>
        <v>7.15</v>
      </c>
      <c r="K193" s="32">
        <f>Source!S109</f>
        <v>2935.28</v>
      </c>
      <c r="L193" s="33"/>
      <c r="R193">
        <f>H193</f>
        <v>410.53</v>
      </c>
    </row>
    <row r="194" spans="1:26" ht="14.25" x14ac:dyDescent="0.2">
      <c r="A194" s="47"/>
      <c r="B194" s="48"/>
      <c r="C194" s="48" t="s">
        <v>524</v>
      </c>
      <c r="D194" s="29" t="s">
        <v>525</v>
      </c>
      <c r="E194" s="12">
        <f>Source!BZ109</f>
        <v>115</v>
      </c>
      <c r="F194" s="56" t="str">
        <f>CONCATENATE(" )", Source!DL109, Source!FT109, "=", Source!FX109)</f>
        <v xml:space="preserve"> )*0,9=103,5</v>
      </c>
      <c r="G194" s="57"/>
      <c r="H194" s="32">
        <f>SUM(S191:S196)</f>
        <v>424.9</v>
      </c>
      <c r="I194" s="35"/>
      <c r="J194" s="28">
        <f>Source!AT109</f>
        <v>104</v>
      </c>
      <c r="K194" s="32">
        <f>SUM(T191:T196)</f>
        <v>3052.69</v>
      </c>
      <c r="L194" s="33"/>
    </row>
    <row r="195" spans="1:26" ht="14.25" x14ac:dyDescent="0.2">
      <c r="A195" s="47"/>
      <c r="B195" s="48"/>
      <c r="C195" s="48" t="s">
        <v>526</v>
      </c>
      <c r="D195" s="29" t="s">
        <v>525</v>
      </c>
      <c r="E195" s="12">
        <f>Source!CA109</f>
        <v>90</v>
      </c>
      <c r="F195" s="56" t="str">
        <f>CONCATENATE(" )", Source!DM109, Source!FU109, "=", Source!FY109)</f>
        <v xml:space="preserve"> )*0,85=76,5</v>
      </c>
      <c r="G195" s="57"/>
      <c r="H195" s="32">
        <f>SUM(U191:U196)</f>
        <v>314.06</v>
      </c>
      <c r="I195" s="35"/>
      <c r="J195" s="28">
        <f>Source!AU109</f>
        <v>77</v>
      </c>
      <c r="K195" s="32">
        <f>SUM(V191:V196)</f>
        <v>2260.17</v>
      </c>
      <c r="L195" s="33"/>
    </row>
    <row r="196" spans="1:26" ht="14.25" x14ac:dyDescent="0.2">
      <c r="A196" s="49"/>
      <c r="B196" s="50"/>
      <c r="C196" s="50" t="s">
        <v>527</v>
      </c>
      <c r="D196" s="36" t="s">
        <v>528</v>
      </c>
      <c r="E196" s="37">
        <f>Source!AQ109</f>
        <v>17.27</v>
      </c>
      <c r="F196" s="38"/>
      <c r="G196" s="39" t="str">
        <f>Source!DI109</f>
        <v>)*1,15</v>
      </c>
      <c r="H196" s="40"/>
      <c r="I196" s="39"/>
      <c r="J196" s="39"/>
      <c r="K196" s="40"/>
      <c r="L196" s="41">
        <f>Source!U109</f>
        <v>52.630324999999992</v>
      </c>
    </row>
    <row r="197" spans="1:26" ht="15" x14ac:dyDescent="0.25">
      <c r="G197" s="53">
        <f>H193+H194+H195</f>
        <v>1149.49</v>
      </c>
      <c r="H197" s="53"/>
      <c r="J197" s="53">
        <f>K193+K194+K195</f>
        <v>8248.14</v>
      </c>
      <c r="K197" s="53"/>
      <c r="L197" s="42">
        <f>Source!U109</f>
        <v>52.630324999999992</v>
      </c>
      <c r="O197" s="24">
        <f>G197</f>
        <v>1149.49</v>
      </c>
      <c r="P197" s="24">
        <f>J197</f>
        <v>8248.14</v>
      </c>
      <c r="Q197" s="24">
        <f>L197</f>
        <v>52.630324999999992</v>
      </c>
      <c r="W197">
        <f>IF(Source!BI109&lt;=1,H193+H194+H195, 0)</f>
        <v>1149.49</v>
      </c>
      <c r="X197">
        <f>IF(Source!BI109=2,H193+H194+H195, 0)</f>
        <v>0</v>
      </c>
      <c r="Y197">
        <f>IF(Source!BI109=3,H193+H194+H195, 0)</f>
        <v>0</v>
      </c>
      <c r="Z197">
        <f>IF(Source!BI109=4,H193+H194+H195, 0)</f>
        <v>0</v>
      </c>
    </row>
    <row r="198" spans="1:26" ht="42.75" x14ac:dyDescent="0.2">
      <c r="A198" s="47" t="str">
        <f>Source!E111</f>
        <v>20</v>
      </c>
      <c r="B198" s="48" t="str">
        <f>Source!F111</f>
        <v>47-01-046-06</v>
      </c>
      <c r="C198" s="48" t="str">
        <f>Source!G111</f>
        <v>Посев газонов партерных, мавританских и обыкновенных вручную</v>
      </c>
      <c r="D198" s="29" t="str">
        <f>Source!H111</f>
        <v>100 м2</v>
      </c>
      <c r="E198" s="12">
        <f>Source!I111</f>
        <v>2.65</v>
      </c>
      <c r="F198" s="30">
        <f>Source!AL111+Source!AM111+Source!AO111</f>
        <v>376.47999999999996</v>
      </c>
      <c r="G198" s="31"/>
      <c r="H198" s="32"/>
      <c r="I198" s="31" t="str">
        <f>Source!BO111</f>
        <v/>
      </c>
      <c r="J198" s="31"/>
      <c r="K198" s="32"/>
      <c r="L198" s="33"/>
      <c r="S198">
        <f>ROUND((Source!FX111/100)*((ROUND(Source!AF111*Source!I111, 2)+ROUND(Source!AE111*Source!I111, 2))), 2)</f>
        <v>268.81</v>
      </c>
      <c r="T198">
        <f>Source!X111</f>
        <v>1931.27</v>
      </c>
      <c r="U198">
        <f>ROUND((Source!FY111/100)*((ROUND(Source!AF111*Source!I111, 2)+ROUND(Source!AE111*Source!I111, 2))), 2)</f>
        <v>198.69</v>
      </c>
      <c r="V198">
        <f>Source!Y111</f>
        <v>1429.88</v>
      </c>
    </row>
    <row r="199" spans="1:26" x14ac:dyDescent="0.2">
      <c r="C199" s="23" t="str">
        <f>"Объем: "&amp;Source!I111&amp;"=265/"&amp;"100"</f>
        <v>Объем: 2,65=265/100</v>
      </c>
    </row>
    <row r="200" spans="1:26" ht="14.25" x14ac:dyDescent="0.2">
      <c r="A200" s="47"/>
      <c r="B200" s="48"/>
      <c r="C200" s="48" t="s">
        <v>522</v>
      </c>
      <c r="D200" s="29"/>
      <c r="E200" s="12"/>
      <c r="F200" s="30">
        <f>Source!AO111</f>
        <v>50.68</v>
      </c>
      <c r="G200" s="31" t="str">
        <f>Source!DG111</f>
        <v>)*1,15</v>
      </c>
      <c r="H200" s="32">
        <f>ROUND(Source!AF111*Source!I111, 2)</f>
        <v>154.44999999999999</v>
      </c>
      <c r="I200" s="31"/>
      <c r="J200" s="31">
        <f>IF(Source!BA111&lt;&gt; 0, Source!BA111, 1)</f>
        <v>7.15</v>
      </c>
      <c r="K200" s="32">
        <f>Source!S111</f>
        <v>1104.3</v>
      </c>
      <c r="L200" s="33"/>
      <c r="R200">
        <f>H200</f>
        <v>154.44999999999999</v>
      </c>
    </row>
    <row r="201" spans="1:26" ht="14.25" x14ac:dyDescent="0.2">
      <c r="A201" s="47"/>
      <c r="B201" s="48"/>
      <c r="C201" s="48" t="s">
        <v>241</v>
      </c>
      <c r="D201" s="29"/>
      <c r="E201" s="12"/>
      <c r="F201" s="30">
        <f>Source!AM111</f>
        <v>301.39999999999998</v>
      </c>
      <c r="G201" s="31" t="str">
        <f>Source!DE111</f>
        <v>)*1,25</v>
      </c>
      <c r="H201" s="32">
        <f>ROUND(Source!AD111*Source!I111, 2)</f>
        <v>998.39</v>
      </c>
      <c r="I201" s="31"/>
      <c r="J201" s="31">
        <f>IF(Source!BB111&lt;&gt; 0, Source!BB111, 1)</f>
        <v>7.15</v>
      </c>
      <c r="K201" s="32">
        <f>Source!Q111</f>
        <v>7138.47</v>
      </c>
      <c r="L201" s="33"/>
    </row>
    <row r="202" spans="1:26" ht="14.25" x14ac:dyDescent="0.2">
      <c r="A202" s="47"/>
      <c r="B202" s="48"/>
      <c r="C202" s="48" t="s">
        <v>523</v>
      </c>
      <c r="D202" s="29"/>
      <c r="E202" s="12"/>
      <c r="F202" s="30">
        <f>Source!AN111</f>
        <v>31.78</v>
      </c>
      <c r="G202" s="31" t="str">
        <f>Source!DF111</f>
        <v>)*1,25</v>
      </c>
      <c r="H202" s="34">
        <f>ROUND(Source!AE111*Source!I111, 2)</f>
        <v>105.27</v>
      </c>
      <c r="I202" s="31"/>
      <c r="J202" s="31">
        <f>IF(Source!BS111&lt;&gt; 0, Source!BS111, 1)</f>
        <v>7.15</v>
      </c>
      <c r="K202" s="34">
        <f>Source!R111</f>
        <v>752.69</v>
      </c>
      <c r="L202" s="33"/>
      <c r="R202">
        <f>H202</f>
        <v>105.27</v>
      </c>
    </row>
    <row r="203" spans="1:26" ht="14.25" x14ac:dyDescent="0.2">
      <c r="A203" s="47"/>
      <c r="B203" s="48"/>
      <c r="C203" s="48" t="s">
        <v>529</v>
      </c>
      <c r="D203" s="29"/>
      <c r="E203" s="12"/>
      <c r="F203" s="30">
        <f>Source!AL111</f>
        <v>24.4</v>
      </c>
      <c r="G203" s="31" t="str">
        <f>Source!DD111</f>
        <v/>
      </c>
      <c r="H203" s="32">
        <f>ROUND(Source!AC111*Source!I111, 2)</f>
        <v>64.66</v>
      </c>
      <c r="I203" s="31"/>
      <c r="J203" s="31">
        <f>IF(Source!BC111&lt;&gt; 0, Source!BC111, 1)</f>
        <v>7.15</v>
      </c>
      <c r="K203" s="32">
        <f>Source!P111</f>
        <v>462.32</v>
      </c>
      <c r="L203" s="33"/>
    </row>
    <row r="204" spans="1:26" ht="14.25" x14ac:dyDescent="0.2">
      <c r="A204" s="47"/>
      <c r="B204" s="48"/>
      <c r="C204" s="48" t="s">
        <v>524</v>
      </c>
      <c r="D204" s="29" t="s">
        <v>525</v>
      </c>
      <c r="E204" s="12">
        <f>Source!BZ111</f>
        <v>115</v>
      </c>
      <c r="F204" s="56" t="str">
        <f>CONCATENATE(" )", Source!DL111, Source!FT111, "=", Source!FX111)</f>
        <v xml:space="preserve"> )*0,9=103,5</v>
      </c>
      <c r="G204" s="57"/>
      <c r="H204" s="32">
        <f>SUM(S198:S207)</f>
        <v>268.81</v>
      </c>
      <c r="I204" s="35"/>
      <c r="J204" s="28">
        <f>Source!AT111</f>
        <v>104</v>
      </c>
      <c r="K204" s="32">
        <f>SUM(T198:T207)</f>
        <v>1931.27</v>
      </c>
      <c r="L204" s="33"/>
    </row>
    <row r="205" spans="1:26" ht="14.25" x14ac:dyDescent="0.2">
      <c r="A205" s="47"/>
      <c r="B205" s="48"/>
      <c r="C205" s="48" t="s">
        <v>526</v>
      </c>
      <c r="D205" s="29" t="s">
        <v>525</v>
      </c>
      <c r="E205" s="12">
        <f>Source!CA111</f>
        <v>90</v>
      </c>
      <c r="F205" s="56" t="str">
        <f>CONCATENATE(" )", Source!DM111, Source!FU111, "=", Source!FY111)</f>
        <v xml:space="preserve"> )*0,85=76,5</v>
      </c>
      <c r="G205" s="57"/>
      <c r="H205" s="32">
        <f>SUM(U198:U207)</f>
        <v>198.69</v>
      </c>
      <c r="I205" s="35"/>
      <c r="J205" s="28">
        <f>Source!AU111</f>
        <v>77</v>
      </c>
      <c r="K205" s="32">
        <f>SUM(V198:V207)</f>
        <v>1429.88</v>
      </c>
      <c r="L205" s="33"/>
    </row>
    <row r="206" spans="1:26" ht="14.25" x14ac:dyDescent="0.2">
      <c r="A206" s="47"/>
      <c r="B206" s="48"/>
      <c r="C206" s="48" t="s">
        <v>527</v>
      </c>
      <c r="D206" s="29" t="s">
        <v>528</v>
      </c>
      <c r="E206" s="12">
        <f>Source!AQ111</f>
        <v>5.99</v>
      </c>
      <c r="F206" s="30"/>
      <c r="G206" s="31" t="str">
        <f>Source!DI111</f>
        <v>)*1,15</v>
      </c>
      <c r="H206" s="32"/>
      <c r="I206" s="31"/>
      <c r="J206" s="31"/>
      <c r="K206" s="32"/>
      <c r="L206" s="43">
        <f>Source!U111</f>
        <v>18.254524999999997</v>
      </c>
    </row>
    <row r="207" spans="1:26" ht="28.5" x14ac:dyDescent="0.2">
      <c r="A207" s="49" t="str">
        <f>Source!E113</f>
        <v>20,1</v>
      </c>
      <c r="B207" s="50" t="str">
        <f>Source!F113</f>
        <v>16.2.02.07-0161</v>
      </c>
      <c r="C207" s="50" t="str">
        <f>Source!G113</f>
        <v>Семена газонных трав (смесь)</v>
      </c>
      <c r="D207" s="36" t="str">
        <f>Source!H113</f>
        <v>кг</v>
      </c>
      <c r="E207" s="37">
        <f>Source!I113</f>
        <v>5.3</v>
      </c>
      <c r="F207" s="38">
        <f>Source!AL113+Source!AM113+Source!AO113</f>
        <v>146.25</v>
      </c>
      <c r="G207" s="45" t="s">
        <v>6</v>
      </c>
      <c r="H207" s="40">
        <f>ROUND(Source!AC113*Source!I113, 2)+ROUND(Source!AD113*Source!I113, 2)+ROUND(Source!AF113*Source!I113, 2)</f>
        <v>775.13</v>
      </c>
      <c r="I207" s="39"/>
      <c r="J207" s="39">
        <f>IF(Source!BC113&lt;&gt; 0, Source!BC113, 1)</f>
        <v>7.15</v>
      </c>
      <c r="K207" s="40">
        <f>Source!O113</f>
        <v>5542.14</v>
      </c>
      <c r="L207" s="46"/>
      <c r="S207">
        <f>ROUND((Source!FX113/100)*((ROUND(Source!AF113*Source!I113, 2)+ROUND(Source!AE113*Source!I113, 2))), 2)</f>
        <v>0</v>
      </c>
      <c r="T207">
        <f>Source!X113</f>
        <v>0</v>
      </c>
      <c r="U207">
        <f>ROUND((Source!FY113/100)*((ROUND(Source!AF113*Source!I113, 2)+ROUND(Source!AE113*Source!I113, 2))), 2)</f>
        <v>0</v>
      </c>
      <c r="V207">
        <f>Source!Y113</f>
        <v>0</v>
      </c>
      <c r="W207">
        <f>IF(Source!BI113&lt;=1,H207, 0)</f>
        <v>775.13</v>
      </c>
      <c r="X207">
        <f>IF(Source!BI113=2,H207, 0)</f>
        <v>0</v>
      </c>
      <c r="Y207">
        <f>IF(Source!BI113=3,H207, 0)</f>
        <v>0</v>
      </c>
      <c r="Z207">
        <f>IF(Source!BI113=4,H207, 0)</f>
        <v>0</v>
      </c>
    </row>
    <row r="208" spans="1:26" ht="15" x14ac:dyDescent="0.25">
      <c r="G208" s="53">
        <f>H200+H201+H203+H204+H205+SUM(H207:H207)</f>
        <v>2460.13</v>
      </c>
      <c r="H208" s="53"/>
      <c r="J208" s="53">
        <f>K200+K201+K203+K204+K205+SUM(K207:K207)</f>
        <v>17608.38</v>
      </c>
      <c r="K208" s="53"/>
      <c r="L208" s="42">
        <f>Source!U111</f>
        <v>18.254524999999997</v>
      </c>
      <c r="O208" s="24">
        <f>G208</f>
        <v>2460.13</v>
      </c>
      <c r="P208" s="24">
        <f>J208</f>
        <v>17608.38</v>
      </c>
      <c r="Q208" s="24">
        <f>L208</f>
        <v>18.254524999999997</v>
      </c>
      <c r="W208">
        <f>IF(Source!BI111&lt;=1,H200+H201+H203+H204+H205, 0)</f>
        <v>1685</v>
      </c>
      <c r="X208">
        <f>IF(Source!BI111=2,H200+H201+H203+H204+H205, 0)</f>
        <v>0</v>
      </c>
      <c r="Y208">
        <f>IF(Source!BI111=3,H200+H201+H203+H204+H205, 0)</f>
        <v>0</v>
      </c>
      <c r="Z208">
        <f>IF(Source!BI111=4,H200+H201+H203+H204+H205, 0)</f>
        <v>0</v>
      </c>
    </row>
    <row r="210" spans="1:12" ht="15" x14ac:dyDescent="0.25">
      <c r="A210" s="55" t="str">
        <f>CONCATENATE("Итого по локальной смете: ",IF(Source!G121&lt;&gt;"Новая локальная смета", Source!G121, ""))</f>
        <v xml:space="preserve">Итого по локальной смете: </v>
      </c>
      <c r="B210" s="55"/>
      <c r="C210" s="55"/>
      <c r="D210" s="55"/>
      <c r="E210" s="55"/>
      <c r="F210" s="55"/>
      <c r="G210" s="54">
        <f>SUM(O19:O209)</f>
        <v>212108.04999999996</v>
      </c>
      <c r="H210" s="54"/>
      <c r="I210" s="27"/>
      <c r="J210" s="54">
        <f>SUM(P19:P209)</f>
        <v>1516795.3800000001</v>
      </c>
      <c r="K210" s="54"/>
      <c r="L210" s="42">
        <f>SUM(Q19:Q209)</f>
        <v>1421.9169099999999</v>
      </c>
    </row>
    <row r="211" spans="1:12" ht="14.25" x14ac:dyDescent="0.2">
      <c r="C211" s="58" t="str">
        <f>Source!H150</f>
        <v>НДС 18%</v>
      </c>
      <c r="D211" s="58"/>
      <c r="E211" s="58"/>
      <c r="F211" s="58"/>
      <c r="G211" s="58"/>
      <c r="H211" s="58"/>
      <c r="I211" s="58"/>
      <c r="J211" s="59">
        <f>IF(Source!P150=0, "", Source!P150)</f>
        <v>273023.17</v>
      </c>
      <c r="K211" s="59"/>
    </row>
    <row r="212" spans="1:12" ht="14.25" x14ac:dyDescent="0.2">
      <c r="C212" s="58" t="str">
        <f>Source!H151</f>
        <v>Всего по смете</v>
      </c>
      <c r="D212" s="58"/>
      <c r="E212" s="58"/>
      <c r="F212" s="58"/>
      <c r="G212" s="58"/>
      <c r="H212" s="58"/>
      <c r="I212" s="58"/>
      <c r="J212" s="59">
        <f>IF(Source!P151=0, "", Source!P151)</f>
        <v>1789818.55</v>
      </c>
      <c r="K212" s="59"/>
    </row>
  </sheetData>
  <mergeCells count="92">
    <mergeCell ref="B4:K4"/>
    <mergeCell ref="B6:K6"/>
    <mergeCell ref="B8:K8"/>
    <mergeCell ref="B9:K9"/>
    <mergeCell ref="G11:H11"/>
    <mergeCell ref="I11:J11"/>
    <mergeCell ref="C13:F13"/>
    <mergeCell ref="G13:H13"/>
    <mergeCell ref="I13:J13"/>
    <mergeCell ref="K13:L13"/>
    <mergeCell ref="C12:F12"/>
    <mergeCell ref="G12:H12"/>
    <mergeCell ref="I12:J12"/>
    <mergeCell ref="K12:L12"/>
    <mergeCell ref="C14:F14"/>
    <mergeCell ref="G14:H14"/>
    <mergeCell ref="I14:J14"/>
    <mergeCell ref="K14:L14"/>
    <mergeCell ref="A16:L16"/>
    <mergeCell ref="J101:K101"/>
    <mergeCell ref="G101:H101"/>
    <mergeCell ref="F98:G98"/>
    <mergeCell ref="C211:I211"/>
    <mergeCell ref="J211:K211"/>
    <mergeCell ref="C212:I212"/>
    <mergeCell ref="J212:K212"/>
    <mergeCell ref="F54:G54"/>
    <mergeCell ref="F97:G97"/>
    <mergeCell ref="J90:K90"/>
    <mergeCell ref="G90:H90"/>
    <mergeCell ref="J78:K78"/>
    <mergeCell ref="G78:H78"/>
    <mergeCell ref="F74:G74"/>
    <mergeCell ref="F73:G73"/>
    <mergeCell ref="J66:K66"/>
    <mergeCell ref="G66:H66"/>
    <mergeCell ref="J56:K56"/>
    <mergeCell ref="G56:H56"/>
    <mergeCell ref="F34:G34"/>
    <mergeCell ref="J27:K27"/>
    <mergeCell ref="G27:H27"/>
    <mergeCell ref="G166:H166"/>
    <mergeCell ref="F162:G162"/>
    <mergeCell ref="F161:G161"/>
    <mergeCell ref="J154:K154"/>
    <mergeCell ref="G154:H154"/>
    <mergeCell ref="F151:G151"/>
    <mergeCell ref="F150:G150"/>
    <mergeCell ref="F53:G53"/>
    <mergeCell ref="J49:K49"/>
    <mergeCell ref="G49:H49"/>
    <mergeCell ref="J39:K39"/>
    <mergeCell ref="G39:H39"/>
    <mergeCell ref="F35:G35"/>
    <mergeCell ref="J145:K145"/>
    <mergeCell ref="G145:H145"/>
    <mergeCell ref="F141:G141"/>
    <mergeCell ref="F140:G140"/>
    <mergeCell ref="J133:K133"/>
    <mergeCell ref="G133:H133"/>
    <mergeCell ref="F109:G109"/>
    <mergeCell ref="F108:G108"/>
    <mergeCell ref="J208:K208"/>
    <mergeCell ref="G208:H208"/>
    <mergeCell ref="F205:G205"/>
    <mergeCell ref="F204:G204"/>
    <mergeCell ref="J197:K197"/>
    <mergeCell ref="G197:H197"/>
    <mergeCell ref="F195:G195"/>
    <mergeCell ref="F194:G194"/>
    <mergeCell ref="F131:G131"/>
    <mergeCell ref="F130:G130"/>
    <mergeCell ref="J125:K125"/>
    <mergeCell ref="G125:H125"/>
    <mergeCell ref="J112:K112"/>
    <mergeCell ref="G112:H112"/>
    <mergeCell ref="J166:K166"/>
    <mergeCell ref="G210:H210"/>
    <mergeCell ref="J210:K210"/>
    <mergeCell ref="A210:F210"/>
    <mergeCell ref="F183:G183"/>
    <mergeCell ref="F182:G182"/>
    <mergeCell ref="J178:K178"/>
    <mergeCell ref="G178:H178"/>
    <mergeCell ref="F174:G174"/>
    <mergeCell ref="F173:G173"/>
    <mergeCell ref="J190:K190"/>
    <mergeCell ref="G190:H190"/>
    <mergeCell ref="J188:K188"/>
    <mergeCell ref="G188:H188"/>
    <mergeCell ref="J185:K185"/>
    <mergeCell ref="G185:H185"/>
  </mergeCells>
  <pageMargins left="0.4" right="0.2" top="0.4" bottom="0.4" header="0.2" footer="0.2"/>
  <pageSetup paperSize="9" scale="59" fitToHeight="0" orientation="portrait" r:id="rId1"/>
  <headerFooter>
    <oddHeader>&amp;L&amp;8НИЯУ МИФИ  Доп. раб. место  MCCS-0016187</oddHeader>
    <oddFooter>&amp;R&amp;P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U220"/>
  <sheetViews>
    <sheetView workbookViewId="0">
      <selection activeCell="G13" sqref="G13"/>
    </sheetView>
  </sheetViews>
  <sheetFormatPr defaultColWidth="9.140625" defaultRowHeight="12.75" x14ac:dyDescent="0.2"/>
  <cols>
    <col min="1" max="256" width="9.140625" customWidth="1"/>
  </cols>
  <sheetData>
    <row r="1" spans="1:133" x14ac:dyDescent="0.2">
      <c r="A1">
        <v>0</v>
      </c>
      <c r="B1" t="s">
        <v>0</v>
      </c>
      <c r="D1" t="s">
        <v>1</v>
      </c>
      <c r="F1">
        <v>0</v>
      </c>
      <c r="G1">
        <v>0</v>
      </c>
      <c r="H1">
        <v>0</v>
      </c>
      <c r="I1" t="s">
        <v>2</v>
      </c>
      <c r="J1" t="s">
        <v>3</v>
      </c>
      <c r="K1">
        <v>0</v>
      </c>
      <c r="L1">
        <v>16187</v>
      </c>
      <c r="M1">
        <v>10</v>
      </c>
    </row>
    <row r="12" spans="1:133" x14ac:dyDescent="0.2">
      <c r="A12" s="1">
        <v>1</v>
      </c>
      <c r="B12" s="1">
        <v>214</v>
      </c>
      <c r="C12" s="1">
        <v>0</v>
      </c>
      <c r="D12" s="1">
        <f>ROW(A153)</f>
        <v>153</v>
      </c>
      <c r="E12" s="1">
        <v>0</v>
      </c>
      <c r="F12" s="1" t="s">
        <v>4</v>
      </c>
      <c r="G12" s="1" t="s">
        <v>530</v>
      </c>
      <c r="H12" s="1" t="s">
        <v>6</v>
      </c>
      <c r="I12" s="1">
        <v>0</v>
      </c>
      <c r="J12" s="1" t="s">
        <v>6</v>
      </c>
      <c r="K12" s="1">
        <v>0</v>
      </c>
      <c r="L12" s="1"/>
      <c r="M12" s="1"/>
      <c r="N12" s="1"/>
      <c r="O12" s="1">
        <v>0</v>
      </c>
      <c r="P12" s="1">
        <v>0</v>
      </c>
      <c r="Q12" s="1">
        <v>0</v>
      </c>
      <c r="R12" s="1">
        <v>0</v>
      </c>
      <c r="S12" s="1">
        <v>0</v>
      </c>
      <c r="T12" s="1"/>
      <c r="U12" s="1" t="s">
        <v>6</v>
      </c>
      <c r="V12" s="1">
        <v>0</v>
      </c>
      <c r="W12" s="1" t="s">
        <v>6</v>
      </c>
      <c r="X12" s="1" t="s">
        <v>6</v>
      </c>
      <c r="Y12" s="1" t="s">
        <v>6</v>
      </c>
      <c r="Z12" s="1" t="s">
        <v>6</v>
      </c>
      <c r="AA12" s="1" t="s">
        <v>6</v>
      </c>
      <c r="AB12" s="1" t="s">
        <v>6</v>
      </c>
      <c r="AC12" s="1" t="s">
        <v>6</v>
      </c>
      <c r="AD12" s="1" t="s">
        <v>6</v>
      </c>
      <c r="AE12" s="1" t="s">
        <v>6</v>
      </c>
      <c r="AF12" s="1" t="s">
        <v>6</v>
      </c>
      <c r="AG12" s="1" t="s">
        <v>6</v>
      </c>
      <c r="AH12" s="1" t="s">
        <v>6</v>
      </c>
      <c r="AI12" s="1" t="s">
        <v>6</v>
      </c>
      <c r="AJ12" s="1" t="s">
        <v>6</v>
      </c>
      <c r="AK12" s="1"/>
      <c r="AL12" s="1" t="s">
        <v>6</v>
      </c>
      <c r="AM12" s="1" t="s">
        <v>6</v>
      </c>
      <c r="AN12" s="1" t="s">
        <v>6</v>
      </c>
      <c r="AO12" s="1"/>
      <c r="AP12" s="1" t="s">
        <v>6</v>
      </c>
      <c r="AQ12" s="1" t="s">
        <v>6</v>
      </c>
      <c r="AR12" s="1" t="s">
        <v>6</v>
      </c>
      <c r="AS12" s="1"/>
      <c r="AT12" s="1"/>
      <c r="AU12" s="1"/>
      <c r="AV12" s="1"/>
      <c r="AW12" s="1"/>
      <c r="AX12" s="1" t="s">
        <v>6</v>
      </c>
      <c r="AY12" s="1" t="s">
        <v>6</v>
      </c>
      <c r="AZ12" s="1" t="s">
        <v>6</v>
      </c>
      <c r="BA12" s="1"/>
      <c r="BB12" s="1"/>
      <c r="BC12" s="1"/>
      <c r="BD12" s="1"/>
      <c r="BE12" s="1"/>
      <c r="BF12" s="1"/>
      <c r="BG12" s="1"/>
      <c r="BH12" s="1" t="s">
        <v>7</v>
      </c>
      <c r="BI12" s="1" t="s">
        <v>8</v>
      </c>
      <c r="BJ12" s="1">
        <v>1</v>
      </c>
      <c r="BK12" s="1">
        <v>1</v>
      </c>
      <c r="BL12" s="1">
        <v>0</v>
      </c>
      <c r="BM12" s="1">
        <v>0</v>
      </c>
      <c r="BN12" s="1">
        <v>1</v>
      </c>
      <c r="BO12" s="1">
        <v>0</v>
      </c>
      <c r="BP12" s="1">
        <v>6</v>
      </c>
      <c r="BQ12" s="1">
        <v>2</v>
      </c>
      <c r="BR12" s="1">
        <v>1</v>
      </c>
      <c r="BS12" s="1">
        <v>1</v>
      </c>
      <c r="BT12" s="1">
        <v>0</v>
      </c>
      <c r="BU12" s="1">
        <v>0</v>
      </c>
      <c r="BV12" s="1">
        <v>1</v>
      </c>
      <c r="BW12" s="1">
        <v>0</v>
      </c>
      <c r="BX12" s="1">
        <v>0</v>
      </c>
      <c r="BY12" s="1" t="s">
        <v>9</v>
      </c>
      <c r="BZ12" s="1" t="s">
        <v>10</v>
      </c>
      <c r="CA12" s="1" t="s">
        <v>9</v>
      </c>
      <c r="CB12" s="1" t="s">
        <v>9</v>
      </c>
      <c r="CC12" s="1" t="s">
        <v>9</v>
      </c>
      <c r="CD12" s="1" t="s">
        <v>9</v>
      </c>
      <c r="CE12" s="1" t="s">
        <v>11</v>
      </c>
      <c r="CF12" s="1">
        <v>0</v>
      </c>
      <c r="CG12" s="1">
        <v>0</v>
      </c>
      <c r="CH12" s="1">
        <v>524288</v>
      </c>
      <c r="CI12" s="1" t="s">
        <v>6</v>
      </c>
      <c r="CJ12" s="1" t="s">
        <v>6</v>
      </c>
      <c r="CK12" s="1">
        <v>0</v>
      </c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>
        <v>0</v>
      </c>
    </row>
    <row r="15" spans="1:133" x14ac:dyDescent="0.2">
      <c r="A15" s="1">
        <v>15</v>
      </c>
      <c r="B15" s="1">
        <v>1</v>
      </c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</row>
    <row r="18" spans="1:255" x14ac:dyDescent="0.2">
      <c r="A18" s="3">
        <v>52</v>
      </c>
      <c r="B18" s="3">
        <f t="shared" ref="B18:G18" si="0">B153</f>
        <v>214</v>
      </c>
      <c r="C18" s="3">
        <f t="shared" si="0"/>
        <v>1</v>
      </c>
      <c r="D18" s="3">
        <f t="shared" si="0"/>
        <v>12</v>
      </c>
      <c r="E18" s="3">
        <f t="shared" si="0"/>
        <v>0</v>
      </c>
      <c r="F18" s="3" t="str">
        <f t="shared" si="0"/>
        <v>Новый объект</v>
      </c>
      <c r="G18" s="3" t="str">
        <f t="shared" si="0"/>
        <v>На ремонт дворового проезда и пешеходных дорожек территории, прилегающей к общежитиям НИЯУ МИФИ по адресу: г. Москва, ул. Москваречье, д. 19, к. 3, к. 4</v>
      </c>
      <c r="H18" s="3"/>
      <c r="I18" s="3"/>
      <c r="J18" s="3"/>
      <c r="K18" s="3"/>
      <c r="L18" s="3"/>
      <c r="M18" s="3"/>
      <c r="N18" s="3"/>
      <c r="O18" s="3">
        <f t="shared" ref="O18:AT18" si="1">O153</f>
        <v>184768.87</v>
      </c>
      <c r="P18" s="3">
        <f t="shared" si="1"/>
        <v>158633.95000000001</v>
      </c>
      <c r="Q18" s="3">
        <f t="shared" si="1"/>
        <v>14176.9</v>
      </c>
      <c r="R18" s="3">
        <f t="shared" si="1"/>
        <v>1450.32</v>
      </c>
      <c r="S18" s="3">
        <f t="shared" si="1"/>
        <v>11958.02</v>
      </c>
      <c r="T18" s="3">
        <f t="shared" si="1"/>
        <v>0</v>
      </c>
      <c r="U18" s="3">
        <f t="shared" si="1"/>
        <v>1421.9169099999999</v>
      </c>
      <c r="V18" s="3">
        <f t="shared" si="1"/>
        <v>125.34103000000002</v>
      </c>
      <c r="W18" s="3">
        <f t="shared" si="1"/>
        <v>0</v>
      </c>
      <c r="X18" s="3">
        <f t="shared" si="1"/>
        <v>15061.07</v>
      </c>
      <c r="Y18" s="3">
        <f t="shared" si="1"/>
        <v>9177.3799999999992</v>
      </c>
      <c r="Z18" s="3">
        <f t="shared" si="1"/>
        <v>0</v>
      </c>
      <c r="AA18" s="3">
        <f t="shared" si="1"/>
        <v>0</v>
      </c>
      <c r="AB18" s="3">
        <f t="shared" si="1"/>
        <v>0</v>
      </c>
      <c r="AC18" s="3">
        <f t="shared" si="1"/>
        <v>0</v>
      </c>
      <c r="AD18" s="3">
        <f t="shared" si="1"/>
        <v>0</v>
      </c>
      <c r="AE18" s="3">
        <f t="shared" si="1"/>
        <v>0</v>
      </c>
      <c r="AF18" s="3">
        <f t="shared" si="1"/>
        <v>0</v>
      </c>
      <c r="AG18" s="3">
        <f t="shared" si="1"/>
        <v>0</v>
      </c>
      <c r="AH18" s="3">
        <f t="shared" si="1"/>
        <v>0</v>
      </c>
      <c r="AI18" s="3">
        <f t="shared" si="1"/>
        <v>0</v>
      </c>
      <c r="AJ18" s="3">
        <f t="shared" si="1"/>
        <v>0</v>
      </c>
      <c r="AK18" s="3">
        <f t="shared" si="1"/>
        <v>0</v>
      </c>
      <c r="AL18" s="3">
        <f t="shared" si="1"/>
        <v>0</v>
      </c>
      <c r="AM18" s="3">
        <f t="shared" si="1"/>
        <v>0</v>
      </c>
      <c r="AN18" s="3">
        <f t="shared" si="1"/>
        <v>0</v>
      </c>
      <c r="AO18" s="3">
        <f t="shared" si="1"/>
        <v>0</v>
      </c>
      <c r="AP18" s="3">
        <f t="shared" si="1"/>
        <v>0</v>
      </c>
      <c r="AQ18" s="3">
        <f t="shared" si="1"/>
        <v>0</v>
      </c>
      <c r="AR18" s="3">
        <f t="shared" si="1"/>
        <v>212139.3</v>
      </c>
      <c r="AS18" s="3">
        <f t="shared" si="1"/>
        <v>212139.3</v>
      </c>
      <c r="AT18" s="3">
        <f t="shared" si="1"/>
        <v>0</v>
      </c>
      <c r="AU18" s="3">
        <f t="shared" ref="AU18:BZ18" si="2">AU153</f>
        <v>0</v>
      </c>
      <c r="AV18" s="3">
        <f t="shared" si="2"/>
        <v>158633.95000000001</v>
      </c>
      <c r="AW18" s="3">
        <f t="shared" si="2"/>
        <v>158633.95000000001</v>
      </c>
      <c r="AX18" s="3">
        <f t="shared" si="2"/>
        <v>0</v>
      </c>
      <c r="AY18" s="3">
        <f t="shared" si="2"/>
        <v>158633.95000000001</v>
      </c>
      <c r="AZ18" s="3">
        <f t="shared" si="2"/>
        <v>0</v>
      </c>
      <c r="BA18" s="3">
        <f t="shared" si="2"/>
        <v>0</v>
      </c>
      <c r="BB18" s="3">
        <f t="shared" si="2"/>
        <v>0</v>
      </c>
      <c r="BC18" s="3">
        <f t="shared" si="2"/>
        <v>0</v>
      </c>
      <c r="BD18" s="3">
        <f t="shared" si="2"/>
        <v>0</v>
      </c>
      <c r="BE18" s="3">
        <f t="shared" si="2"/>
        <v>0</v>
      </c>
      <c r="BF18" s="3">
        <f t="shared" si="2"/>
        <v>0</v>
      </c>
      <c r="BG18" s="3">
        <f t="shared" si="2"/>
        <v>0</v>
      </c>
      <c r="BH18" s="3">
        <f t="shared" si="2"/>
        <v>0</v>
      </c>
      <c r="BI18" s="3">
        <f t="shared" si="2"/>
        <v>0</v>
      </c>
      <c r="BJ18" s="3">
        <f t="shared" si="2"/>
        <v>0</v>
      </c>
      <c r="BK18" s="3">
        <f t="shared" si="2"/>
        <v>0</v>
      </c>
      <c r="BL18" s="3">
        <f t="shared" si="2"/>
        <v>0</v>
      </c>
      <c r="BM18" s="3">
        <f t="shared" si="2"/>
        <v>0</v>
      </c>
      <c r="BN18" s="3">
        <f t="shared" si="2"/>
        <v>0</v>
      </c>
      <c r="BO18" s="3">
        <f t="shared" si="2"/>
        <v>0</v>
      </c>
      <c r="BP18" s="3">
        <f t="shared" si="2"/>
        <v>0</v>
      </c>
      <c r="BQ18" s="3">
        <f t="shared" si="2"/>
        <v>0</v>
      </c>
      <c r="BR18" s="3">
        <f t="shared" si="2"/>
        <v>0</v>
      </c>
      <c r="BS18" s="3">
        <f t="shared" si="2"/>
        <v>0</v>
      </c>
      <c r="BT18" s="3">
        <f t="shared" si="2"/>
        <v>0</v>
      </c>
      <c r="BU18" s="3">
        <f t="shared" si="2"/>
        <v>0</v>
      </c>
      <c r="BV18" s="3">
        <f t="shared" si="2"/>
        <v>0</v>
      </c>
      <c r="BW18" s="3">
        <f t="shared" si="2"/>
        <v>0</v>
      </c>
      <c r="BX18" s="3">
        <f t="shared" si="2"/>
        <v>0</v>
      </c>
      <c r="BY18" s="3">
        <f t="shared" si="2"/>
        <v>0</v>
      </c>
      <c r="BZ18" s="3">
        <f t="shared" si="2"/>
        <v>0</v>
      </c>
      <c r="CA18" s="3">
        <f t="shared" ref="CA18:DF18" si="3">CA153</f>
        <v>0</v>
      </c>
      <c r="CB18" s="3">
        <f t="shared" si="3"/>
        <v>0</v>
      </c>
      <c r="CC18" s="3">
        <f t="shared" si="3"/>
        <v>0</v>
      </c>
      <c r="CD18" s="3">
        <f t="shared" si="3"/>
        <v>0</v>
      </c>
      <c r="CE18" s="3">
        <f t="shared" si="3"/>
        <v>0</v>
      </c>
      <c r="CF18" s="3">
        <f t="shared" si="3"/>
        <v>0</v>
      </c>
      <c r="CG18" s="3">
        <f t="shared" si="3"/>
        <v>0</v>
      </c>
      <c r="CH18" s="3">
        <f t="shared" si="3"/>
        <v>0</v>
      </c>
      <c r="CI18" s="3">
        <f t="shared" si="3"/>
        <v>0</v>
      </c>
      <c r="CJ18" s="3">
        <f t="shared" si="3"/>
        <v>0</v>
      </c>
      <c r="CK18" s="3">
        <f t="shared" si="3"/>
        <v>0</v>
      </c>
      <c r="CL18" s="3">
        <f t="shared" si="3"/>
        <v>0</v>
      </c>
      <c r="CM18" s="3">
        <f t="shared" si="3"/>
        <v>0</v>
      </c>
      <c r="CN18" s="3">
        <f t="shared" si="3"/>
        <v>0</v>
      </c>
      <c r="CO18" s="3">
        <f t="shared" si="3"/>
        <v>0</v>
      </c>
      <c r="CP18" s="3">
        <f t="shared" si="3"/>
        <v>0</v>
      </c>
      <c r="CQ18" s="3">
        <f t="shared" si="3"/>
        <v>0</v>
      </c>
      <c r="CR18" s="3">
        <f t="shared" si="3"/>
        <v>0</v>
      </c>
      <c r="CS18" s="3">
        <f t="shared" si="3"/>
        <v>0</v>
      </c>
      <c r="CT18" s="3">
        <f t="shared" si="3"/>
        <v>0</v>
      </c>
      <c r="CU18" s="3">
        <f t="shared" si="3"/>
        <v>0</v>
      </c>
      <c r="CV18" s="3">
        <f t="shared" si="3"/>
        <v>0</v>
      </c>
      <c r="CW18" s="3">
        <f t="shared" si="3"/>
        <v>0</v>
      </c>
      <c r="CX18" s="3">
        <f t="shared" si="3"/>
        <v>0</v>
      </c>
      <c r="CY18" s="3">
        <f t="shared" si="3"/>
        <v>0</v>
      </c>
      <c r="CZ18" s="3">
        <f t="shared" si="3"/>
        <v>0</v>
      </c>
      <c r="DA18" s="3">
        <f t="shared" si="3"/>
        <v>0</v>
      </c>
      <c r="DB18" s="3">
        <f t="shared" si="3"/>
        <v>0</v>
      </c>
      <c r="DC18" s="3">
        <f t="shared" si="3"/>
        <v>0</v>
      </c>
      <c r="DD18" s="3">
        <f t="shared" si="3"/>
        <v>0</v>
      </c>
      <c r="DE18" s="3">
        <f t="shared" si="3"/>
        <v>0</v>
      </c>
      <c r="DF18" s="3">
        <f t="shared" si="3"/>
        <v>0</v>
      </c>
      <c r="DG18" s="4">
        <f t="shared" ref="DG18:EL18" si="4">DG153</f>
        <v>1321096.98</v>
      </c>
      <c r="DH18" s="4">
        <f t="shared" si="4"/>
        <v>1134232.46</v>
      </c>
      <c r="DI18" s="4">
        <f t="shared" si="4"/>
        <v>101364.85</v>
      </c>
      <c r="DJ18" s="4">
        <f t="shared" si="4"/>
        <v>10369.76</v>
      </c>
      <c r="DK18" s="4">
        <f t="shared" si="4"/>
        <v>85499.67</v>
      </c>
      <c r="DL18" s="4">
        <f t="shared" si="4"/>
        <v>0</v>
      </c>
      <c r="DM18" s="4">
        <f t="shared" si="4"/>
        <v>1421.9169099999999</v>
      </c>
      <c r="DN18" s="4">
        <f t="shared" si="4"/>
        <v>125.34103000000002</v>
      </c>
      <c r="DO18" s="4">
        <f t="shared" si="4"/>
        <v>0</v>
      </c>
      <c r="DP18" s="4">
        <f t="shared" si="4"/>
        <v>107686.56</v>
      </c>
      <c r="DQ18" s="4">
        <f t="shared" si="4"/>
        <v>65618.2</v>
      </c>
      <c r="DR18" s="4">
        <f t="shared" si="4"/>
        <v>0</v>
      </c>
      <c r="DS18" s="4">
        <f t="shared" si="4"/>
        <v>0</v>
      </c>
      <c r="DT18" s="4">
        <f t="shared" si="4"/>
        <v>0</v>
      </c>
      <c r="DU18" s="4">
        <f t="shared" si="4"/>
        <v>0</v>
      </c>
      <c r="DV18" s="4">
        <f t="shared" si="4"/>
        <v>0</v>
      </c>
      <c r="DW18" s="4">
        <f t="shared" si="4"/>
        <v>0</v>
      </c>
      <c r="DX18" s="4">
        <f t="shared" si="4"/>
        <v>0</v>
      </c>
      <c r="DY18" s="4">
        <f t="shared" si="4"/>
        <v>0</v>
      </c>
      <c r="DZ18" s="4">
        <f t="shared" si="4"/>
        <v>0</v>
      </c>
      <c r="EA18" s="4">
        <f t="shared" si="4"/>
        <v>0</v>
      </c>
      <c r="EB18" s="4">
        <f t="shared" si="4"/>
        <v>0</v>
      </c>
      <c r="EC18" s="4">
        <f t="shared" si="4"/>
        <v>0</v>
      </c>
      <c r="ED18" s="4">
        <f t="shared" si="4"/>
        <v>0</v>
      </c>
      <c r="EE18" s="4">
        <f t="shared" si="4"/>
        <v>0</v>
      </c>
      <c r="EF18" s="4">
        <f t="shared" si="4"/>
        <v>0</v>
      </c>
      <c r="EG18" s="4">
        <f t="shared" si="4"/>
        <v>0</v>
      </c>
      <c r="EH18" s="4">
        <f t="shared" si="4"/>
        <v>0</v>
      </c>
      <c r="EI18" s="4">
        <f t="shared" si="4"/>
        <v>0</v>
      </c>
      <c r="EJ18" s="4">
        <f t="shared" si="4"/>
        <v>1516795.38</v>
      </c>
      <c r="EK18" s="4">
        <f t="shared" si="4"/>
        <v>1516795.38</v>
      </c>
      <c r="EL18" s="4">
        <f t="shared" si="4"/>
        <v>0</v>
      </c>
      <c r="EM18" s="4">
        <f t="shared" ref="EM18:FR18" si="5">EM153</f>
        <v>0</v>
      </c>
      <c r="EN18" s="4">
        <f t="shared" si="5"/>
        <v>1134232.46</v>
      </c>
      <c r="EO18" s="4">
        <f t="shared" si="5"/>
        <v>1134232.46</v>
      </c>
      <c r="EP18" s="4">
        <f t="shared" si="5"/>
        <v>0</v>
      </c>
      <c r="EQ18" s="4">
        <f t="shared" si="5"/>
        <v>1134232.46</v>
      </c>
      <c r="ER18" s="4">
        <f t="shared" si="5"/>
        <v>0</v>
      </c>
      <c r="ES18" s="4">
        <f t="shared" si="5"/>
        <v>0</v>
      </c>
      <c r="ET18" s="4">
        <f t="shared" si="5"/>
        <v>0</v>
      </c>
      <c r="EU18" s="4">
        <f t="shared" si="5"/>
        <v>0</v>
      </c>
      <c r="EV18" s="4">
        <f t="shared" si="5"/>
        <v>0</v>
      </c>
      <c r="EW18" s="4">
        <f t="shared" si="5"/>
        <v>0</v>
      </c>
      <c r="EX18" s="4">
        <f t="shared" si="5"/>
        <v>0</v>
      </c>
      <c r="EY18" s="4">
        <f t="shared" si="5"/>
        <v>0</v>
      </c>
      <c r="EZ18" s="4">
        <f t="shared" si="5"/>
        <v>0</v>
      </c>
      <c r="FA18" s="4">
        <f t="shared" si="5"/>
        <v>0</v>
      </c>
      <c r="FB18" s="4">
        <f t="shared" si="5"/>
        <v>0</v>
      </c>
      <c r="FC18" s="4">
        <f t="shared" si="5"/>
        <v>0</v>
      </c>
      <c r="FD18" s="4">
        <f t="shared" si="5"/>
        <v>0</v>
      </c>
      <c r="FE18" s="4">
        <f t="shared" si="5"/>
        <v>0</v>
      </c>
      <c r="FF18" s="4">
        <f t="shared" si="5"/>
        <v>0</v>
      </c>
      <c r="FG18" s="4">
        <f t="shared" si="5"/>
        <v>0</v>
      </c>
      <c r="FH18" s="4">
        <f t="shared" si="5"/>
        <v>0</v>
      </c>
      <c r="FI18" s="4">
        <f t="shared" si="5"/>
        <v>0</v>
      </c>
      <c r="FJ18" s="4">
        <f t="shared" si="5"/>
        <v>0</v>
      </c>
      <c r="FK18" s="4">
        <f t="shared" si="5"/>
        <v>0</v>
      </c>
      <c r="FL18" s="4">
        <f t="shared" si="5"/>
        <v>0</v>
      </c>
      <c r="FM18" s="4">
        <f t="shared" si="5"/>
        <v>0</v>
      </c>
      <c r="FN18" s="4">
        <f t="shared" si="5"/>
        <v>0</v>
      </c>
      <c r="FO18" s="4">
        <f t="shared" si="5"/>
        <v>0</v>
      </c>
      <c r="FP18" s="4">
        <f t="shared" si="5"/>
        <v>0</v>
      </c>
      <c r="FQ18" s="4">
        <f t="shared" si="5"/>
        <v>0</v>
      </c>
      <c r="FR18" s="4">
        <f t="shared" si="5"/>
        <v>0</v>
      </c>
      <c r="FS18" s="4">
        <f t="shared" ref="FS18:GX18" si="6">FS153</f>
        <v>0</v>
      </c>
      <c r="FT18" s="4">
        <f t="shared" si="6"/>
        <v>0</v>
      </c>
      <c r="FU18" s="4">
        <f t="shared" si="6"/>
        <v>0</v>
      </c>
      <c r="FV18" s="4">
        <f t="shared" si="6"/>
        <v>0</v>
      </c>
      <c r="FW18" s="4">
        <f t="shared" si="6"/>
        <v>0</v>
      </c>
      <c r="FX18" s="4">
        <f t="shared" si="6"/>
        <v>0</v>
      </c>
      <c r="FY18" s="4">
        <f t="shared" si="6"/>
        <v>0</v>
      </c>
      <c r="FZ18" s="4">
        <f t="shared" si="6"/>
        <v>0</v>
      </c>
      <c r="GA18" s="4">
        <f t="shared" si="6"/>
        <v>0</v>
      </c>
      <c r="GB18" s="4">
        <f t="shared" si="6"/>
        <v>0</v>
      </c>
      <c r="GC18" s="4">
        <f t="shared" si="6"/>
        <v>0</v>
      </c>
      <c r="GD18" s="4">
        <f t="shared" si="6"/>
        <v>0</v>
      </c>
      <c r="GE18" s="4">
        <f t="shared" si="6"/>
        <v>0</v>
      </c>
      <c r="GF18" s="4">
        <f t="shared" si="6"/>
        <v>0</v>
      </c>
      <c r="GG18" s="4">
        <f t="shared" si="6"/>
        <v>0</v>
      </c>
      <c r="GH18" s="4">
        <f t="shared" si="6"/>
        <v>0</v>
      </c>
      <c r="GI18" s="4">
        <f t="shared" si="6"/>
        <v>0</v>
      </c>
      <c r="GJ18" s="4">
        <f t="shared" si="6"/>
        <v>0</v>
      </c>
      <c r="GK18" s="4">
        <f t="shared" si="6"/>
        <v>0</v>
      </c>
      <c r="GL18" s="4">
        <f t="shared" si="6"/>
        <v>0</v>
      </c>
      <c r="GM18" s="4">
        <f t="shared" si="6"/>
        <v>0</v>
      </c>
      <c r="GN18" s="4">
        <f t="shared" si="6"/>
        <v>0</v>
      </c>
      <c r="GO18" s="4">
        <f t="shared" si="6"/>
        <v>0</v>
      </c>
      <c r="GP18" s="4">
        <f t="shared" si="6"/>
        <v>0</v>
      </c>
      <c r="GQ18" s="4">
        <f t="shared" si="6"/>
        <v>0</v>
      </c>
      <c r="GR18" s="4">
        <f t="shared" si="6"/>
        <v>0</v>
      </c>
      <c r="GS18" s="4">
        <f t="shared" si="6"/>
        <v>0</v>
      </c>
      <c r="GT18" s="4">
        <f t="shared" si="6"/>
        <v>0</v>
      </c>
      <c r="GU18" s="4">
        <f t="shared" si="6"/>
        <v>0</v>
      </c>
      <c r="GV18" s="4">
        <f t="shared" si="6"/>
        <v>0</v>
      </c>
      <c r="GW18" s="4">
        <f t="shared" si="6"/>
        <v>0</v>
      </c>
      <c r="GX18" s="4">
        <f t="shared" si="6"/>
        <v>0</v>
      </c>
    </row>
    <row r="20" spans="1:255" x14ac:dyDescent="0.2">
      <c r="A20" s="1">
        <v>3</v>
      </c>
      <c r="B20" s="1">
        <v>1</v>
      </c>
      <c r="C20" s="1"/>
      <c r="D20" s="1">
        <f>ROW(A121)</f>
        <v>121</v>
      </c>
      <c r="E20" s="1"/>
      <c r="F20" s="1" t="s">
        <v>12</v>
      </c>
      <c r="G20" s="1" t="s">
        <v>12</v>
      </c>
      <c r="H20" s="1" t="s">
        <v>6</v>
      </c>
      <c r="I20" s="1">
        <v>0</v>
      </c>
      <c r="J20" s="1" t="s">
        <v>6</v>
      </c>
      <c r="K20" s="1">
        <v>0</v>
      </c>
      <c r="L20" s="1" t="s">
        <v>6</v>
      </c>
      <c r="M20" s="1"/>
      <c r="N20" s="1"/>
      <c r="O20" s="1"/>
      <c r="P20" s="1"/>
      <c r="Q20" s="1"/>
      <c r="R20" s="1"/>
      <c r="S20" s="1"/>
      <c r="T20" s="1"/>
      <c r="U20" s="1" t="s">
        <v>6</v>
      </c>
      <c r="V20" s="1">
        <v>0</v>
      </c>
      <c r="W20" s="1"/>
      <c r="X20" s="1"/>
      <c r="Y20" s="1"/>
      <c r="Z20" s="1"/>
      <c r="AA20" s="1"/>
      <c r="AB20" s="1" t="s">
        <v>6</v>
      </c>
      <c r="AC20" s="1" t="s">
        <v>6</v>
      </c>
      <c r="AD20" s="1" t="s">
        <v>6</v>
      </c>
      <c r="AE20" s="1" t="s">
        <v>6</v>
      </c>
      <c r="AF20" s="1" t="s">
        <v>6</v>
      </c>
      <c r="AG20" s="1" t="s">
        <v>6</v>
      </c>
      <c r="AH20" s="1"/>
      <c r="AI20" s="1"/>
      <c r="AJ20" s="1"/>
      <c r="AK20" s="1"/>
      <c r="AL20" s="1"/>
      <c r="AM20" s="1"/>
      <c r="AN20" s="1"/>
      <c r="AO20" s="1"/>
      <c r="AP20" s="1" t="s">
        <v>6</v>
      </c>
      <c r="AQ20" s="1" t="s">
        <v>6</v>
      </c>
      <c r="AR20" s="1" t="s">
        <v>6</v>
      </c>
      <c r="AS20" s="1"/>
      <c r="AT20" s="1"/>
      <c r="AU20" s="1"/>
      <c r="AV20" s="1"/>
      <c r="AW20" s="1"/>
      <c r="AX20" s="1"/>
      <c r="AY20" s="1"/>
      <c r="AZ20" s="1" t="s">
        <v>6</v>
      </c>
      <c r="BA20" s="1"/>
      <c r="BB20" s="1" t="s">
        <v>6</v>
      </c>
      <c r="BC20" s="1" t="s">
        <v>6</v>
      </c>
      <c r="BD20" s="1" t="s">
        <v>6</v>
      </c>
      <c r="BE20" s="1" t="s">
        <v>6</v>
      </c>
      <c r="BF20" s="1" t="s">
        <v>6</v>
      </c>
      <c r="BG20" s="1" t="s">
        <v>6</v>
      </c>
      <c r="BH20" s="1" t="s">
        <v>6</v>
      </c>
      <c r="BI20" s="1" t="s">
        <v>6</v>
      </c>
      <c r="BJ20" s="1" t="s">
        <v>6</v>
      </c>
      <c r="BK20" s="1" t="s">
        <v>6</v>
      </c>
      <c r="BL20" s="1" t="s">
        <v>6</v>
      </c>
      <c r="BM20" s="1" t="s">
        <v>6</v>
      </c>
      <c r="BN20" s="1" t="s">
        <v>6</v>
      </c>
      <c r="BO20" s="1" t="s">
        <v>6</v>
      </c>
      <c r="BP20" s="1" t="s">
        <v>6</v>
      </c>
      <c r="BQ20" s="1"/>
      <c r="BR20" s="1"/>
      <c r="BS20" s="1"/>
      <c r="BT20" s="1"/>
      <c r="BU20" s="1"/>
      <c r="BV20" s="1"/>
      <c r="BW20" s="1"/>
      <c r="BX20" s="1">
        <v>0</v>
      </c>
      <c r="BY20" s="1"/>
      <c r="BZ20" s="1"/>
      <c r="CA20" s="1"/>
      <c r="CB20" s="1"/>
      <c r="CC20" s="1"/>
      <c r="CD20" s="1"/>
      <c r="CE20" s="1"/>
      <c r="CF20" s="1">
        <v>0</v>
      </c>
      <c r="CG20" s="1">
        <v>0</v>
      </c>
      <c r="CH20" s="1"/>
      <c r="CI20" s="1" t="s">
        <v>6</v>
      </c>
      <c r="CJ20" s="1" t="s">
        <v>6</v>
      </c>
    </row>
    <row r="22" spans="1:255" x14ac:dyDescent="0.2">
      <c r="A22" s="3">
        <v>52</v>
      </c>
      <c r="B22" s="3">
        <f t="shared" ref="B22:G22" si="7">B121</f>
        <v>1</v>
      </c>
      <c r="C22" s="3">
        <f t="shared" si="7"/>
        <v>3</v>
      </c>
      <c r="D22" s="3">
        <f t="shared" si="7"/>
        <v>20</v>
      </c>
      <c r="E22" s="3">
        <f t="shared" si="7"/>
        <v>0</v>
      </c>
      <c r="F22" s="3" t="str">
        <f t="shared" si="7"/>
        <v>Новая локальная смета</v>
      </c>
      <c r="G22" s="3" t="str">
        <f t="shared" si="7"/>
        <v>Новая локальная смета</v>
      </c>
      <c r="H22" s="3"/>
      <c r="I22" s="3"/>
      <c r="J22" s="3"/>
      <c r="K22" s="3"/>
      <c r="L22" s="3"/>
      <c r="M22" s="3"/>
      <c r="N22" s="3"/>
      <c r="O22" s="3">
        <f t="shared" ref="O22:AT22" si="8">O121</f>
        <v>184768.87</v>
      </c>
      <c r="P22" s="3">
        <f t="shared" si="8"/>
        <v>158633.95000000001</v>
      </c>
      <c r="Q22" s="3">
        <f t="shared" si="8"/>
        <v>14176.9</v>
      </c>
      <c r="R22" s="3">
        <f t="shared" si="8"/>
        <v>1450.32</v>
      </c>
      <c r="S22" s="3">
        <f t="shared" si="8"/>
        <v>11958.02</v>
      </c>
      <c r="T22" s="3">
        <f t="shared" si="8"/>
        <v>0</v>
      </c>
      <c r="U22" s="3">
        <f t="shared" si="8"/>
        <v>1421.9169099999999</v>
      </c>
      <c r="V22" s="3">
        <f t="shared" si="8"/>
        <v>125.34103000000002</v>
      </c>
      <c r="W22" s="3">
        <f t="shared" si="8"/>
        <v>0</v>
      </c>
      <c r="X22" s="3">
        <f t="shared" si="8"/>
        <v>15061.07</v>
      </c>
      <c r="Y22" s="3">
        <f t="shared" si="8"/>
        <v>9177.3799999999992</v>
      </c>
      <c r="Z22" s="3">
        <f t="shared" si="8"/>
        <v>0</v>
      </c>
      <c r="AA22" s="3">
        <f t="shared" si="8"/>
        <v>0</v>
      </c>
      <c r="AB22" s="3">
        <f t="shared" si="8"/>
        <v>184768.87</v>
      </c>
      <c r="AC22" s="3">
        <f t="shared" si="8"/>
        <v>158633.95000000001</v>
      </c>
      <c r="AD22" s="3">
        <f t="shared" si="8"/>
        <v>14176.9</v>
      </c>
      <c r="AE22" s="3">
        <f t="shared" si="8"/>
        <v>1450.32</v>
      </c>
      <c r="AF22" s="3">
        <f t="shared" si="8"/>
        <v>11958.02</v>
      </c>
      <c r="AG22" s="3">
        <f t="shared" si="8"/>
        <v>0</v>
      </c>
      <c r="AH22" s="3">
        <f t="shared" si="8"/>
        <v>1421.9169099999999</v>
      </c>
      <c r="AI22" s="3">
        <f t="shared" si="8"/>
        <v>125.34103000000002</v>
      </c>
      <c r="AJ22" s="3">
        <f t="shared" si="8"/>
        <v>0</v>
      </c>
      <c r="AK22" s="3">
        <f t="shared" si="8"/>
        <v>15061.07</v>
      </c>
      <c r="AL22" s="3">
        <f t="shared" si="8"/>
        <v>9177.3799999999992</v>
      </c>
      <c r="AM22" s="3">
        <f t="shared" si="8"/>
        <v>0</v>
      </c>
      <c r="AN22" s="3">
        <f t="shared" si="8"/>
        <v>0</v>
      </c>
      <c r="AO22" s="3">
        <f t="shared" si="8"/>
        <v>0</v>
      </c>
      <c r="AP22" s="3">
        <f t="shared" si="8"/>
        <v>0</v>
      </c>
      <c r="AQ22" s="3">
        <f t="shared" si="8"/>
        <v>0</v>
      </c>
      <c r="AR22" s="3">
        <f t="shared" si="8"/>
        <v>212139.3</v>
      </c>
      <c r="AS22" s="3">
        <f t="shared" si="8"/>
        <v>212139.3</v>
      </c>
      <c r="AT22" s="3">
        <f t="shared" si="8"/>
        <v>0</v>
      </c>
      <c r="AU22" s="3">
        <f t="shared" ref="AU22:BZ22" si="9">AU121</f>
        <v>0</v>
      </c>
      <c r="AV22" s="3">
        <f t="shared" si="9"/>
        <v>158633.95000000001</v>
      </c>
      <c r="AW22" s="3">
        <f t="shared" si="9"/>
        <v>158633.95000000001</v>
      </c>
      <c r="AX22" s="3">
        <f t="shared" si="9"/>
        <v>0</v>
      </c>
      <c r="AY22" s="3">
        <f t="shared" si="9"/>
        <v>158633.95000000001</v>
      </c>
      <c r="AZ22" s="3">
        <f t="shared" si="9"/>
        <v>0</v>
      </c>
      <c r="BA22" s="3">
        <f t="shared" si="9"/>
        <v>0</v>
      </c>
      <c r="BB22" s="3">
        <f t="shared" si="9"/>
        <v>0</v>
      </c>
      <c r="BC22" s="3">
        <f t="shared" si="9"/>
        <v>0</v>
      </c>
      <c r="BD22" s="3">
        <f t="shared" si="9"/>
        <v>0</v>
      </c>
      <c r="BE22" s="3">
        <f t="shared" si="9"/>
        <v>0</v>
      </c>
      <c r="BF22" s="3">
        <f t="shared" si="9"/>
        <v>0</v>
      </c>
      <c r="BG22" s="3">
        <f t="shared" si="9"/>
        <v>0</v>
      </c>
      <c r="BH22" s="3">
        <f t="shared" si="9"/>
        <v>0</v>
      </c>
      <c r="BI22" s="3">
        <f t="shared" si="9"/>
        <v>0</v>
      </c>
      <c r="BJ22" s="3">
        <f t="shared" si="9"/>
        <v>0</v>
      </c>
      <c r="BK22" s="3">
        <f t="shared" si="9"/>
        <v>0</v>
      </c>
      <c r="BL22" s="3">
        <f t="shared" si="9"/>
        <v>0</v>
      </c>
      <c r="BM22" s="3">
        <f t="shared" si="9"/>
        <v>0</v>
      </c>
      <c r="BN22" s="3">
        <f t="shared" si="9"/>
        <v>0</v>
      </c>
      <c r="BO22" s="3">
        <f t="shared" si="9"/>
        <v>0</v>
      </c>
      <c r="BP22" s="3">
        <f t="shared" si="9"/>
        <v>0</v>
      </c>
      <c r="BQ22" s="3">
        <f t="shared" si="9"/>
        <v>0</v>
      </c>
      <c r="BR22" s="3">
        <f t="shared" si="9"/>
        <v>0</v>
      </c>
      <c r="BS22" s="3">
        <f t="shared" si="9"/>
        <v>0</v>
      </c>
      <c r="BT22" s="3">
        <f t="shared" si="9"/>
        <v>0</v>
      </c>
      <c r="BU22" s="3">
        <f t="shared" si="9"/>
        <v>0</v>
      </c>
      <c r="BV22" s="3">
        <f t="shared" si="9"/>
        <v>0</v>
      </c>
      <c r="BW22" s="3">
        <f t="shared" si="9"/>
        <v>0</v>
      </c>
      <c r="BX22" s="3">
        <f t="shared" si="9"/>
        <v>0</v>
      </c>
      <c r="BY22" s="3">
        <f t="shared" si="9"/>
        <v>0</v>
      </c>
      <c r="BZ22" s="3">
        <f t="shared" si="9"/>
        <v>0</v>
      </c>
      <c r="CA22" s="3">
        <f t="shared" ref="CA22:DF22" si="10">CA121</f>
        <v>212139.3</v>
      </c>
      <c r="CB22" s="3">
        <f t="shared" si="10"/>
        <v>212139.3</v>
      </c>
      <c r="CC22" s="3">
        <f t="shared" si="10"/>
        <v>0</v>
      </c>
      <c r="CD22" s="3">
        <f t="shared" si="10"/>
        <v>0</v>
      </c>
      <c r="CE22" s="3">
        <f t="shared" si="10"/>
        <v>158633.95000000001</v>
      </c>
      <c r="CF22" s="3">
        <f t="shared" si="10"/>
        <v>158633.95000000001</v>
      </c>
      <c r="CG22" s="3">
        <f t="shared" si="10"/>
        <v>0</v>
      </c>
      <c r="CH22" s="3">
        <f t="shared" si="10"/>
        <v>158633.95000000001</v>
      </c>
      <c r="CI22" s="3">
        <f t="shared" si="10"/>
        <v>0</v>
      </c>
      <c r="CJ22" s="3">
        <f t="shared" si="10"/>
        <v>0</v>
      </c>
      <c r="CK22" s="3">
        <f t="shared" si="10"/>
        <v>0</v>
      </c>
      <c r="CL22" s="3">
        <f t="shared" si="10"/>
        <v>0</v>
      </c>
      <c r="CM22" s="3">
        <f t="shared" si="10"/>
        <v>0</v>
      </c>
      <c r="CN22" s="3">
        <f t="shared" si="10"/>
        <v>0</v>
      </c>
      <c r="CO22" s="3">
        <f t="shared" si="10"/>
        <v>0</v>
      </c>
      <c r="CP22" s="3">
        <f t="shared" si="10"/>
        <v>0</v>
      </c>
      <c r="CQ22" s="3">
        <f t="shared" si="10"/>
        <v>0</v>
      </c>
      <c r="CR22" s="3">
        <f t="shared" si="10"/>
        <v>0</v>
      </c>
      <c r="CS22" s="3">
        <f t="shared" si="10"/>
        <v>0</v>
      </c>
      <c r="CT22" s="3">
        <f t="shared" si="10"/>
        <v>0</v>
      </c>
      <c r="CU22" s="3">
        <f t="shared" si="10"/>
        <v>0</v>
      </c>
      <c r="CV22" s="3">
        <f t="shared" si="10"/>
        <v>0</v>
      </c>
      <c r="CW22" s="3">
        <f t="shared" si="10"/>
        <v>0</v>
      </c>
      <c r="CX22" s="3">
        <f t="shared" si="10"/>
        <v>0</v>
      </c>
      <c r="CY22" s="3">
        <f t="shared" si="10"/>
        <v>0</v>
      </c>
      <c r="CZ22" s="3">
        <f t="shared" si="10"/>
        <v>0</v>
      </c>
      <c r="DA22" s="3">
        <f t="shared" si="10"/>
        <v>0</v>
      </c>
      <c r="DB22" s="3">
        <f t="shared" si="10"/>
        <v>0</v>
      </c>
      <c r="DC22" s="3">
        <f t="shared" si="10"/>
        <v>0</v>
      </c>
      <c r="DD22" s="3">
        <f t="shared" si="10"/>
        <v>0</v>
      </c>
      <c r="DE22" s="3">
        <f t="shared" si="10"/>
        <v>0</v>
      </c>
      <c r="DF22" s="3">
        <f t="shared" si="10"/>
        <v>0</v>
      </c>
      <c r="DG22" s="4">
        <f t="shared" ref="DG22:EL22" si="11">DG121</f>
        <v>1321096.98</v>
      </c>
      <c r="DH22" s="4">
        <f t="shared" si="11"/>
        <v>1134232.46</v>
      </c>
      <c r="DI22" s="4">
        <f t="shared" si="11"/>
        <v>101364.85</v>
      </c>
      <c r="DJ22" s="4">
        <f t="shared" si="11"/>
        <v>10369.76</v>
      </c>
      <c r="DK22" s="4">
        <f t="shared" si="11"/>
        <v>85499.67</v>
      </c>
      <c r="DL22" s="4">
        <f t="shared" si="11"/>
        <v>0</v>
      </c>
      <c r="DM22" s="4">
        <f t="shared" si="11"/>
        <v>1421.9169099999999</v>
      </c>
      <c r="DN22" s="4">
        <f t="shared" si="11"/>
        <v>125.34103000000002</v>
      </c>
      <c r="DO22" s="4">
        <f t="shared" si="11"/>
        <v>0</v>
      </c>
      <c r="DP22" s="4">
        <f t="shared" si="11"/>
        <v>107686.56</v>
      </c>
      <c r="DQ22" s="4">
        <f t="shared" si="11"/>
        <v>65618.2</v>
      </c>
      <c r="DR22" s="4">
        <f t="shared" si="11"/>
        <v>0</v>
      </c>
      <c r="DS22" s="4">
        <f t="shared" si="11"/>
        <v>0</v>
      </c>
      <c r="DT22" s="4">
        <f t="shared" si="11"/>
        <v>1321096.98</v>
      </c>
      <c r="DU22" s="4">
        <f t="shared" si="11"/>
        <v>1134232.46</v>
      </c>
      <c r="DV22" s="4">
        <f t="shared" si="11"/>
        <v>101364.85</v>
      </c>
      <c r="DW22" s="4">
        <f t="shared" si="11"/>
        <v>10369.76</v>
      </c>
      <c r="DX22" s="4">
        <f t="shared" si="11"/>
        <v>85499.67</v>
      </c>
      <c r="DY22" s="4">
        <f t="shared" si="11"/>
        <v>0</v>
      </c>
      <c r="DZ22" s="4">
        <f t="shared" si="11"/>
        <v>1421.9169099999999</v>
      </c>
      <c r="EA22" s="4">
        <f t="shared" si="11"/>
        <v>125.34103000000002</v>
      </c>
      <c r="EB22" s="4">
        <f t="shared" si="11"/>
        <v>0</v>
      </c>
      <c r="EC22" s="4">
        <f t="shared" si="11"/>
        <v>107686.56</v>
      </c>
      <c r="ED22" s="4">
        <f t="shared" si="11"/>
        <v>65618.2</v>
      </c>
      <c r="EE22" s="4">
        <f t="shared" si="11"/>
        <v>0</v>
      </c>
      <c r="EF22" s="4">
        <f t="shared" si="11"/>
        <v>0</v>
      </c>
      <c r="EG22" s="4">
        <f t="shared" si="11"/>
        <v>0</v>
      </c>
      <c r="EH22" s="4">
        <f t="shared" si="11"/>
        <v>0</v>
      </c>
      <c r="EI22" s="4">
        <f t="shared" si="11"/>
        <v>0</v>
      </c>
      <c r="EJ22" s="4">
        <f t="shared" si="11"/>
        <v>1516795.38</v>
      </c>
      <c r="EK22" s="4">
        <f t="shared" si="11"/>
        <v>1516795.38</v>
      </c>
      <c r="EL22" s="4">
        <f t="shared" si="11"/>
        <v>0</v>
      </c>
      <c r="EM22" s="4">
        <f t="shared" ref="EM22:FR22" si="12">EM121</f>
        <v>0</v>
      </c>
      <c r="EN22" s="4">
        <f t="shared" si="12"/>
        <v>1134232.46</v>
      </c>
      <c r="EO22" s="4">
        <f t="shared" si="12"/>
        <v>1134232.46</v>
      </c>
      <c r="EP22" s="4">
        <f t="shared" si="12"/>
        <v>0</v>
      </c>
      <c r="EQ22" s="4">
        <f t="shared" si="12"/>
        <v>1134232.46</v>
      </c>
      <c r="ER22" s="4">
        <f t="shared" si="12"/>
        <v>0</v>
      </c>
      <c r="ES22" s="4">
        <f t="shared" si="12"/>
        <v>0</v>
      </c>
      <c r="ET22" s="4">
        <f t="shared" si="12"/>
        <v>0</v>
      </c>
      <c r="EU22" s="4">
        <f t="shared" si="12"/>
        <v>0</v>
      </c>
      <c r="EV22" s="4">
        <f t="shared" si="12"/>
        <v>0</v>
      </c>
      <c r="EW22" s="4">
        <f t="shared" si="12"/>
        <v>0</v>
      </c>
      <c r="EX22" s="4">
        <f t="shared" si="12"/>
        <v>0</v>
      </c>
      <c r="EY22" s="4">
        <f t="shared" si="12"/>
        <v>0</v>
      </c>
      <c r="EZ22" s="4">
        <f t="shared" si="12"/>
        <v>0</v>
      </c>
      <c r="FA22" s="4">
        <f t="shared" si="12"/>
        <v>0</v>
      </c>
      <c r="FB22" s="4">
        <f t="shared" si="12"/>
        <v>0</v>
      </c>
      <c r="FC22" s="4">
        <f t="shared" si="12"/>
        <v>0</v>
      </c>
      <c r="FD22" s="4">
        <f t="shared" si="12"/>
        <v>0</v>
      </c>
      <c r="FE22" s="4">
        <f t="shared" si="12"/>
        <v>0</v>
      </c>
      <c r="FF22" s="4">
        <f t="shared" si="12"/>
        <v>0</v>
      </c>
      <c r="FG22" s="4">
        <f t="shared" si="12"/>
        <v>0</v>
      </c>
      <c r="FH22" s="4">
        <f t="shared" si="12"/>
        <v>0</v>
      </c>
      <c r="FI22" s="4">
        <f t="shared" si="12"/>
        <v>0</v>
      </c>
      <c r="FJ22" s="4">
        <f t="shared" si="12"/>
        <v>0</v>
      </c>
      <c r="FK22" s="4">
        <f t="shared" si="12"/>
        <v>0</v>
      </c>
      <c r="FL22" s="4">
        <f t="shared" si="12"/>
        <v>0</v>
      </c>
      <c r="FM22" s="4">
        <f t="shared" si="12"/>
        <v>0</v>
      </c>
      <c r="FN22" s="4">
        <f t="shared" si="12"/>
        <v>0</v>
      </c>
      <c r="FO22" s="4">
        <f t="shared" si="12"/>
        <v>0</v>
      </c>
      <c r="FP22" s="4">
        <f t="shared" si="12"/>
        <v>0</v>
      </c>
      <c r="FQ22" s="4">
        <f t="shared" si="12"/>
        <v>0</v>
      </c>
      <c r="FR22" s="4">
        <f t="shared" si="12"/>
        <v>0</v>
      </c>
      <c r="FS22" s="4">
        <f t="shared" ref="FS22:GX22" si="13">FS121</f>
        <v>1516795.38</v>
      </c>
      <c r="FT22" s="4">
        <f t="shared" si="13"/>
        <v>1516795.38</v>
      </c>
      <c r="FU22" s="4">
        <f t="shared" si="13"/>
        <v>0</v>
      </c>
      <c r="FV22" s="4">
        <f t="shared" si="13"/>
        <v>0</v>
      </c>
      <c r="FW22" s="4">
        <f t="shared" si="13"/>
        <v>1134232.46</v>
      </c>
      <c r="FX22" s="4">
        <f t="shared" si="13"/>
        <v>1134232.46</v>
      </c>
      <c r="FY22" s="4">
        <f t="shared" si="13"/>
        <v>0</v>
      </c>
      <c r="FZ22" s="4">
        <f t="shared" si="13"/>
        <v>1134232.46</v>
      </c>
      <c r="GA22" s="4">
        <f t="shared" si="13"/>
        <v>0</v>
      </c>
      <c r="GB22" s="4">
        <f t="shared" si="13"/>
        <v>0</v>
      </c>
      <c r="GC22" s="4">
        <f t="shared" si="13"/>
        <v>0</v>
      </c>
      <c r="GD22" s="4">
        <f t="shared" si="13"/>
        <v>0</v>
      </c>
      <c r="GE22" s="4">
        <f t="shared" si="13"/>
        <v>0</v>
      </c>
      <c r="GF22" s="4">
        <f t="shared" si="13"/>
        <v>0</v>
      </c>
      <c r="GG22" s="4">
        <f t="shared" si="13"/>
        <v>0</v>
      </c>
      <c r="GH22" s="4">
        <f t="shared" si="13"/>
        <v>0</v>
      </c>
      <c r="GI22" s="4">
        <f t="shared" si="13"/>
        <v>0</v>
      </c>
      <c r="GJ22" s="4">
        <f t="shared" si="13"/>
        <v>0</v>
      </c>
      <c r="GK22" s="4">
        <f t="shared" si="13"/>
        <v>0</v>
      </c>
      <c r="GL22" s="4">
        <f t="shared" si="13"/>
        <v>0</v>
      </c>
      <c r="GM22" s="4">
        <f t="shared" si="13"/>
        <v>0</v>
      </c>
      <c r="GN22" s="4">
        <f t="shared" si="13"/>
        <v>0</v>
      </c>
      <c r="GO22" s="4">
        <f t="shared" si="13"/>
        <v>0</v>
      </c>
      <c r="GP22" s="4">
        <f t="shared" si="13"/>
        <v>0</v>
      </c>
      <c r="GQ22" s="4">
        <f t="shared" si="13"/>
        <v>0</v>
      </c>
      <c r="GR22" s="4">
        <f t="shared" si="13"/>
        <v>0</v>
      </c>
      <c r="GS22" s="4">
        <f t="shared" si="13"/>
        <v>0</v>
      </c>
      <c r="GT22" s="4">
        <f t="shared" si="13"/>
        <v>0</v>
      </c>
      <c r="GU22" s="4">
        <f t="shared" si="13"/>
        <v>0</v>
      </c>
      <c r="GV22" s="4">
        <f t="shared" si="13"/>
        <v>0</v>
      </c>
      <c r="GW22" s="4">
        <f t="shared" si="13"/>
        <v>0</v>
      </c>
      <c r="GX22" s="4">
        <f t="shared" si="13"/>
        <v>0</v>
      </c>
    </row>
    <row r="24" spans="1:255" x14ac:dyDescent="0.2">
      <c r="A24" s="2">
        <v>17</v>
      </c>
      <c r="B24" s="2">
        <v>1</v>
      </c>
      <c r="C24" s="2">
        <f>ROW(SmtRes!A9)</f>
        <v>9</v>
      </c>
      <c r="D24" s="2">
        <f>ROW(EtalonRes!A11)</f>
        <v>11</v>
      </c>
      <c r="E24" s="2" t="s">
        <v>6</v>
      </c>
      <c r="F24" s="2" t="s">
        <v>13</v>
      </c>
      <c r="G24" s="2" t="s">
        <v>14</v>
      </c>
      <c r="H24" s="2" t="s">
        <v>15</v>
      </c>
      <c r="I24" s="2">
        <f>ROUND(10/100,9)</f>
        <v>0.1</v>
      </c>
      <c r="J24" s="2">
        <v>0</v>
      </c>
      <c r="K24" s="2"/>
      <c r="L24" s="2"/>
      <c r="M24" s="2"/>
      <c r="N24" s="2"/>
      <c r="O24" s="2">
        <f t="shared" ref="O24:O55" si="14">ROUND(CP24,2)</f>
        <v>406.62</v>
      </c>
      <c r="P24" s="2">
        <f t="shared" ref="P24:P55" si="15">ROUND(CQ24*I24,2)</f>
        <v>0</v>
      </c>
      <c r="Q24" s="2">
        <f t="shared" ref="Q24:Q55" si="16">ROUND(CR24*I24,2)</f>
        <v>188.8</v>
      </c>
      <c r="R24" s="2">
        <f t="shared" ref="R24:R55" si="17">ROUND(CS24*I24,2)</f>
        <v>17.77</v>
      </c>
      <c r="S24" s="2">
        <f t="shared" ref="S24:S55" si="18">ROUND(CT24*I24,2)</f>
        <v>217.82</v>
      </c>
      <c r="T24" s="2">
        <f t="shared" ref="T24:T55" si="19">ROUND(CU24*I24,2)</f>
        <v>0</v>
      </c>
      <c r="U24" s="2">
        <f t="shared" ref="U24:U55" si="20">CV24*I24</f>
        <v>25.536000000000001</v>
      </c>
      <c r="V24" s="2">
        <f t="shared" ref="V24:V55" si="21">CW24*I24</f>
        <v>1.1402999999999999</v>
      </c>
      <c r="W24" s="2">
        <f t="shared" ref="W24:W55" si="22">ROUND(CX24*I24,2)</f>
        <v>0</v>
      </c>
      <c r="X24" s="2">
        <f t="shared" ref="X24:X55" si="23">ROUND(CY24,2)</f>
        <v>301.56</v>
      </c>
      <c r="Y24" s="2">
        <f t="shared" ref="Y24:Y55" si="24">ROUND(CZ24,2)</f>
        <v>190.83</v>
      </c>
      <c r="Z24" s="2"/>
      <c r="AA24" s="2">
        <v>-1</v>
      </c>
      <c r="AB24" s="2">
        <f t="shared" ref="AB24:AB55" si="25">ROUND((AC24+AD24+AF24),6)</f>
        <v>4066.1880000000001</v>
      </c>
      <c r="AC24" s="2">
        <f>ROUND(((ES24*0)),6)</f>
        <v>0</v>
      </c>
      <c r="AD24" s="2">
        <f>ROUND(((((ET24*0.7))-((EU24*0.7)))+AE24),6)</f>
        <v>1887.97</v>
      </c>
      <c r="AE24" s="2">
        <f>ROUND(((EU24*0.7)),6)</f>
        <v>177.709</v>
      </c>
      <c r="AF24" s="2">
        <f>ROUND(((EV24*0.7)),6)</f>
        <v>2178.2179999999998</v>
      </c>
      <c r="AG24" s="2">
        <f t="shared" ref="AG24:AG55" si="26">ROUND((AP24),6)</f>
        <v>0</v>
      </c>
      <c r="AH24" s="2">
        <f>((EW24*0.7))</f>
        <v>255.35999999999999</v>
      </c>
      <c r="AI24" s="2">
        <f>((EX24*0.7))</f>
        <v>11.402999999999999</v>
      </c>
      <c r="AJ24" s="2">
        <f t="shared" ref="AJ24:AJ55" si="27">ROUND((AS24),6)</f>
        <v>0</v>
      </c>
      <c r="AK24" s="2">
        <v>7516.31</v>
      </c>
      <c r="AL24" s="2">
        <v>1707.47</v>
      </c>
      <c r="AM24" s="2">
        <v>2697.1</v>
      </c>
      <c r="AN24" s="2">
        <v>253.87</v>
      </c>
      <c r="AO24" s="2">
        <v>3111.74</v>
      </c>
      <c r="AP24" s="2">
        <v>0</v>
      </c>
      <c r="AQ24" s="2">
        <v>364.8</v>
      </c>
      <c r="AR24" s="2">
        <v>16.29</v>
      </c>
      <c r="AS24" s="2">
        <v>0</v>
      </c>
      <c r="AT24" s="2">
        <v>128</v>
      </c>
      <c r="AU24" s="2">
        <v>81</v>
      </c>
      <c r="AV24" s="2">
        <v>1</v>
      </c>
      <c r="AW24" s="2">
        <v>1</v>
      </c>
      <c r="AX24" s="2"/>
      <c r="AY24" s="2"/>
      <c r="AZ24" s="2">
        <v>1</v>
      </c>
      <c r="BA24" s="2">
        <v>1</v>
      </c>
      <c r="BB24" s="2">
        <v>1</v>
      </c>
      <c r="BC24" s="2">
        <v>1</v>
      </c>
      <c r="BD24" s="2" t="s">
        <v>6</v>
      </c>
      <c r="BE24" s="2" t="s">
        <v>6</v>
      </c>
      <c r="BF24" s="2" t="s">
        <v>6</v>
      </c>
      <c r="BG24" s="2" t="s">
        <v>6</v>
      </c>
      <c r="BH24" s="2">
        <v>0</v>
      </c>
      <c r="BI24" s="2">
        <v>1</v>
      </c>
      <c r="BJ24" s="2" t="s">
        <v>16</v>
      </c>
      <c r="BK24" s="2"/>
      <c r="BL24" s="2"/>
      <c r="BM24" s="2">
        <v>27001</v>
      </c>
      <c r="BN24" s="2">
        <v>0</v>
      </c>
      <c r="BO24" s="2" t="s">
        <v>6</v>
      </c>
      <c r="BP24" s="2">
        <v>0</v>
      </c>
      <c r="BQ24" s="2">
        <v>2</v>
      </c>
      <c r="BR24" s="2">
        <v>0</v>
      </c>
      <c r="BS24" s="2">
        <v>1</v>
      </c>
      <c r="BT24" s="2">
        <v>1</v>
      </c>
      <c r="BU24" s="2">
        <v>1</v>
      </c>
      <c r="BV24" s="2">
        <v>1</v>
      </c>
      <c r="BW24" s="2">
        <v>1</v>
      </c>
      <c r="BX24" s="2">
        <v>1</v>
      </c>
      <c r="BY24" s="2" t="s">
        <v>6</v>
      </c>
      <c r="BZ24" s="2">
        <v>142</v>
      </c>
      <c r="CA24" s="2">
        <v>95</v>
      </c>
      <c r="CB24" s="2"/>
      <c r="CC24" s="2"/>
      <c r="CD24" s="2"/>
      <c r="CE24" s="2"/>
      <c r="CF24" s="2">
        <v>0</v>
      </c>
      <c r="CG24" s="2">
        <v>0</v>
      </c>
      <c r="CH24" s="2"/>
      <c r="CI24" s="2"/>
      <c r="CJ24" s="2"/>
      <c r="CK24" s="2"/>
      <c r="CL24" s="2"/>
      <c r="CM24" s="2">
        <v>0</v>
      </c>
      <c r="CN24" s="2" t="s">
        <v>17</v>
      </c>
      <c r="CO24" s="2">
        <v>0</v>
      </c>
      <c r="CP24" s="2">
        <f t="shared" ref="CP24:CP55" si="28">(P24+Q24+S24)</f>
        <v>406.62</v>
      </c>
      <c r="CQ24" s="2">
        <f t="shared" ref="CQ24:CQ55" si="29">AC24*BC24</f>
        <v>0</v>
      </c>
      <c r="CR24" s="2">
        <f t="shared" ref="CR24:CR55" si="30">AD24*BB24</f>
        <v>1887.97</v>
      </c>
      <c r="CS24" s="2">
        <f t="shared" ref="CS24:CS55" si="31">AE24*BS24</f>
        <v>177.709</v>
      </c>
      <c r="CT24" s="2">
        <f t="shared" ref="CT24:CT55" si="32">AF24*BA24</f>
        <v>2178.2179999999998</v>
      </c>
      <c r="CU24" s="2">
        <f t="shared" ref="CU24:CU55" si="33">AG24</f>
        <v>0</v>
      </c>
      <c r="CV24" s="2">
        <f t="shared" ref="CV24:CV55" si="34">AH24</f>
        <v>255.35999999999999</v>
      </c>
      <c r="CW24" s="2">
        <f t="shared" ref="CW24:CW55" si="35">AI24</f>
        <v>11.402999999999999</v>
      </c>
      <c r="CX24" s="2">
        <f t="shared" ref="CX24:CX55" si="36">AJ24</f>
        <v>0</v>
      </c>
      <c r="CY24" s="2">
        <f t="shared" ref="CY24:CY55" si="37">(((S24+R24)*AT24)/100)</f>
        <v>301.55520000000001</v>
      </c>
      <c r="CZ24" s="2">
        <f t="shared" ref="CZ24:CZ55" si="38">(((S24+R24)*AU24)/100)</f>
        <v>190.8279</v>
      </c>
      <c r="DA24" s="2"/>
      <c r="DB24" s="2"/>
      <c r="DC24" s="2" t="s">
        <v>6</v>
      </c>
      <c r="DD24" s="2" t="s">
        <v>18</v>
      </c>
      <c r="DE24" s="2" t="s">
        <v>19</v>
      </c>
      <c r="DF24" s="2" t="s">
        <v>19</v>
      </c>
      <c r="DG24" s="2" t="s">
        <v>19</v>
      </c>
      <c r="DH24" s="2" t="s">
        <v>6</v>
      </c>
      <c r="DI24" s="2" t="s">
        <v>19</v>
      </c>
      <c r="DJ24" s="2" t="s">
        <v>19</v>
      </c>
      <c r="DK24" s="2" t="s">
        <v>6</v>
      </c>
      <c r="DL24" s="2" t="s">
        <v>6</v>
      </c>
      <c r="DM24" s="2" t="s">
        <v>6</v>
      </c>
      <c r="DN24" s="2">
        <v>0</v>
      </c>
      <c r="DO24" s="2">
        <v>0</v>
      </c>
      <c r="DP24" s="2">
        <v>1</v>
      </c>
      <c r="DQ24" s="2">
        <v>1</v>
      </c>
      <c r="DR24" s="2"/>
      <c r="DS24" s="2"/>
      <c r="DT24" s="2"/>
      <c r="DU24" s="2">
        <v>1013</v>
      </c>
      <c r="DV24" s="2" t="s">
        <v>15</v>
      </c>
      <c r="DW24" s="2" t="s">
        <v>15</v>
      </c>
      <c r="DX24" s="2">
        <v>1</v>
      </c>
      <c r="DY24" s="2"/>
      <c r="DZ24" s="2"/>
      <c r="EA24" s="2"/>
      <c r="EB24" s="2"/>
      <c r="EC24" s="2"/>
      <c r="ED24" s="2"/>
      <c r="EE24" s="2">
        <v>26549101</v>
      </c>
      <c r="EF24" s="2">
        <v>2</v>
      </c>
      <c r="EG24" s="2" t="s">
        <v>20</v>
      </c>
      <c r="EH24" s="2">
        <v>0</v>
      </c>
      <c r="EI24" s="2" t="s">
        <v>6</v>
      </c>
      <c r="EJ24" s="2">
        <v>1</v>
      </c>
      <c r="EK24" s="2">
        <v>27001</v>
      </c>
      <c r="EL24" s="2" t="s">
        <v>21</v>
      </c>
      <c r="EM24" s="2" t="s">
        <v>22</v>
      </c>
      <c r="EN24" s="2"/>
      <c r="EO24" s="2" t="s">
        <v>23</v>
      </c>
      <c r="EP24" s="2"/>
      <c r="EQ24" s="2">
        <v>1024</v>
      </c>
      <c r="ER24" s="2">
        <v>7516.31</v>
      </c>
      <c r="ES24" s="2">
        <v>1707.47</v>
      </c>
      <c r="ET24" s="2">
        <v>2697.1</v>
      </c>
      <c r="EU24" s="2">
        <v>253.87</v>
      </c>
      <c r="EV24" s="2">
        <v>3111.74</v>
      </c>
      <c r="EW24" s="2">
        <v>364.8</v>
      </c>
      <c r="EX24" s="2">
        <v>16.29</v>
      </c>
      <c r="EY24" s="2">
        <v>0</v>
      </c>
      <c r="EZ24" s="2"/>
      <c r="FA24" s="2"/>
      <c r="FB24" s="2"/>
      <c r="FC24" s="2"/>
      <c r="FD24" s="2"/>
      <c r="FE24" s="2"/>
      <c r="FF24" s="2"/>
      <c r="FG24" s="2"/>
      <c r="FH24" s="2"/>
      <c r="FI24" s="2"/>
      <c r="FJ24" s="2"/>
      <c r="FK24" s="2"/>
      <c r="FL24" s="2"/>
      <c r="FM24" s="2"/>
      <c r="FN24" s="2"/>
      <c r="FO24" s="2"/>
      <c r="FP24" s="2"/>
      <c r="FQ24" s="2">
        <v>0</v>
      </c>
      <c r="FR24" s="2">
        <f t="shared" ref="FR24:FR55" si="39">ROUND(IF(AND(BH24=3,BI24=3),P24,0),2)</f>
        <v>0</v>
      </c>
      <c r="FS24" s="2">
        <v>0</v>
      </c>
      <c r="FT24" s="2" t="s">
        <v>24</v>
      </c>
      <c r="FU24" s="2" t="s">
        <v>25</v>
      </c>
      <c r="FV24" s="2"/>
      <c r="FW24" s="2"/>
      <c r="FX24" s="2">
        <v>127.8</v>
      </c>
      <c r="FY24" s="2">
        <v>80.75</v>
      </c>
      <c r="FZ24" s="2"/>
      <c r="GA24" s="2" t="s">
        <v>6</v>
      </c>
      <c r="GB24" s="2"/>
      <c r="GC24" s="2"/>
      <c r="GD24" s="2">
        <v>0</v>
      </c>
      <c r="GE24" s="2"/>
      <c r="GF24" s="2">
        <v>209638013</v>
      </c>
      <c r="GG24" s="2">
        <v>2</v>
      </c>
      <c r="GH24" s="2">
        <v>1</v>
      </c>
      <c r="GI24" s="2">
        <v>-2</v>
      </c>
      <c r="GJ24" s="2">
        <v>0</v>
      </c>
      <c r="GK24" s="2">
        <f>ROUND(R24*(R12)/100,2)</f>
        <v>0</v>
      </c>
      <c r="GL24" s="2">
        <f t="shared" ref="GL24:GL55" si="40">ROUND(IF(AND(BH24=3,BI24=3,FS24&lt;&gt;0),P24,0),2)</f>
        <v>0</v>
      </c>
      <c r="GM24" s="2">
        <f t="shared" ref="GM24:GM55" si="41">ROUND(O24+X24+Y24+GK24,2)+GX24</f>
        <v>899.01</v>
      </c>
      <c r="GN24" s="2">
        <f t="shared" ref="GN24:GN55" si="42">IF(OR(BI24=0,BI24=1),ROUND(O24+X24+Y24+GK24,2),0)</f>
        <v>899.01</v>
      </c>
      <c r="GO24" s="2">
        <f t="shared" ref="GO24:GO55" si="43">IF(BI24=2,ROUND(O24+X24+Y24+GK24,2),0)</f>
        <v>0</v>
      </c>
      <c r="GP24" s="2">
        <f t="shared" ref="GP24:GP55" si="44">IF(BI24=4,ROUND(O24+X24+Y24+GK24,2)+GX24,0)</f>
        <v>0</v>
      </c>
      <c r="GQ24" s="2"/>
      <c r="GR24" s="2">
        <v>0</v>
      </c>
      <c r="GS24" s="2">
        <v>3</v>
      </c>
      <c r="GT24" s="2">
        <v>0</v>
      </c>
      <c r="GU24" s="2" t="s">
        <v>6</v>
      </c>
      <c r="GV24" s="2">
        <f t="shared" ref="GV24:GV55" si="45">ROUND(GT24,6)</f>
        <v>0</v>
      </c>
      <c r="GW24" s="2">
        <v>1</v>
      </c>
      <c r="GX24" s="2">
        <f t="shared" ref="GX24:GX55" si="46">ROUND(GV24*GW24*I24,2)</f>
        <v>0</v>
      </c>
      <c r="GY24" s="2"/>
      <c r="GZ24" s="2"/>
      <c r="HA24" s="2">
        <v>0</v>
      </c>
      <c r="HB24" s="2">
        <v>0</v>
      </c>
      <c r="HC24" s="2"/>
      <c r="HD24" s="2"/>
      <c r="HE24" s="2"/>
      <c r="HF24" s="2"/>
      <c r="HG24" s="2"/>
      <c r="HH24" s="2"/>
      <c r="HI24" s="2"/>
      <c r="HJ24" s="2"/>
      <c r="HK24" s="2"/>
      <c r="HL24" s="2"/>
      <c r="HM24" s="2"/>
      <c r="HN24" s="2"/>
      <c r="HO24" s="2"/>
      <c r="HP24" s="2"/>
      <c r="HQ24" s="2"/>
      <c r="HR24" s="2"/>
      <c r="HS24" s="2"/>
      <c r="HT24" s="2"/>
      <c r="HU24" s="2"/>
      <c r="HV24" s="2"/>
      <c r="HW24" s="2"/>
      <c r="HX24" s="2"/>
      <c r="HY24" s="2"/>
      <c r="HZ24" s="2"/>
      <c r="IA24" s="2"/>
      <c r="IB24" s="2"/>
      <c r="IC24" s="2"/>
      <c r="ID24" s="2"/>
      <c r="IE24" s="2"/>
      <c r="IF24" s="2"/>
      <c r="IG24" s="2"/>
      <c r="IH24" s="2"/>
      <c r="II24" s="2"/>
      <c r="IJ24" s="2"/>
      <c r="IK24" s="2">
        <v>0</v>
      </c>
      <c r="IL24" s="2"/>
      <c r="IM24" s="2"/>
      <c r="IN24" s="2"/>
      <c r="IO24" s="2"/>
      <c r="IP24" s="2"/>
      <c r="IQ24" s="2"/>
      <c r="IR24" s="2"/>
      <c r="IS24" s="2"/>
      <c r="IT24" s="2"/>
      <c r="IU24" s="2"/>
    </row>
    <row r="25" spans="1:255" x14ac:dyDescent="0.2">
      <c r="A25">
        <v>17</v>
      </c>
      <c r="B25">
        <v>1</v>
      </c>
      <c r="C25">
        <f>ROW(SmtRes!A18)</f>
        <v>18</v>
      </c>
      <c r="D25">
        <f>ROW(EtalonRes!A22)</f>
        <v>22</v>
      </c>
      <c r="E25" t="s">
        <v>6</v>
      </c>
      <c r="F25" t="s">
        <v>13</v>
      </c>
      <c r="G25" t="s">
        <v>14</v>
      </c>
      <c r="H25" t="s">
        <v>15</v>
      </c>
      <c r="I25">
        <f>ROUND(10/100,9)</f>
        <v>0.1</v>
      </c>
      <c r="J25">
        <v>0</v>
      </c>
      <c r="O25">
        <f t="shared" si="14"/>
        <v>2907.33</v>
      </c>
      <c r="P25">
        <f t="shared" si="15"/>
        <v>0</v>
      </c>
      <c r="Q25">
        <f t="shared" si="16"/>
        <v>1349.9</v>
      </c>
      <c r="R25">
        <f t="shared" si="17"/>
        <v>127.06</v>
      </c>
      <c r="S25">
        <f t="shared" si="18"/>
        <v>1557.43</v>
      </c>
      <c r="T25">
        <f t="shared" si="19"/>
        <v>0</v>
      </c>
      <c r="U25">
        <f t="shared" si="20"/>
        <v>25.536000000000001</v>
      </c>
      <c r="V25">
        <f t="shared" si="21"/>
        <v>1.1402999999999999</v>
      </c>
      <c r="W25">
        <f t="shared" si="22"/>
        <v>0</v>
      </c>
      <c r="X25">
        <f t="shared" si="23"/>
        <v>2156.15</v>
      </c>
      <c r="Y25">
        <f t="shared" si="24"/>
        <v>1364.44</v>
      </c>
      <c r="AA25">
        <v>-1</v>
      </c>
      <c r="AB25">
        <f t="shared" si="25"/>
        <v>4066.1880000000001</v>
      </c>
      <c r="AC25">
        <f>ROUND(((ES25*0)),6)</f>
        <v>0</v>
      </c>
      <c r="AD25">
        <f>ROUND(((((ET25*0.7))-((EU25*0.7)))+AE25),6)</f>
        <v>1887.97</v>
      </c>
      <c r="AE25">
        <f>ROUND(((EU25*0.7)),6)</f>
        <v>177.709</v>
      </c>
      <c r="AF25">
        <f>ROUND(((EV25*0.7)),6)</f>
        <v>2178.2179999999998</v>
      </c>
      <c r="AG25">
        <f t="shared" si="26"/>
        <v>0</v>
      </c>
      <c r="AH25">
        <f>((EW25*0.7))</f>
        <v>255.35999999999999</v>
      </c>
      <c r="AI25">
        <f>((EX25*0.7))</f>
        <v>11.402999999999999</v>
      </c>
      <c r="AJ25">
        <f t="shared" si="27"/>
        <v>0</v>
      </c>
      <c r="AK25">
        <v>7516.31</v>
      </c>
      <c r="AL25">
        <v>1707.47</v>
      </c>
      <c r="AM25">
        <v>2697.1</v>
      </c>
      <c r="AN25">
        <v>253.87</v>
      </c>
      <c r="AO25">
        <v>3111.74</v>
      </c>
      <c r="AP25">
        <v>0</v>
      </c>
      <c r="AQ25">
        <v>364.8</v>
      </c>
      <c r="AR25">
        <v>16.29</v>
      </c>
      <c r="AS25">
        <v>0</v>
      </c>
      <c r="AT25">
        <v>128</v>
      </c>
      <c r="AU25">
        <v>81</v>
      </c>
      <c r="AV25">
        <v>1</v>
      </c>
      <c r="AW25">
        <v>1</v>
      </c>
      <c r="AZ25">
        <v>7.15</v>
      </c>
      <c r="BA25">
        <v>7.15</v>
      </c>
      <c r="BB25">
        <v>7.15</v>
      </c>
      <c r="BC25">
        <v>7.15</v>
      </c>
      <c r="BD25" t="s">
        <v>6</v>
      </c>
      <c r="BE25" t="s">
        <v>6</v>
      </c>
      <c r="BF25" t="s">
        <v>6</v>
      </c>
      <c r="BG25" t="s">
        <v>6</v>
      </c>
      <c r="BH25">
        <v>0</v>
      </c>
      <c r="BI25">
        <v>1</v>
      </c>
      <c r="BJ25" t="s">
        <v>16</v>
      </c>
      <c r="BM25">
        <v>27001</v>
      </c>
      <c r="BN25">
        <v>0</v>
      </c>
      <c r="BO25" t="s">
        <v>6</v>
      </c>
      <c r="BP25">
        <v>0</v>
      </c>
      <c r="BQ25">
        <v>2</v>
      </c>
      <c r="BR25">
        <v>0</v>
      </c>
      <c r="BS25">
        <v>7.15</v>
      </c>
      <c r="BT25">
        <v>1</v>
      </c>
      <c r="BU25">
        <v>1</v>
      </c>
      <c r="BV25">
        <v>1</v>
      </c>
      <c r="BW25">
        <v>1</v>
      </c>
      <c r="BX25">
        <v>1</v>
      </c>
      <c r="BY25" t="s">
        <v>6</v>
      </c>
      <c r="BZ25">
        <v>142</v>
      </c>
      <c r="CA25">
        <v>95</v>
      </c>
      <c r="CF25">
        <v>0</v>
      </c>
      <c r="CG25">
        <v>0</v>
      </c>
      <c r="CM25">
        <v>0</v>
      </c>
      <c r="CN25" t="s">
        <v>17</v>
      </c>
      <c r="CO25">
        <v>0</v>
      </c>
      <c r="CP25">
        <f t="shared" si="28"/>
        <v>2907.33</v>
      </c>
      <c r="CQ25">
        <f t="shared" si="29"/>
        <v>0</v>
      </c>
      <c r="CR25">
        <f t="shared" si="30"/>
        <v>13498.985500000001</v>
      </c>
      <c r="CS25">
        <f t="shared" si="31"/>
        <v>1270.6193500000002</v>
      </c>
      <c r="CT25">
        <f t="shared" si="32"/>
        <v>15574.2587</v>
      </c>
      <c r="CU25">
        <f t="shared" si="33"/>
        <v>0</v>
      </c>
      <c r="CV25">
        <f t="shared" si="34"/>
        <v>255.35999999999999</v>
      </c>
      <c r="CW25">
        <f t="shared" si="35"/>
        <v>11.402999999999999</v>
      </c>
      <c r="CX25">
        <f t="shared" si="36"/>
        <v>0</v>
      </c>
      <c r="CY25">
        <f t="shared" si="37"/>
        <v>2156.1471999999999</v>
      </c>
      <c r="CZ25">
        <f t="shared" si="38"/>
        <v>1364.4368999999999</v>
      </c>
      <c r="DC25" t="s">
        <v>6</v>
      </c>
      <c r="DD25" t="s">
        <v>18</v>
      </c>
      <c r="DE25" t="s">
        <v>19</v>
      </c>
      <c r="DF25" t="s">
        <v>19</v>
      </c>
      <c r="DG25" t="s">
        <v>19</v>
      </c>
      <c r="DH25" t="s">
        <v>6</v>
      </c>
      <c r="DI25" t="s">
        <v>19</v>
      </c>
      <c r="DJ25" t="s">
        <v>19</v>
      </c>
      <c r="DK25" t="s">
        <v>6</v>
      </c>
      <c r="DL25" t="s">
        <v>6</v>
      </c>
      <c r="DM25" t="s">
        <v>6</v>
      </c>
      <c r="DN25">
        <v>0</v>
      </c>
      <c r="DO25">
        <v>0</v>
      </c>
      <c r="DP25">
        <v>1</v>
      </c>
      <c r="DQ25">
        <v>1</v>
      </c>
      <c r="DU25">
        <v>1013</v>
      </c>
      <c r="DV25" t="s">
        <v>15</v>
      </c>
      <c r="DW25" t="s">
        <v>15</v>
      </c>
      <c r="DX25">
        <v>1</v>
      </c>
      <c r="EE25">
        <v>26549101</v>
      </c>
      <c r="EF25">
        <v>2</v>
      </c>
      <c r="EG25" t="s">
        <v>20</v>
      </c>
      <c r="EH25">
        <v>0</v>
      </c>
      <c r="EI25" t="s">
        <v>6</v>
      </c>
      <c r="EJ25">
        <v>1</v>
      </c>
      <c r="EK25">
        <v>27001</v>
      </c>
      <c r="EL25" t="s">
        <v>21</v>
      </c>
      <c r="EM25" t="s">
        <v>22</v>
      </c>
      <c r="EO25" t="s">
        <v>23</v>
      </c>
      <c r="EQ25">
        <v>1024</v>
      </c>
      <c r="ER25">
        <v>7516.31</v>
      </c>
      <c r="ES25">
        <v>1707.47</v>
      </c>
      <c r="ET25">
        <v>2697.1</v>
      </c>
      <c r="EU25">
        <v>253.87</v>
      </c>
      <c r="EV25">
        <v>3111.74</v>
      </c>
      <c r="EW25">
        <v>364.8</v>
      </c>
      <c r="EX25">
        <v>16.29</v>
      </c>
      <c r="EY25">
        <v>0</v>
      </c>
      <c r="FQ25">
        <v>0</v>
      </c>
      <c r="FR25">
        <f t="shared" si="39"/>
        <v>0</v>
      </c>
      <c r="FS25">
        <v>0</v>
      </c>
      <c r="FT25" t="s">
        <v>24</v>
      </c>
      <c r="FU25" t="s">
        <v>25</v>
      </c>
      <c r="FX25">
        <v>127.8</v>
      </c>
      <c r="FY25">
        <v>80.75</v>
      </c>
      <c r="GA25" t="s">
        <v>6</v>
      </c>
      <c r="GD25">
        <v>0</v>
      </c>
      <c r="GF25">
        <v>209638013</v>
      </c>
      <c r="GG25">
        <v>1</v>
      </c>
      <c r="GH25">
        <v>1</v>
      </c>
      <c r="GI25">
        <v>4</v>
      </c>
      <c r="GJ25">
        <v>0</v>
      </c>
      <c r="GK25">
        <f>ROUND(R25*(S12)/100,2)</f>
        <v>0</v>
      </c>
      <c r="GL25">
        <f t="shared" si="40"/>
        <v>0</v>
      </c>
      <c r="GM25">
        <f t="shared" si="41"/>
        <v>6427.92</v>
      </c>
      <c r="GN25">
        <f t="shared" si="42"/>
        <v>6427.92</v>
      </c>
      <c r="GO25">
        <f t="shared" si="43"/>
        <v>0</v>
      </c>
      <c r="GP25">
        <f t="shared" si="44"/>
        <v>0</v>
      </c>
      <c r="GR25">
        <v>0</v>
      </c>
      <c r="GS25">
        <v>3</v>
      </c>
      <c r="GT25">
        <v>0</v>
      </c>
      <c r="GU25" t="s">
        <v>6</v>
      </c>
      <c r="GV25">
        <f t="shared" si="45"/>
        <v>0</v>
      </c>
      <c r="GW25">
        <v>1</v>
      </c>
      <c r="GX25">
        <f t="shared" si="46"/>
        <v>0</v>
      </c>
      <c r="HA25">
        <v>0</v>
      </c>
      <c r="HB25">
        <v>0</v>
      </c>
      <c r="IK25">
        <v>0</v>
      </c>
    </row>
    <row r="26" spans="1:255" x14ac:dyDescent="0.2">
      <c r="A26" s="2">
        <v>17</v>
      </c>
      <c r="B26" s="2">
        <v>1</v>
      </c>
      <c r="C26" s="2">
        <f>ROW(SmtRes!A22)</f>
        <v>22</v>
      </c>
      <c r="D26" s="2">
        <f>ROW(EtalonRes!A26)</f>
        <v>26</v>
      </c>
      <c r="E26" s="2" t="s">
        <v>26</v>
      </c>
      <c r="F26" s="2" t="s">
        <v>27</v>
      </c>
      <c r="G26" s="2" t="s">
        <v>28</v>
      </c>
      <c r="H26" s="2" t="s">
        <v>29</v>
      </c>
      <c r="I26" s="2">
        <f>ROUND(440/100,9)</f>
        <v>4.4000000000000004</v>
      </c>
      <c r="J26" s="2">
        <v>0</v>
      </c>
      <c r="K26" s="2"/>
      <c r="L26" s="2"/>
      <c r="M26" s="2"/>
      <c r="N26" s="2"/>
      <c r="O26" s="2">
        <f t="shared" si="14"/>
        <v>7808.7</v>
      </c>
      <c r="P26" s="2">
        <f t="shared" si="15"/>
        <v>0</v>
      </c>
      <c r="Q26" s="2">
        <f t="shared" si="16"/>
        <v>4694.71</v>
      </c>
      <c r="R26" s="2">
        <f t="shared" si="17"/>
        <v>499.28</v>
      </c>
      <c r="S26" s="2">
        <f t="shared" si="18"/>
        <v>3113.99</v>
      </c>
      <c r="T26" s="2">
        <f t="shared" si="19"/>
        <v>0</v>
      </c>
      <c r="U26" s="2">
        <f t="shared" si="20"/>
        <v>360.41280000000006</v>
      </c>
      <c r="V26" s="2">
        <f t="shared" si="21"/>
        <v>49.631999999999998</v>
      </c>
      <c r="W26" s="2">
        <f t="shared" si="22"/>
        <v>0</v>
      </c>
      <c r="X26" s="2">
        <f t="shared" si="23"/>
        <v>3757.8</v>
      </c>
      <c r="Y26" s="2">
        <f t="shared" si="24"/>
        <v>2167.96</v>
      </c>
      <c r="Z26" s="2"/>
      <c r="AA26" s="2">
        <v>26812436</v>
      </c>
      <c r="AB26" s="2">
        <f t="shared" si="25"/>
        <v>1774.704</v>
      </c>
      <c r="AC26" s="2">
        <f t="shared" ref="AC26:AC57" si="47">ROUND((ES26),6)</f>
        <v>0</v>
      </c>
      <c r="AD26" s="2">
        <f>ROUND(((((ET26*1.2))-((EU26*1.2)))+AE26),6)</f>
        <v>1066.98</v>
      </c>
      <c r="AE26" s="2">
        <f>ROUND(((EU26*1.2)),6)</f>
        <v>113.47199999999999</v>
      </c>
      <c r="AF26" s="2">
        <f>ROUND(((EV26*1.2)),6)</f>
        <v>707.72400000000005</v>
      </c>
      <c r="AG26" s="2">
        <f t="shared" si="26"/>
        <v>0</v>
      </c>
      <c r="AH26" s="2">
        <f>((EW26*1.2))</f>
        <v>81.912000000000006</v>
      </c>
      <c r="AI26" s="2">
        <f>((EX26*1.2))</f>
        <v>11.28</v>
      </c>
      <c r="AJ26" s="2">
        <f t="shared" si="27"/>
        <v>0</v>
      </c>
      <c r="AK26" s="2">
        <v>1478.92</v>
      </c>
      <c r="AL26" s="2">
        <v>0</v>
      </c>
      <c r="AM26" s="2">
        <v>889.15</v>
      </c>
      <c r="AN26" s="2">
        <v>94.56</v>
      </c>
      <c r="AO26" s="2">
        <v>589.77</v>
      </c>
      <c r="AP26" s="2">
        <v>0</v>
      </c>
      <c r="AQ26" s="2">
        <v>68.260000000000005</v>
      </c>
      <c r="AR26" s="2">
        <v>9.4</v>
      </c>
      <c r="AS26" s="2">
        <v>0</v>
      </c>
      <c r="AT26" s="2">
        <v>104</v>
      </c>
      <c r="AU26" s="2">
        <v>60</v>
      </c>
      <c r="AV26" s="2">
        <v>1</v>
      </c>
      <c r="AW26" s="2">
        <v>1</v>
      </c>
      <c r="AX26" s="2"/>
      <c r="AY26" s="2"/>
      <c r="AZ26" s="2">
        <v>1</v>
      </c>
      <c r="BA26" s="2">
        <v>1</v>
      </c>
      <c r="BB26" s="2">
        <v>1</v>
      </c>
      <c r="BC26" s="2">
        <v>1</v>
      </c>
      <c r="BD26" s="2" t="s">
        <v>6</v>
      </c>
      <c r="BE26" s="2" t="s">
        <v>6</v>
      </c>
      <c r="BF26" s="2" t="s">
        <v>6</v>
      </c>
      <c r="BG26" s="2" t="s">
        <v>6</v>
      </c>
      <c r="BH26" s="2">
        <v>0</v>
      </c>
      <c r="BI26" s="2">
        <v>1</v>
      </c>
      <c r="BJ26" s="2" t="s">
        <v>30</v>
      </c>
      <c r="BK26" s="2"/>
      <c r="BL26" s="2"/>
      <c r="BM26" s="2">
        <v>68001</v>
      </c>
      <c r="BN26" s="2">
        <v>0</v>
      </c>
      <c r="BO26" s="2" t="s">
        <v>6</v>
      </c>
      <c r="BP26" s="2">
        <v>0</v>
      </c>
      <c r="BQ26" s="2">
        <v>6</v>
      </c>
      <c r="BR26" s="2">
        <v>0</v>
      </c>
      <c r="BS26" s="2">
        <v>1</v>
      </c>
      <c r="BT26" s="2">
        <v>1</v>
      </c>
      <c r="BU26" s="2">
        <v>1</v>
      </c>
      <c r="BV26" s="2">
        <v>1</v>
      </c>
      <c r="BW26" s="2">
        <v>1</v>
      </c>
      <c r="BX26" s="2">
        <v>1</v>
      </c>
      <c r="BY26" s="2" t="s">
        <v>6</v>
      </c>
      <c r="BZ26" s="2">
        <v>104</v>
      </c>
      <c r="CA26" s="2">
        <v>60</v>
      </c>
      <c r="CB26" s="2"/>
      <c r="CC26" s="2"/>
      <c r="CD26" s="2"/>
      <c r="CE26" s="2"/>
      <c r="CF26" s="2">
        <v>0</v>
      </c>
      <c r="CG26" s="2">
        <v>0</v>
      </c>
      <c r="CH26" s="2"/>
      <c r="CI26" s="2"/>
      <c r="CJ26" s="2"/>
      <c r="CK26" s="2"/>
      <c r="CL26" s="2"/>
      <c r="CM26" s="2">
        <v>0</v>
      </c>
      <c r="CN26" s="2" t="s">
        <v>31</v>
      </c>
      <c r="CO26" s="2">
        <v>0</v>
      </c>
      <c r="CP26" s="2">
        <f t="shared" si="28"/>
        <v>7808.7</v>
      </c>
      <c r="CQ26" s="2">
        <f t="shared" si="29"/>
        <v>0</v>
      </c>
      <c r="CR26" s="2">
        <f t="shared" si="30"/>
        <v>1066.98</v>
      </c>
      <c r="CS26" s="2">
        <f t="shared" si="31"/>
        <v>113.47199999999999</v>
      </c>
      <c r="CT26" s="2">
        <f t="shared" si="32"/>
        <v>707.72400000000005</v>
      </c>
      <c r="CU26" s="2">
        <f t="shared" si="33"/>
        <v>0</v>
      </c>
      <c r="CV26" s="2">
        <f t="shared" si="34"/>
        <v>81.912000000000006</v>
      </c>
      <c r="CW26" s="2">
        <f t="shared" si="35"/>
        <v>11.28</v>
      </c>
      <c r="CX26" s="2">
        <f t="shared" si="36"/>
        <v>0</v>
      </c>
      <c r="CY26" s="2">
        <f t="shared" si="37"/>
        <v>3757.8007999999995</v>
      </c>
      <c r="CZ26" s="2">
        <f t="shared" si="38"/>
        <v>2167.962</v>
      </c>
      <c r="DA26" s="2"/>
      <c r="DB26" s="2"/>
      <c r="DC26" s="2" t="s">
        <v>6</v>
      </c>
      <c r="DD26" s="2" t="s">
        <v>6</v>
      </c>
      <c r="DE26" s="2" t="s">
        <v>32</v>
      </c>
      <c r="DF26" s="2" t="s">
        <v>32</v>
      </c>
      <c r="DG26" s="2" t="s">
        <v>32</v>
      </c>
      <c r="DH26" s="2" t="s">
        <v>6</v>
      </c>
      <c r="DI26" s="2" t="s">
        <v>32</v>
      </c>
      <c r="DJ26" s="2" t="s">
        <v>32</v>
      </c>
      <c r="DK26" s="2" t="s">
        <v>6</v>
      </c>
      <c r="DL26" s="2" t="s">
        <v>6</v>
      </c>
      <c r="DM26" s="2" t="s">
        <v>6</v>
      </c>
      <c r="DN26" s="2">
        <v>0</v>
      </c>
      <c r="DO26" s="2">
        <v>0</v>
      </c>
      <c r="DP26" s="2">
        <v>1</v>
      </c>
      <c r="DQ26" s="2">
        <v>1</v>
      </c>
      <c r="DR26" s="2"/>
      <c r="DS26" s="2"/>
      <c r="DT26" s="2"/>
      <c r="DU26" s="2">
        <v>1003</v>
      </c>
      <c r="DV26" s="2" t="s">
        <v>29</v>
      </c>
      <c r="DW26" s="2" t="s">
        <v>29</v>
      </c>
      <c r="DX26" s="2">
        <v>100</v>
      </c>
      <c r="DY26" s="2"/>
      <c r="DZ26" s="2"/>
      <c r="EA26" s="2"/>
      <c r="EB26" s="2"/>
      <c r="EC26" s="2"/>
      <c r="ED26" s="2"/>
      <c r="EE26" s="2">
        <v>26549186</v>
      </c>
      <c r="EF26" s="2">
        <v>6</v>
      </c>
      <c r="EG26" s="2" t="s">
        <v>33</v>
      </c>
      <c r="EH26" s="2">
        <v>0</v>
      </c>
      <c r="EI26" s="2" t="s">
        <v>6</v>
      </c>
      <c r="EJ26" s="2">
        <v>1</v>
      </c>
      <c r="EK26" s="2">
        <v>68001</v>
      </c>
      <c r="EL26" s="2" t="s">
        <v>34</v>
      </c>
      <c r="EM26" s="2" t="s">
        <v>35</v>
      </c>
      <c r="EN26" s="2"/>
      <c r="EO26" s="2" t="s">
        <v>36</v>
      </c>
      <c r="EP26" s="2"/>
      <c r="EQ26" s="2">
        <v>0</v>
      </c>
      <c r="ER26" s="2">
        <v>1478.92</v>
      </c>
      <c r="ES26" s="2">
        <v>0</v>
      </c>
      <c r="ET26" s="2">
        <v>889.15</v>
      </c>
      <c r="EU26" s="2">
        <v>94.56</v>
      </c>
      <c r="EV26" s="2">
        <v>589.77</v>
      </c>
      <c r="EW26" s="2">
        <v>68.260000000000005</v>
      </c>
      <c r="EX26" s="2">
        <v>9.4</v>
      </c>
      <c r="EY26" s="2">
        <v>0</v>
      </c>
      <c r="EZ26" s="2"/>
      <c r="FA26" s="2"/>
      <c r="FB26" s="2"/>
      <c r="FC26" s="2"/>
      <c r="FD26" s="2"/>
      <c r="FE26" s="2"/>
      <c r="FF26" s="2"/>
      <c r="FG26" s="2"/>
      <c r="FH26" s="2"/>
      <c r="FI26" s="2"/>
      <c r="FJ26" s="2"/>
      <c r="FK26" s="2"/>
      <c r="FL26" s="2"/>
      <c r="FM26" s="2"/>
      <c r="FN26" s="2"/>
      <c r="FO26" s="2"/>
      <c r="FP26" s="2"/>
      <c r="FQ26" s="2">
        <v>0</v>
      </c>
      <c r="FR26" s="2">
        <f t="shared" si="39"/>
        <v>0</v>
      </c>
      <c r="FS26" s="2">
        <v>0</v>
      </c>
      <c r="FT26" s="2"/>
      <c r="FU26" s="2"/>
      <c r="FV26" s="2"/>
      <c r="FW26" s="2"/>
      <c r="FX26" s="2">
        <v>104</v>
      </c>
      <c r="FY26" s="2">
        <v>60</v>
      </c>
      <c r="FZ26" s="2"/>
      <c r="GA26" s="2" t="s">
        <v>6</v>
      </c>
      <c r="GB26" s="2"/>
      <c r="GC26" s="2"/>
      <c r="GD26" s="2">
        <v>0</v>
      </c>
      <c r="GE26" s="2"/>
      <c r="GF26" s="2">
        <v>882829187</v>
      </c>
      <c r="GG26" s="2">
        <v>2</v>
      </c>
      <c r="GH26" s="2">
        <v>1</v>
      </c>
      <c r="GI26" s="2">
        <v>-2</v>
      </c>
      <c r="GJ26" s="2">
        <v>0</v>
      </c>
      <c r="GK26" s="2">
        <f>ROUND(R26*(R12)/100,2)</f>
        <v>0</v>
      </c>
      <c r="GL26" s="2">
        <f t="shared" si="40"/>
        <v>0</v>
      </c>
      <c r="GM26" s="2">
        <f t="shared" si="41"/>
        <v>13734.46</v>
      </c>
      <c r="GN26" s="2">
        <f t="shared" si="42"/>
        <v>13734.46</v>
      </c>
      <c r="GO26" s="2">
        <f t="shared" si="43"/>
        <v>0</v>
      </c>
      <c r="GP26" s="2">
        <f t="shared" si="44"/>
        <v>0</v>
      </c>
      <c r="GQ26" s="2"/>
      <c r="GR26" s="2">
        <v>0</v>
      </c>
      <c r="GS26" s="2">
        <v>3</v>
      </c>
      <c r="GT26" s="2">
        <v>0</v>
      </c>
      <c r="GU26" s="2" t="s">
        <v>6</v>
      </c>
      <c r="GV26" s="2">
        <f t="shared" si="45"/>
        <v>0</v>
      </c>
      <c r="GW26" s="2">
        <v>1</v>
      </c>
      <c r="GX26" s="2">
        <f t="shared" si="46"/>
        <v>0</v>
      </c>
      <c r="GY26" s="2"/>
      <c r="GZ26" s="2"/>
      <c r="HA26" s="2">
        <v>0</v>
      </c>
      <c r="HB26" s="2">
        <v>0</v>
      </c>
      <c r="HC26" s="2"/>
      <c r="HD26" s="2"/>
      <c r="HE26" s="2"/>
      <c r="HF26" s="2"/>
      <c r="HG26" s="2"/>
      <c r="HH26" s="2"/>
      <c r="HI26" s="2"/>
      <c r="HJ26" s="2"/>
      <c r="HK26" s="2"/>
      <c r="HL26" s="2"/>
      <c r="HM26" s="2"/>
      <c r="HN26" s="2"/>
      <c r="HO26" s="2"/>
      <c r="HP26" s="2"/>
      <c r="HQ26" s="2"/>
      <c r="HR26" s="2"/>
      <c r="HS26" s="2"/>
      <c r="HT26" s="2"/>
      <c r="HU26" s="2"/>
      <c r="HV26" s="2"/>
      <c r="HW26" s="2"/>
      <c r="HX26" s="2"/>
      <c r="HY26" s="2"/>
      <c r="HZ26" s="2"/>
      <c r="IA26" s="2"/>
      <c r="IB26" s="2"/>
      <c r="IC26" s="2"/>
      <c r="ID26" s="2"/>
      <c r="IE26" s="2"/>
      <c r="IF26" s="2"/>
      <c r="IG26" s="2"/>
      <c r="IH26" s="2"/>
      <c r="II26" s="2"/>
      <c r="IJ26" s="2"/>
      <c r="IK26" s="2">
        <v>0</v>
      </c>
      <c r="IL26" s="2"/>
      <c r="IM26" s="2"/>
      <c r="IN26" s="2"/>
      <c r="IO26" s="2"/>
      <c r="IP26" s="2"/>
      <c r="IQ26" s="2"/>
      <c r="IR26" s="2"/>
      <c r="IS26" s="2"/>
      <c r="IT26" s="2"/>
      <c r="IU26" s="2"/>
    </row>
    <row r="27" spans="1:255" x14ac:dyDescent="0.2">
      <c r="A27">
        <v>17</v>
      </c>
      <c r="B27">
        <v>1</v>
      </c>
      <c r="C27">
        <f>ROW(SmtRes!A26)</f>
        <v>26</v>
      </c>
      <c r="D27">
        <f>ROW(EtalonRes!A30)</f>
        <v>30</v>
      </c>
      <c r="E27" t="s">
        <v>26</v>
      </c>
      <c r="F27" t="s">
        <v>27</v>
      </c>
      <c r="G27" t="s">
        <v>28</v>
      </c>
      <c r="H27" t="s">
        <v>29</v>
      </c>
      <c r="I27">
        <f>ROUND(440/100,9)</f>
        <v>4.4000000000000004</v>
      </c>
      <c r="J27">
        <v>0</v>
      </c>
      <c r="O27">
        <f t="shared" si="14"/>
        <v>55832.19</v>
      </c>
      <c r="P27">
        <f t="shared" si="15"/>
        <v>0</v>
      </c>
      <c r="Q27">
        <f t="shared" si="16"/>
        <v>33567.19</v>
      </c>
      <c r="R27">
        <f t="shared" si="17"/>
        <v>3569.83</v>
      </c>
      <c r="S27">
        <f t="shared" si="18"/>
        <v>22265</v>
      </c>
      <c r="T27">
        <f t="shared" si="19"/>
        <v>0</v>
      </c>
      <c r="U27">
        <f t="shared" si="20"/>
        <v>360.41280000000006</v>
      </c>
      <c r="V27">
        <f t="shared" si="21"/>
        <v>49.631999999999998</v>
      </c>
      <c r="W27">
        <f t="shared" si="22"/>
        <v>0</v>
      </c>
      <c r="X27">
        <f t="shared" si="23"/>
        <v>26868.22</v>
      </c>
      <c r="Y27">
        <f t="shared" si="24"/>
        <v>15500.9</v>
      </c>
      <c r="AA27">
        <v>26812450</v>
      </c>
      <c r="AB27">
        <f t="shared" si="25"/>
        <v>1774.704</v>
      </c>
      <c r="AC27">
        <f t="shared" si="47"/>
        <v>0</v>
      </c>
      <c r="AD27">
        <f>ROUND(((((ET27*1.2))-((EU27*1.2)))+AE27),6)</f>
        <v>1066.98</v>
      </c>
      <c r="AE27">
        <f>ROUND(((EU27*1.2)),6)</f>
        <v>113.47199999999999</v>
      </c>
      <c r="AF27">
        <f>ROUND(((EV27*1.2)),6)</f>
        <v>707.72400000000005</v>
      </c>
      <c r="AG27">
        <f t="shared" si="26"/>
        <v>0</v>
      </c>
      <c r="AH27">
        <f>((EW27*1.2))</f>
        <v>81.912000000000006</v>
      </c>
      <c r="AI27">
        <f>((EX27*1.2))</f>
        <v>11.28</v>
      </c>
      <c r="AJ27">
        <f t="shared" si="27"/>
        <v>0</v>
      </c>
      <c r="AK27">
        <v>1478.92</v>
      </c>
      <c r="AL27">
        <v>0</v>
      </c>
      <c r="AM27">
        <v>889.15</v>
      </c>
      <c r="AN27">
        <v>94.56</v>
      </c>
      <c r="AO27">
        <v>589.77</v>
      </c>
      <c r="AP27">
        <v>0</v>
      </c>
      <c r="AQ27">
        <v>68.260000000000005</v>
      </c>
      <c r="AR27">
        <v>9.4</v>
      </c>
      <c r="AS27">
        <v>0</v>
      </c>
      <c r="AT27">
        <v>104</v>
      </c>
      <c r="AU27">
        <v>60</v>
      </c>
      <c r="AV27">
        <v>1</v>
      </c>
      <c r="AW27">
        <v>1</v>
      </c>
      <c r="AZ27">
        <v>7.15</v>
      </c>
      <c r="BA27">
        <v>7.15</v>
      </c>
      <c r="BB27">
        <v>7.15</v>
      </c>
      <c r="BC27">
        <v>7.15</v>
      </c>
      <c r="BD27" t="s">
        <v>6</v>
      </c>
      <c r="BE27" t="s">
        <v>6</v>
      </c>
      <c r="BF27" t="s">
        <v>6</v>
      </c>
      <c r="BG27" t="s">
        <v>6</v>
      </c>
      <c r="BH27">
        <v>0</v>
      </c>
      <c r="BI27">
        <v>1</v>
      </c>
      <c r="BJ27" t="s">
        <v>30</v>
      </c>
      <c r="BM27">
        <v>68001</v>
      </c>
      <c r="BN27">
        <v>0</v>
      </c>
      <c r="BO27" t="s">
        <v>6</v>
      </c>
      <c r="BP27">
        <v>0</v>
      </c>
      <c r="BQ27">
        <v>6</v>
      </c>
      <c r="BR27">
        <v>0</v>
      </c>
      <c r="BS27">
        <v>7.15</v>
      </c>
      <c r="BT27">
        <v>1</v>
      </c>
      <c r="BU27">
        <v>1</v>
      </c>
      <c r="BV27">
        <v>1</v>
      </c>
      <c r="BW27">
        <v>1</v>
      </c>
      <c r="BX27">
        <v>1</v>
      </c>
      <c r="BY27" t="s">
        <v>6</v>
      </c>
      <c r="BZ27">
        <v>104</v>
      </c>
      <c r="CA27">
        <v>60</v>
      </c>
      <c r="CF27">
        <v>0</v>
      </c>
      <c r="CG27">
        <v>0</v>
      </c>
      <c r="CM27">
        <v>0</v>
      </c>
      <c r="CN27" t="s">
        <v>31</v>
      </c>
      <c r="CO27">
        <v>0</v>
      </c>
      <c r="CP27">
        <f t="shared" si="28"/>
        <v>55832.19</v>
      </c>
      <c r="CQ27">
        <f t="shared" si="29"/>
        <v>0</v>
      </c>
      <c r="CR27">
        <f t="shared" si="30"/>
        <v>7628.9070000000002</v>
      </c>
      <c r="CS27">
        <f t="shared" si="31"/>
        <v>811.32479999999998</v>
      </c>
      <c r="CT27">
        <f t="shared" si="32"/>
        <v>5060.2266000000009</v>
      </c>
      <c r="CU27">
        <f t="shared" si="33"/>
        <v>0</v>
      </c>
      <c r="CV27">
        <f t="shared" si="34"/>
        <v>81.912000000000006</v>
      </c>
      <c r="CW27">
        <f t="shared" si="35"/>
        <v>11.28</v>
      </c>
      <c r="CX27">
        <f t="shared" si="36"/>
        <v>0</v>
      </c>
      <c r="CY27">
        <f t="shared" si="37"/>
        <v>26868.223200000004</v>
      </c>
      <c r="CZ27">
        <f t="shared" si="38"/>
        <v>15500.898000000001</v>
      </c>
      <c r="DC27" t="s">
        <v>6</v>
      </c>
      <c r="DD27" t="s">
        <v>6</v>
      </c>
      <c r="DE27" t="s">
        <v>32</v>
      </c>
      <c r="DF27" t="s">
        <v>32</v>
      </c>
      <c r="DG27" t="s">
        <v>32</v>
      </c>
      <c r="DH27" t="s">
        <v>6</v>
      </c>
      <c r="DI27" t="s">
        <v>32</v>
      </c>
      <c r="DJ27" t="s">
        <v>32</v>
      </c>
      <c r="DK27" t="s">
        <v>6</v>
      </c>
      <c r="DL27" t="s">
        <v>6</v>
      </c>
      <c r="DM27" t="s">
        <v>6</v>
      </c>
      <c r="DN27">
        <v>0</v>
      </c>
      <c r="DO27">
        <v>0</v>
      </c>
      <c r="DP27">
        <v>1</v>
      </c>
      <c r="DQ27">
        <v>1</v>
      </c>
      <c r="DU27">
        <v>1003</v>
      </c>
      <c r="DV27" t="s">
        <v>29</v>
      </c>
      <c r="DW27" t="s">
        <v>29</v>
      </c>
      <c r="DX27">
        <v>100</v>
      </c>
      <c r="EE27">
        <v>26549186</v>
      </c>
      <c r="EF27">
        <v>6</v>
      </c>
      <c r="EG27" t="s">
        <v>33</v>
      </c>
      <c r="EH27">
        <v>0</v>
      </c>
      <c r="EI27" t="s">
        <v>6</v>
      </c>
      <c r="EJ27">
        <v>1</v>
      </c>
      <c r="EK27">
        <v>68001</v>
      </c>
      <c r="EL27" t="s">
        <v>34</v>
      </c>
      <c r="EM27" t="s">
        <v>35</v>
      </c>
      <c r="EO27" t="s">
        <v>36</v>
      </c>
      <c r="EQ27">
        <v>0</v>
      </c>
      <c r="ER27">
        <v>1478.92</v>
      </c>
      <c r="ES27">
        <v>0</v>
      </c>
      <c r="ET27">
        <v>889.15</v>
      </c>
      <c r="EU27">
        <v>94.56</v>
      </c>
      <c r="EV27">
        <v>589.77</v>
      </c>
      <c r="EW27">
        <v>68.260000000000005</v>
      </c>
      <c r="EX27">
        <v>9.4</v>
      </c>
      <c r="EY27">
        <v>0</v>
      </c>
      <c r="FQ27">
        <v>0</v>
      </c>
      <c r="FR27">
        <f t="shared" si="39"/>
        <v>0</v>
      </c>
      <c r="FS27">
        <v>0</v>
      </c>
      <c r="FX27">
        <v>104</v>
      </c>
      <c r="FY27">
        <v>60</v>
      </c>
      <c r="GA27" t="s">
        <v>6</v>
      </c>
      <c r="GD27">
        <v>0</v>
      </c>
      <c r="GF27">
        <v>882829187</v>
      </c>
      <c r="GG27">
        <v>1</v>
      </c>
      <c r="GH27">
        <v>1</v>
      </c>
      <c r="GI27">
        <v>4</v>
      </c>
      <c r="GJ27">
        <v>0</v>
      </c>
      <c r="GK27">
        <f>ROUND(R27*(S12)/100,2)</f>
        <v>0</v>
      </c>
      <c r="GL27">
        <f t="shared" si="40"/>
        <v>0</v>
      </c>
      <c r="GM27">
        <f t="shared" si="41"/>
        <v>98201.31</v>
      </c>
      <c r="GN27">
        <f t="shared" si="42"/>
        <v>98201.31</v>
      </c>
      <c r="GO27">
        <f t="shared" si="43"/>
        <v>0</v>
      </c>
      <c r="GP27">
        <f t="shared" si="44"/>
        <v>0</v>
      </c>
      <c r="GR27">
        <v>0</v>
      </c>
      <c r="GS27">
        <v>3</v>
      </c>
      <c r="GT27">
        <v>0</v>
      </c>
      <c r="GU27" t="s">
        <v>6</v>
      </c>
      <c r="GV27">
        <f t="shared" si="45"/>
        <v>0</v>
      </c>
      <c r="GW27">
        <v>1</v>
      </c>
      <c r="GX27">
        <f t="shared" si="46"/>
        <v>0</v>
      </c>
      <c r="HA27">
        <v>0</v>
      </c>
      <c r="HB27">
        <v>0</v>
      </c>
      <c r="IK27">
        <v>0</v>
      </c>
    </row>
    <row r="28" spans="1:255" x14ac:dyDescent="0.2">
      <c r="A28" s="2">
        <v>17</v>
      </c>
      <c r="B28" s="2">
        <v>1</v>
      </c>
      <c r="C28" s="2">
        <f>ROW(SmtRes!A40)</f>
        <v>40</v>
      </c>
      <c r="D28" s="2">
        <f>ROW(EtalonRes!A44)</f>
        <v>44</v>
      </c>
      <c r="E28" s="2" t="s">
        <v>37</v>
      </c>
      <c r="F28" s="2" t="s">
        <v>38</v>
      </c>
      <c r="G28" s="2" t="s">
        <v>39</v>
      </c>
      <c r="H28" s="2" t="s">
        <v>29</v>
      </c>
      <c r="I28" s="2">
        <f>ROUND(16/100,9)</f>
        <v>0.16</v>
      </c>
      <c r="J28" s="2">
        <v>0</v>
      </c>
      <c r="K28" s="2"/>
      <c r="L28" s="2"/>
      <c r="M28" s="2"/>
      <c r="N28" s="2"/>
      <c r="O28" s="2">
        <f t="shared" si="14"/>
        <v>299.49</v>
      </c>
      <c r="P28" s="2">
        <f t="shared" si="15"/>
        <v>20.87</v>
      </c>
      <c r="Q28" s="2">
        <f t="shared" si="16"/>
        <v>245.71</v>
      </c>
      <c r="R28" s="2">
        <f t="shared" si="17"/>
        <v>10.39</v>
      </c>
      <c r="S28" s="2">
        <f t="shared" si="18"/>
        <v>32.909999999999997</v>
      </c>
      <c r="T28" s="2">
        <f t="shared" si="19"/>
        <v>0</v>
      </c>
      <c r="U28" s="2">
        <f t="shared" si="20"/>
        <v>4.0277599999999998</v>
      </c>
      <c r="V28" s="2">
        <f t="shared" si="21"/>
        <v>0.90399999999999991</v>
      </c>
      <c r="W28" s="2">
        <f t="shared" si="22"/>
        <v>0</v>
      </c>
      <c r="X28" s="2">
        <f t="shared" si="23"/>
        <v>55.42</v>
      </c>
      <c r="Y28" s="2">
        <f t="shared" si="24"/>
        <v>35.07</v>
      </c>
      <c r="Z28" s="2"/>
      <c r="AA28" s="2">
        <v>26812436</v>
      </c>
      <c r="AB28" s="2">
        <f t="shared" si="25"/>
        <v>1871.8185000000001</v>
      </c>
      <c r="AC28" s="2">
        <f t="shared" si="47"/>
        <v>130.44</v>
      </c>
      <c r="AD28" s="2">
        <f>ROUND(((((ET28*1.25))-((EU28*1.25)))+AE28),6)</f>
        <v>1535.7125000000001</v>
      </c>
      <c r="AE28" s="2">
        <f>ROUND(((EU28*1.25)),6)</f>
        <v>64.924999999999997</v>
      </c>
      <c r="AF28" s="2">
        <f>ROUND(((EV28*1.15)),6)</f>
        <v>205.666</v>
      </c>
      <c r="AG28" s="2">
        <f t="shared" si="26"/>
        <v>0</v>
      </c>
      <c r="AH28" s="2">
        <f>((EW28*1.15))</f>
        <v>25.173499999999997</v>
      </c>
      <c r="AI28" s="2">
        <f>((EX28*1.25))</f>
        <v>5.6499999999999995</v>
      </c>
      <c r="AJ28" s="2">
        <f t="shared" si="27"/>
        <v>0</v>
      </c>
      <c r="AK28" s="2">
        <v>1537.85</v>
      </c>
      <c r="AL28" s="2">
        <v>130.44</v>
      </c>
      <c r="AM28" s="2">
        <v>1228.57</v>
      </c>
      <c r="AN28" s="2">
        <v>51.94</v>
      </c>
      <c r="AO28" s="2">
        <v>178.84</v>
      </c>
      <c r="AP28" s="2">
        <v>0</v>
      </c>
      <c r="AQ28" s="2">
        <v>21.89</v>
      </c>
      <c r="AR28" s="2">
        <v>4.5199999999999996</v>
      </c>
      <c r="AS28" s="2">
        <v>0</v>
      </c>
      <c r="AT28" s="2">
        <v>128</v>
      </c>
      <c r="AU28" s="2">
        <v>81</v>
      </c>
      <c r="AV28" s="2">
        <v>1</v>
      </c>
      <c r="AW28" s="2">
        <v>1</v>
      </c>
      <c r="AX28" s="2"/>
      <c r="AY28" s="2"/>
      <c r="AZ28" s="2">
        <v>1</v>
      </c>
      <c r="BA28" s="2">
        <v>1</v>
      </c>
      <c r="BB28" s="2">
        <v>1</v>
      </c>
      <c r="BC28" s="2">
        <v>1</v>
      </c>
      <c r="BD28" s="2" t="s">
        <v>6</v>
      </c>
      <c r="BE28" s="2" t="s">
        <v>6</v>
      </c>
      <c r="BF28" s="2" t="s">
        <v>6</v>
      </c>
      <c r="BG28" s="2" t="s">
        <v>6</v>
      </c>
      <c r="BH28" s="2">
        <v>0</v>
      </c>
      <c r="BI28" s="2">
        <v>1</v>
      </c>
      <c r="BJ28" s="2" t="s">
        <v>40</v>
      </c>
      <c r="BK28" s="2"/>
      <c r="BL28" s="2"/>
      <c r="BM28" s="2">
        <v>27001</v>
      </c>
      <c r="BN28" s="2">
        <v>0</v>
      </c>
      <c r="BO28" s="2" t="s">
        <v>6</v>
      </c>
      <c r="BP28" s="2">
        <v>0</v>
      </c>
      <c r="BQ28" s="2">
        <v>2</v>
      </c>
      <c r="BR28" s="2">
        <v>0</v>
      </c>
      <c r="BS28" s="2">
        <v>1</v>
      </c>
      <c r="BT28" s="2">
        <v>1</v>
      </c>
      <c r="BU28" s="2">
        <v>1</v>
      </c>
      <c r="BV28" s="2">
        <v>1</v>
      </c>
      <c r="BW28" s="2">
        <v>1</v>
      </c>
      <c r="BX28" s="2">
        <v>1</v>
      </c>
      <c r="BY28" s="2" t="s">
        <v>6</v>
      </c>
      <c r="BZ28" s="2">
        <v>142</v>
      </c>
      <c r="CA28" s="2">
        <v>95</v>
      </c>
      <c r="CB28" s="2"/>
      <c r="CC28" s="2"/>
      <c r="CD28" s="2"/>
      <c r="CE28" s="2"/>
      <c r="CF28" s="2">
        <v>0</v>
      </c>
      <c r="CG28" s="2">
        <v>0</v>
      </c>
      <c r="CH28" s="2"/>
      <c r="CI28" s="2"/>
      <c r="CJ28" s="2"/>
      <c r="CK28" s="2"/>
      <c r="CL28" s="2"/>
      <c r="CM28" s="2">
        <v>0</v>
      </c>
      <c r="CN28" s="2" t="s">
        <v>500</v>
      </c>
      <c r="CO28" s="2">
        <v>0</v>
      </c>
      <c r="CP28" s="2">
        <f t="shared" si="28"/>
        <v>299.49</v>
      </c>
      <c r="CQ28" s="2">
        <f t="shared" si="29"/>
        <v>130.44</v>
      </c>
      <c r="CR28" s="2">
        <f t="shared" si="30"/>
        <v>1535.7125000000001</v>
      </c>
      <c r="CS28" s="2">
        <f t="shared" si="31"/>
        <v>64.924999999999997</v>
      </c>
      <c r="CT28" s="2">
        <f t="shared" si="32"/>
        <v>205.666</v>
      </c>
      <c r="CU28" s="2">
        <f t="shared" si="33"/>
        <v>0</v>
      </c>
      <c r="CV28" s="2">
        <f t="shared" si="34"/>
        <v>25.173499999999997</v>
      </c>
      <c r="CW28" s="2">
        <f t="shared" si="35"/>
        <v>5.6499999999999995</v>
      </c>
      <c r="CX28" s="2">
        <f t="shared" si="36"/>
        <v>0</v>
      </c>
      <c r="CY28" s="2">
        <f t="shared" si="37"/>
        <v>55.423999999999999</v>
      </c>
      <c r="CZ28" s="2">
        <f t="shared" si="38"/>
        <v>35.073</v>
      </c>
      <c r="DA28" s="2"/>
      <c r="DB28" s="2"/>
      <c r="DC28" s="2" t="s">
        <v>6</v>
      </c>
      <c r="DD28" s="2" t="s">
        <v>6</v>
      </c>
      <c r="DE28" s="2" t="s">
        <v>41</v>
      </c>
      <c r="DF28" s="2" t="s">
        <v>41</v>
      </c>
      <c r="DG28" s="2" t="s">
        <v>42</v>
      </c>
      <c r="DH28" s="2" t="s">
        <v>6</v>
      </c>
      <c r="DI28" s="2" t="s">
        <v>42</v>
      </c>
      <c r="DJ28" s="2" t="s">
        <v>41</v>
      </c>
      <c r="DK28" s="2" t="s">
        <v>6</v>
      </c>
      <c r="DL28" s="2" t="s">
        <v>6</v>
      </c>
      <c r="DM28" s="2" t="s">
        <v>6</v>
      </c>
      <c r="DN28" s="2">
        <v>0</v>
      </c>
      <c r="DO28" s="2">
        <v>0</v>
      </c>
      <c r="DP28" s="2">
        <v>1</v>
      </c>
      <c r="DQ28" s="2">
        <v>1</v>
      </c>
      <c r="DR28" s="2"/>
      <c r="DS28" s="2"/>
      <c r="DT28" s="2"/>
      <c r="DU28" s="2">
        <v>1003</v>
      </c>
      <c r="DV28" s="2" t="s">
        <v>29</v>
      </c>
      <c r="DW28" s="2" t="s">
        <v>29</v>
      </c>
      <c r="DX28" s="2">
        <v>100</v>
      </c>
      <c r="DY28" s="2"/>
      <c r="DZ28" s="2"/>
      <c r="EA28" s="2"/>
      <c r="EB28" s="2"/>
      <c r="EC28" s="2"/>
      <c r="ED28" s="2"/>
      <c r="EE28" s="2">
        <v>26549101</v>
      </c>
      <c r="EF28" s="2">
        <v>2</v>
      </c>
      <c r="EG28" s="2" t="s">
        <v>20</v>
      </c>
      <c r="EH28" s="2">
        <v>0</v>
      </c>
      <c r="EI28" s="2" t="s">
        <v>6</v>
      </c>
      <c r="EJ28" s="2">
        <v>1</v>
      </c>
      <c r="EK28" s="2">
        <v>27001</v>
      </c>
      <c r="EL28" s="2" t="s">
        <v>21</v>
      </c>
      <c r="EM28" s="2" t="s">
        <v>22</v>
      </c>
      <c r="EN28" s="2"/>
      <c r="EO28" s="2" t="s">
        <v>43</v>
      </c>
      <c r="EP28" s="2"/>
      <c r="EQ28" s="2">
        <v>0</v>
      </c>
      <c r="ER28" s="2">
        <v>1537.85</v>
      </c>
      <c r="ES28" s="2">
        <v>130.44</v>
      </c>
      <c r="ET28" s="2">
        <v>1228.57</v>
      </c>
      <c r="EU28" s="2">
        <v>51.94</v>
      </c>
      <c r="EV28" s="2">
        <v>178.84</v>
      </c>
      <c r="EW28" s="2">
        <v>21.89</v>
      </c>
      <c r="EX28" s="2">
        <v>4.5199999999999996</v>
      </c>
      <c r="EY28" s="2">
        <v>0</v>
      </c>
      <c r="EZ28" s="2"/>
      <c r="FA28" s="2"/>
      <c r="FB28" s="2"/>
      <c r="FC28" s="2"/>
      <c r="FD28" s="2"/>
      <c r="FE28" s="2"/>
      <c r="FF28" s="2"/>
      <c r="FG28" s="2"/>
      <c r="FH28" s="2"/>
      <c r="FI28" s="2"/>
      <c r="FJ28" s="2"/>
      <c r="FK28" s="2"/>
      <c r="FL28" s="2"/>
      <c r="FM28" s="2"/>
      <c r="FN28" s="2"/>
      <c r="FO28" s="2"/>
      <c r="FP28" s="2"/>
      <c r="FQ28" s="2">
        <v>0</v>
      </c>
      <c r="FR28" s="2">
        <f t="shared" si="39"/>
        <v>0</v>
      </c>
      <c r="FS28" s="2">
        <v>0</v>
      </c>
      <c r="FT28" s="2" t="s">
        <v>24</v>
      </c>
      <c r="FU28" s="2" t="s">
        <v>25</v>
      </c>
      <c r="FV28" s="2"/>
      <c r="FW28" s="2"/>
      <c r="FX28" s="2">
        <v>127.8</v>
      </c>
      <c r="FY28" s="2">
        <v>80.75</v>
      </c>
      <c r="FZ28" s="2"/>
      <c r="GA28" s="2" t="s">
        <v>6</v>
      </c>
      <c r="GB28" s="2"/>
      <c r="GC28" s="2"/>
      <c r="GD28" s="2">
        <v>0</v>
      </c>
      <c r="GE28" s="2"/>
      <c r="GF28" s="2">
        <v>-942180140</v>
      </c>
      <c r="GG28" s="2">
        <v>2</v>
      </c>
      <c r="GH28" s="2">
        <v>1</v>
      </c>
      <c r="GI28" s="2">
        <v>-2</v>
      </c>
      <c r="GJ28" s="2">
        <v>0</v>
      </c>
      <c r="GK28" s="2">
        <f>ROUND(R28*(R12)/100,2)</f>
        <v>0</v>
      </c>
      <c r="GL28" s="2">
        <f t="shared" si="40"/>
        <v>0</v>
      </c>
      <c r="GM28" s="2">
        <f t="shared" si="41"/>
        <v>389.98</v>
      </c>
      <c r="GN28" s="2">
        <f t="shared" si="42"/>
        <v>389.98</v>
      </c>
      <c r="GO28" s="2">
        <f t="shared" si="43"/>
        <v>0</v>
      </c>
      <c r="GP28" s="2">
        <f t="shared" si="44"/>
        <v>0</v>
      </c>
      <c r="GQ28" s="2"/>
      <c r="GR28" s="2">
        <v>0</v>
      </c>
      <c r="GS28" s="2">
        <v>3</v>
      </c>
      <c r="GT28" s="2">
        <v>0</v>
      </c>
      <c r="GU28" s="2" t="s">
        <v>6</v>
      </c>
      <c r="GV28" s="2">
        <f t="shared" si="45"/>
        <v>0</v>
      </c>
      <c r="GW28" s="2">
        <v>1</v>
      </c>
      <c r="GX28" s="2">
        <f t="shared" si="46"/>
        <v>0</v>
      </c>
      <c r="GY28" s="2"/>
      <c r="GZ28" s="2"/>
      <c r="HA28" s="2">
        <v>0</v>
      </c>
      <c r="HB28" s="2">
        <v>0</v>
      </c>
      <c r="HC28" s="2"/>
      <c r="HD28" s="2"/>
      <c r="HE28" s="2"/>
      <c r="HF28" s="2"/>
      <c r="HG28" s="2"/>
      <c r="HH28" s="2"/>
      <c r="HI28" s="2"/>
      <c r="HJ28" s="2"/>
      <c r="HK28" s="2"/>
      <c r="HL28" s="2"/>
      <c r="HM28" s="2"/>
      <c r="HN28" s="2"/>
      <c r="HO28" s="2"/>
      <c r="HP28" s="2"/>
      <c r="HQ28" s="2"/>
      <c r="HR28" s="2"/>
      <c r="HS28" s="2"/>
      <c r="HT28" s="2"/>
      <c r="HU28" s="2"/>
      <c r="HV28" s="2"/>
      <c r="HW28" s="2"/>
      <c r="HX28" s="2"/>
      <c r="HY28" s="2"/>
      <c r="HZ28" s="2"/>
      <c r="IA28" s="2"/>
      <c r="IB28" s="2"/>
      <c r="IC28" s="2"/>
      <c r="ID28" s="2"/>
      <c r="IE28" s="2"/>
      <c r="IF28" s="2"/>
      <c r="IG28" s="2"/>
      <c r="IH28" s="2"/>
      <c r="II28" s="2"/>
      <c r="IJ28" s="2"/>
      <c r="IK28" s="2">
        <v>0</v>
      </c>
      <c r="IL28" s="2"/>
      <c r="IM28" s="2"/>
      <c r="IN28" s="2"/>
      <c r="IO28" s="2"/>
      <c r="IP28" s="2"/>
      <c r="IQ28" s="2"/>
      <c r="IR28" s="2"/>
      <c r="IS28" s="2"/>
      <c r="IT28" s="2"/>
      <c r="IU28" s="2"/>
    </row>
    <row r="29" spans="1:255" x14ac:dyDescent="0.2">
      <c r="A29">
        <v>17</v>
      </c>
      <c r="B29">
        <v>1</v>
      </c>
      <c r="C29">
        <f>ROW(SmtRes!A54)</f>
        <v>54</v>
      </c>
      <c r="D29">
        <f>ROW(EtalonRes!A58)</f>
        <v>58</v>
      </c>
      <c r="E29" t="s">
        <v>37</v>
      </c>
      <c r="F29" t="s">
        <v>38</v>
      </c>
      <c r="G29" t="s">
        <v>39</v>
      </c>
      <c r="H29" t="s">
        <v>29</v>
      </c>
      <c r="I29">
        <f>ROUND(16/100,9)</f>
        <v>0.16</v>
      </c>
      <c r="J29">
        <v>0</v>
      </c>
      <c r="O29">
        <f t="shared" si="14"/>
        <v>2141.36</v>
      </c>
      <c r="P29">
        <f t="shared" si="15"/>
        <v>149.22</v>
      </c>
      <c r="Q29">
        <f t="shared" si="16"/>
        <v>1756.86</v>
      </c>
      <c r="R29">
        <f t="shared" si="17"/>
        <v>74.27</v>
      </c>
      <c r="S29">
        <f t="shared" si="18"/>
        <v>235.28</v>
      </c>
      <c r="T29">
        <f t="shared" si="19"/>
        <v>0</v>
      </c>
      <c r="U29">
        <f t="shared" si="20"/>
        <v>4.0277599999999998</v>
      </c>
      <c r="V29">
        <f t="shared" si="21"/>
        <v>0.90399999999999991</v>
      </c>
      <c r="W29">
        <f t="shared" si="22"/>
        <v>0</v>
      </c>
      <c r="X29">
        <f t="shared" si="23"/>
        <v>396.22</v>
      </c>
      <c r="Y29">
        <f t="shared" si="24"/>
        <v>250.74</v>
      </c>
      <c r="AA29">
        <v>26812450</v>
      </c>
      <c r="AB29">
        <f t="shared" si="25"/>
        <v>1871.8185000000001</v>
      </c>
      <c r="AC29">
        <f t="shared" si="47"/>
        <v>130.44</v>
      </c>
      <c r="AD29">
        <f>ROUND(((((ET29*1.25))-((EU29*1.25)))+AE29),6)</f>
        <v>1535.7125000000001</v>
      </c>
      <c r="AE29">
        <f>ROUND(((EU29*1.25)),6)</f>
        <v>64.924999999999997</v>
      </c>
      <c r="AF29">
        <f>ROUND(((EV29*1.15)),6)</f>
        <v>205.666</v>
      </c>
      <c r="AG29">
        <f t="shared" si="26"/>
        <v>0</v>
      </c>
      <c r="AH29">
        <f>((EW29*1.15))</f>
        <v>25.173499999999997</v>
      </c>
      <c r="AI29">
        <f>((EX29*1.25))</f>
        <v>5.6499999999999995</v>
      </c>
      <c r="AJ29">
        <f t="shared" si="27"/>
        <v>0</v>
      </c>
      <c r="AK29">
        <v>1537.85</v>
      </c>
      <c r="AL29">
        <v>130.44</v>
      </c>
      <c r="AM29">
        <v>1228.57</v>
      </c>
      <c r="AN29">
        <v>51.94</v>
      </c>
      <c r="AO29">
        <v>178.84</v>
      </c>
      <c r="AP29">
        <v>0</v>
      </c>
      <c r="AQ29">
        <v>21.89</v>
      </c>
      <c r="AR29">
        <v>4.5199999999999996</v>
      </c>
      <c r="AS29">
        <v>0</v>
      </c>
      <c r="AT29">
        <v>128</v>
      </c>
      <c r="AU29">
        <v>81</v>
      </c>
      <c r="AV29">
        <v>1</v>
      </c>
      <c r="AW29">
        <v>1</v>
      </c>
      <c r="AZ29">
        <v>7.15</v>
      </c>
      <c r="BA29">
        <v>7.15</v>
      </c>
      <c r="BB29">
        <v>7.15</v>
      </c>
      <c r="BC29">
        <v>7.15</v>
      </c>
      <c r="BD29" t="s">
        <v>6</v>
      </c>
      <c r="BE29" t="s">
        <v>6</v>
      </c>
      <c r="BF29" t="s">
        <v>6</v>
      </c>
      <c r="BG29" t="s">
        <v>6</v>
      </c>
      <c r="BH29">
        <v>0</v>
      </c>
      <c r="BI29">
        <v>1</v>
      </c>
      <c r="BJ29" t="s">
        <v>40</v>
      </c>
      <c r="BM29">
        <v>27001</v>
      </c>
      <c r="BN29">
        <v>0</v>
      </c>
      <c r="BO29" t="s">
        <v>6</v>
      </c>
      <c r="BP29">
        <v>0</v>
      </c>
      <c r="BQ29">
        <v>2</v>
      </c>
      <c r="BR29">
        <v>0</v>
      </c>
      <c r="BS29">
        <v>7.15</v>
      </c>
      <c r="BT29">
        <v>1</v>
      </c>
      <c r="BU29">
        <v>1</v>
      </c>
      <c r="BV29">
        <v>1</v>
      </c>
      <c r="BW29">
        <v>1</v>
      </c>
      <c r="BX29">
        <v>1</v>
      </c>
      <c r="BY29" t="s">
        <v>6</v>
      </c>
      <c r="BZ29">
        <v>142</v>
      </c>
      <c r="CA29">
        <v>95</v>
      </c>
      <c r="CF29">
        <v>0</v>
      </c>
      <c r="CG29">
        <v>0</v>
      </c>
      <c r="CM29">
        <v>0</v>
      </c>
      <c r="CN29" t="s">
        <v>500</v>
      </c>
      <c r="CO29">
        <v>0</v>
      </c>
      <c r="CP29">
        <f t="shared" si="28"/>
        <v>2141.36</v>
      </c>
      <c r="CQ29">
        <f t="shared" si="29"/>
        <v>932.64600000000007</v>
      </c>
      <c r="CR29">
        <f t="shared" si="30"/>
        <v>10980.344375000001</v>
      </c>
      <c r="CS29">
        <f t="shared" si="31"/>
        <v>464.21375</v>
      </c>
      <c r="CT29">
        <f t="shared" si="32"/>
        <v>1470.5119</v>
      </c>
      <c r="CU29">
        <f t="shared" si="33"/>
        <v>0</v>
      </c>
      <c r="CV29">
        <f t="shared" si="34"/>
        <v>25.173499999999997</v>
      </c>
      <c r="CW29">
        <f t="shared" si="35"/>
        <v>5.6499999999999995</v>
      </c>
      <c r="CX29">
        <f t="shared" si="36"/>
        <v>0</v>
      </c>
      <c r="CY29">
        <f t="shared" si="37"/>
        <v>396.22399999999999</v>
      </c>
      <c r="CZ29">
        <f t="shared" si="38"/>
        <v>250.7355</v>
      </c>
      <c r="DC29" t="s">
        <v>6</v>
      </c>
      <c r="DD29" t="s">
        <v>6</v>
      </c>
      <c r="DE29" t="s">
        <v>41</v>
      </c>
      <c r="DF29" t="s">
        <v>41</v>
      </c>
      <c r="DG29" t="s">
        <v>42</v>
      </c>
      <c r="DH29" t="s">
        <v>6</v>
      </c>
      <c r="DI29" t="s">
        <v>42</v>
      </c>
      <c r="DJ29" t="s">
        <v>41</v>
      </c>
      <c r="DK29" t="s">
        <v>6</v>
      </c>
      <c r="DL29" t="s">
        <v>6</v>
      </c>
      <c r="DM29" t="s">
        <v>6</v>
      </c>
      <c r="DN29">
        <v>0</v>
      </c>
      <c r="DO29">
        <v>0</v>
      </c>
      <c r="DP29">
        <v>1</v>
      </c>
      <c r="DQ29">
        <v>1</v>
      </c>
      <c r="DU29">
        <v>1003</v>
      </c>
      <c r="DV29" t="s">
        <v>29</v>
      </c>
      <c r="DW29" t="s">
        <v>29</v>
      </c>
      <c r="DX29">
        <v>100</v>
      </c>
      <c r="EE29">
        <v>26549101</v>
      </c>
      <c r="EF29">
        <v>2</v>
      </c>
      <c r="EG29" t="s">
        <v>20</v>
      </c>
      <c r="EH29">
        <v>0</v>
      </c>
      <c r="EI29" t="s">
        <v>6</v>
      </c>
      <c r="EJ29">
        <v>1</v>
      </c>
      <c r="EK29">
        <v>27001</v>
      </c>
      <c r="EL29" t="s">
        <v>21</v>
      </c>
      <c r="EM29" t="s">
        <v>22</v>
      </c>
      <c r="EO29" t="s">
        <v>43</v>
      </c>
      <c r="EQ29">
        <v>0</v>
      </c>
      <c r="ER29">
        <v>1537.85</v>
      </c>
      <c r="ES29">
        <v>130.44</v>
      </c>
      <c r="ET29">
        <v>1228.57</v>
      </c>
      <c r="EU29">
        <v>51.94</v>
      </c>
      <c r="EV29">
        <v>178.84</v>
      </c>
      <c r="EW29">
        <v>21.89</v>
      </c>
      <c r="EX29">
        <v>4.5199999999999996</v>
      </c>
      <c r="EY29">
        <v>0</v>
      </c>
      <c r="FQ29">
        <v>0</v>
      </c>
      <c r="FR29">
        <f t="shared" si="39"/>
        <v>0</v>
      </c>
      <c r="FS29">
        <v>0</v>
      </c>
      <c r="FT29" t="s">
        <v>24</v>
      </c>
      <c r="FU29" t="s">
        <v>25</v>
      </c>
      <c r="FX29">
        <v>127.8</v>
      </c>
      <c r="FY29">
        <v>80.75</v>
      </c>
      <c r="GA29" t="s">
        <v>6</v>
      </c>
      <c r="GD29">
        <v>0</v>
      </c>
      <c r="GF29">
        <v>-942180140</v>
      </c>
      <c r="GG29">
        <v>1</v>
      </c>
      <c r="GH29">
        <v>1</v>
      </c>
      <c r="GI29">
        <v>4</v>
      </c>
      <c r="GJ29">
        <v>0</v>
      </c>
      <c r="GK29">
        <f>ROUND(R29*(S12)/100,2)</f>
        <v>0</v>
      </c>
      <c r="GL29">
        <f t="shared" si="40"/>
        <v>0</v>
      </c>
      <c r="GM29">
        <f t="shared" si="41"/>
        <v>2788.32</v>
      </c>
      <c r="GN29">
        <f t="shared" si="42"/>
        <v>2788.32</v>
      </c>
      <c r="GO29">
        <f t="shared" si="43"/>
        <v>0</v>
      </c>
      <c r="GP29">
        <f t="shared" si="44"/>
        <v>0</v>
      </c>
      <c r="GR29">
        <v>0</v>
      </c>
      <c r="GS29">
        <v>3</v>
      </c>
      <c r="GT29">
        <v>0</v>
      </c>
      <c r="GU29" t="s">
        <v>6</v>
      </c>
      <c r="GV29">
        <f t="shared" si="45"/>
        <v>0</v>
      </c>
      <c r="GW29">
        <v>1</v>
      </c>
      <c r="GX29">
        <f t="shared" si="46"/>
        <v>0</v>
      </c>
      <c r="HA29">
        <v>0</v>
      </c>
      <c r="HB29">
        <v>0</v>
      </c>
      <c r="IK29">
        <v>0</v>
      </c>
    </row>
    <row r="30" spans="1:255" x14ac:dyDescent="0.2">
      <c r="A30" s="2">
        <v>18</v>
      </c>
      <c r="B30" s="2">
        <v>1</v>
      </c>
      <c r="C30" s="2">
        <v>39</v>
      </c>
      <c r="D30" s="2"/>
      <c r="E30" s="2" t="s">
        <v>44</v>
      </c>
      <c r="F30" s="2" t="s">
        <v>45</v>
      </c>
      <c r="G30" s="2" t="s">
        <v>46</v>
      </c>
      <c r="H30" s="2" t="s">
        <v>47</v>
      </c>
      <c r="I30" s="2">
        <f>I28*J30</f>
        <v>1.6</v>
      </c>
      <c r="J30" s="2">
        <v>10</v>
      </c>
      <c r="K30" s="2"/>
      <c r="L30" s="2"/>
      <c r="M30" s="2"/>
      <c r="N30" s="2"/>
      <c r="O30" s="2">
        <f t="shared" si="14"/>
        <v>26.88</v>
      </c>
      <c r="P30" s="2">
        <f t="shared" si="15"/>
        <v>26.88</v>
      </c>
      <c r="Q30" s="2">
        <f t="shared" si="16"/>
        <v>0</v>
      </c>
      <c r="R30" s="2">
        <f t="shared" si="17"/>
        <v>0</v>
      </c>
      <c r="S30" s="2">
        <f t="shared" si="18"/>
        <v>0</v>
      </c>
      <c r="T30" s="2">
        <f t="shared" si="19"/>
        <v>0</v>
      </c>
      <c r="U30" s="2">
        <f t="shared" si="20"/>
        <v>0</v>
      </c>
      <c r="V30" s="2">
        <f t="shared" si="21"/>
        <v>0</v>
      </c>
      <c r="W30" s="2">
        <f t="shared" si="22"/>
        <v>0</v>
      </c>
      <c r="X30" s="2">
        <f t="shared" si="23"/>
        <v>0</v>
      </c>
      <c r="Y30" s="2">
        <f t="shared" si="24"/>
        <v>0</v>
      </c>
      <c r="Z30" s="2"/>
      <c r="AA30" s="2">
        <v>26812436</v>
      </c>
      <c r="AB30" s="2">
        <f t="shared" si="25"/>
        <v>16.8</v>
      </c>
      <c r="AC30" s="2">
        <f t="shared" si="47"/>
        <v>16.8</v>
      </c>
      <c r="AD30" s="2">
        <f>ROUND((((ET30)-(EU30))+AE30),6)</f>
        <v>0</v>
      </c>
      <c r="AE30" s="2">
        <f t="shared" ref="AE30:AF33" si="48">ROUND((EU30),6)</f>
        <v>0</v>
      </c>
      <c r="AF30" s="2">
        <f t="shared" si="48"/>
        <v>0</v>
      </c>
      <c r="AG30" s="2">
        <f t="shared" si="26"/>
        <v>0</v>
      </c>
      <c r="AH30" s="2">
        <f t="shared" ref="AH30:AI33" si="49">(EW30)</f>
        <v>0</v>
      </c>
      <c r="AI30" s="2">
        <f t="shared" si="49"/>
        <v>0</v>
      </c>
      <c r="AJ30" s="2">
        <f t="shared" si="27"/>
        <v>0</v>
      </c>
      <c r="AK30" s="2">
        <v>16.8</v>
      </c>
      <c r="AL30" s="2">
        <v>16.8</v>
      </c>
      <c r="AM30" s="2">
        <v>0</v>
      </c>
      <c r="AN30" s="2">
        <v>0</v>
      </c>
      <c r="AO30" s="2">
        <v>0</v>
      </c>
      <c r="AP30" s="2">
        <v>0</v>
      </c>
      <c r="AQ30" s="2">
        <v>0</v>
      </c>
      <c r="AR30" s="2">
        <v>0</v>
      </c>
      <c r="AS30" s="2">
        <v>0</v>
      </c>
      <c r="AT30" s="2">
        <v>128</v>
      </c>
      <c r="AU30" s="2">
        <v>81</v>
      </c>
      <c r="AV30" s="2">
        <v>1</v>
      </c>
      <c r="AW30" s="2">
        <v>1</v>
      </c>
      <c r="AX30" s="2"/>
      <c r="AY30" s="2"/>
      <c r="AZ30" s="2">
        <v>1</v>
      </c>
      <c r="BA30" s="2">
        <v>1</v>
      </c>
      <c r="BB30" s="2">
        <v>1</v>
      </c>
      <c r="BC30" s="2">
        <v>1</v>
      </c>
      <c r="BD30" s="2" t="s">
        <v>6</v>
      </c>
      <c r="BE30" s="2" t="s">
        <v>6</v>
      </c>
      <c r="BF30" s="2" t="s">
        <v>6</v>
      </c>
      <c r="BG30" s="2" t="s">
        <v>6</v>
      </c>
      <c r="BH30" s="2">
        <v>3</v>
      </c>
      <c r="BI30" s="2">
        <v>1</v>
      </c>
      <c r="BJ30" s="2" t="s">
        <v>48</v>
      </c>
      <c r="BK30" s="2"/>
      <c r="BL30" s="2"/>
      <c r="BM30" s="2">
        <v>27001</v>
      </c>
      <c r="BN30" s="2">
        <v>0</v>
      </c>
      <c r="BO30" s="2" t="s">
        <v>6</v>
      </c>
      <c r="BP30" s="2">
        <v>0</v>
      </c>
      <c r="BQ30" s="2">
        <v>2</v>
      </c>
      <c r="BR30" s="2">
        <v>0</v>
      </c>
      <c r="BS30" s="2">
        <v>1</v>
      </c>
      <c r="BT30" s="2">
        <v>1</v>
      </c>
      <c r="BU30" s="2">
        <v>1</v>
      </c>
      <c r="BV30" s="2">
        <v>1</v>
      </c>
      <c r="BW30" s="2">
        <v>1</v>
      </c>
      <c r="BX30" s="2">
        <v>1</v>
      </c>
      <c r="BY30" s="2" t="s">
        <v>6</v>
      </c>
      <c r="BZ30" s="2">
        <v>142</v>
      </c>
      <c r="CA30" s="2">
        <v>95</v>
      </c>
      <c r="CB30" s="2"/>
      <c r="CC30" s="2"/>
      <c r="CD30" s="2"/>
      <c r="CE30" s="2"/>
      <c r="CF30" s="2">
        <v>0</v>
      </c>
      <c r="CG30" s="2">
        <v>0</v>
      </c>
      <c r="CH30" s="2"/>
      <c r="CI30" s="2"/>
      <c r="CJ30" s="2"/>
      <c r="CK30" s="2"/>
      <c r="CL30" s="2"/>
      <c r="CM30" s="2">
        <v>0</v>
      </c>
      <c r="CN30" s="2" t="s">
        <v>6</v>
      </c>
      <c r="CO30" s="2">
        <v>0</v>
      </c>
      <c r="CP30" s="2">
        <f t="shared" si="28"/>
        <v>26.88</v>
      </c>
      <c r="CQ30" s="2">
        <f t="shared" si="29"/>
        <v>16.8</v>
      </c>
      <c r="CR30" s="2">
        <f t="shared" si="30"/>
        <v>0</v>
      </c>
      <c r="CS30" s="2">
        <f t="shared" si="31"/>
        <v>0</v>
      </c>
      <c r="CT30" s="2">
        <f t="shared" si="32"/>
        <v>0</v>
      </c>
      <c r="CU30" s="2">
        <f t="shared" si="33"/>
        <v>0</v>
      </c>
      <c r="CV30" s="2">
        <f t="shared" si="34"/>
        <v>0</v>
      </c>
      <c r="CW30" s="2">
        <f t="shared" si="35"/>
        <v>0</v>
      </c>
      <c r="CX30" s="2">
        <f t="shared" si="36"/>
        <v>0</v>
      </c>
      <c r="CY30" s="2">
        <f t="shared" si="37"/>
        <v>0</v>
      </c>
      <c r="CZ30" s="2">
        <f t="shared" si="38"/>
        <v>0</v>
      </c>
      <c r="DA30" s="2"/>
      <c r="DB30" s="2"/>
      <c r="DC30" s="2" t="s">
        <v>6</v>
      </c>
      <c r="DD30" s="2" t="s">
        <v>6</v>
      </c>
      <c r="DE30" s="2" t="s">
        <v>6</v>
      </c>
      <c r="DF30" s="2" t="s">
        <v>6</v>
      </c>
      <c r="DG30" s="2" t="s">
        <v>6</v>
      </c>
      <c r="DH30" s="2" t="s">
        <v>6</v>
      </c>
      <c r="DI30" s="2" t="s">
        <v>6</v>
      </c>
      <c r="DJ30" s="2" t="s">
        <v>6</v>
      </c>
      <c r="DK30" s="2" t="s">
        <v>6</v>
      </c>
      <c r="DL30" s="2" t="s">
        <v>6</v>
      </c>
      <c r="DM30" s="2" t="s">
        <v>6</v>
      </c>
      <c r="DN30" s="2">
        <v>0</v>
      </c>
      <c r="DO30" s="2">
        <v>0</v>
      </c>
      <c r="DP30" s="2">
        <v>1</v>
      </c>
      <c r="DQ30" s="2">
        <v>1</v>
      </c>
      <c r="DR30" s="2"/>
      <c r="DS30" s="2"/>
      <c r="DT30" s="2"/>
      <c r="DU30" s="2">
        <v>1003</v>
      </c>
      <c r="DV30" s="2" t="s">
        <v>47</v>
      </c>
      <c r="DW30" s="2" t="s">
        <v>47</v>
      </c>
      <c r="DX30" s="2">
        <v>10</v>
      </c>
      <c r="DY30" s="2"/>
      <c r="DZ30" s="2"/>
      <c r="EA30" s="2"/>
      <c r="EB30" s="2"/>
      <c r="EC30" s="2"/>
      <c r="ED30" s="2"/>
      <c r="EE30" s="2">
        <v>26549101</v>
      </c>
      <c r="EF30" s="2">
        <v>2</v>
      </c>
      <c r="EG30" s="2" t="s">
        <v>20</v>
      </c>
      <c r="EH30" s="2">
        <v>0</v>
      </c>
      <c r="EI30" s="2" t="s">
        <v>6</v>
      </c>
      <c r="EJ30" s="2">
        <v>1</v>
      </c>
      <c r="EK30" s="2">
        <v>27001</v>
      </c>
      <c r="EL30" s="2" t="s">
        <v>21</v>
      </c>
      <c r="EM30" s="2" t="s">
        <v>22</v>
      </c>
      <c r="EN30" s="2"/>
      <c r="EO30" s="2" t="s">
        <v>6</v>
      </c>
      <c r="EP30" s="2"/>
      <c r="EQ30" s="2">
        <v>0</v>
      </c>
      <c r="ER30" s="2">
        <v>16.8</v>
      </c>
      <c r="ES30" s="2">
        <v>16.8</v>
      </c>
      <c r="ET30" s="2">
        <v>0</v>
      </c>
      <c r="EU30" s="2">
        <v>0</v>
      </c>
      <c r="EV30" s="2">
        <v>0</v>
      </c>
      <c r="EW30" s="2">
        <v>0</v>
      </c>
      <c r="EX30" s="2">
        <v>0</v>
      </c>
      <c r="EY30" s="2"/>
      <c r="EZ30" s="2"/>
      <c r="FA30" s="2"/>
      <c r="FB30" s="2"/>
      <c r="FC30" s="2"/>
      <c r="FD30" s="2"/>
      <c r="FE30" s="2"/>
      <c r="FF30" s="2"/>
      <c r="FG30" s="2"/>
      <c r="FH30" s="2"/>
      <c r="FI30" s="2"/>
      <c r="FJ30" s="2"/>
      <c r="FK30" s="2"/>
      <c r="FL30" s="2"/>
      <c r="FM30" s="2"/>
      <c r="FN30" s="2"/>
      <c r="FO30" s="2"/>
      <c r="FP30" s="2"/>
      <c r="FQ30" s="2">
        <v>0</v>
      </c>
      <c r="FR30" s="2">
        <f t="shared" si="39"/>
        <v>0</v>
      </c>
      <c r="FS30" s="2">
        <v>0</v>
      </c>
      <c r="FT30" s="2" t="s">
        <v>24</v>
      </c>
      <c r="FU30" s="2" t="s">
        <v>25</v>
      </c>
      <c r="FV30" s="2"/>
      <c r="FW30" s="2"/>
      <c r="FX30" s="2">
        <v>127.8</v>
      </c>
      <c r="FY30" s="2">
        <v>80.75</v>
      </c>
      <c r="FZ30" s="2"/>
      <c r="GA30" s="2" t="s">
        <v>6</v>
      </c>
      <c r="GB30" s="2"/>
      <c r="GC30" s="2"/>
      <c r="GD30" s="2">
        <v>0</v>
      </c>
      <c r="GE30" s="2"/>
      <c r="GF30" s="2">
        <v>968193160</v>
      </c>
      <c r="GG30" s="2">
        <v>2</v>
      </c>
      <c r="GH30" s="2">
        <v>1</v>
      </c>
      <c r="GI30" s="2">
        <v>-2</v>
      </c>
      <c r="GJ30" s="2">
        <v>0</v>
      </c>
      <c r="GK30" s="2">
        <f>ROUND(R30*(R12)/100,2)</f>
        <v>0</v>
      </c>
      <c r="GL30" s="2">
        <f t="shared" si="40"/>
        <v>0</v>
      </c>
      <c r="GM30" s="2">
        <f t="shared" si="41"/>
        <v>26.88</v>
      </c>
      <c r="GN30" s="2">
        <f t="shared" si="42"/>
        <v>26.88</v>
      </c>
      <c r="GO30" s="2">
        <f t="shared" si="43"/>
        <v>0</v>
      </c>
      <c r="GP30" s="2">
        <f t="shared" si="44"/>
        <v>0</v>
      </c>
      <c r="GQ30" s="2"/>
      <c r="GR30" s="2">
        <v>0</v>
      </c>
      <c r="GS30" s="2">
        <v>3</v>
      </c>
      <c r="GT30" s="2">
        <v>0</v>
      </c>
      <c r="GU30" s="2" t="s">
        <v>6</v>
      </c>
      <c r="GV30" s="2">
        <f t="shared" si="45"/>
        <v>0</v>
      </c>
      <c r="GW30" s="2">
        <v>1</v>
      </c>
      <c r="GX30" s="2">
        <f t="shared" si="46"/>
        <v>0</v>
      </c>
      <c r="GY30" s="2"/>
      <c r="GZ30" s="2"/>
      <c r="HA30" s="2">
        <v>0</v>
      </c>
      <c r="HB30" s="2">
        <v>0</v>
      </c>
      <c r="HC30" s="2"/>
      <c r="HD30" s="2"/>
      <c r="HE30" s="2"/>
      <c r="HF30" s="2"/>
      <c r="HG30" s="2"/>
      <c r="HH30" s="2"/>
      <c r="HI30" s="2"/>
      <c r="HJ30" s="2"/>
      <c r="HK30" s="2"/>
      <c r="HL30" s="2"/>
      <c r="HM30" s="2"/>
      <c r="HN30" s="2"/>
      <c r="HO30" s="2"/>
      <c r="HP30" s="2"/>
      <c r="HQ30" s="2"/>
      <c r="HR30" s="2"/>
      <c r="HS30" s="2"/>
      <c r="HT30" s="2"/>
      <c r="HU30" s="2"/>
      <c r="HV30" s="2"/>
      <c r="HW30" s="2"/>
      <c r="HX30" s="2"/>
      <c r="HY30" s="2"/>
      <c r="HZ30" s="2"/>
      <c r="IA30" s="2"/>
      <c r="IB30" s="2"/>
      <c r="IC30" s="2"/>
      <c r="ID30" s="2"/>
      <c r="IE30" s="2"/>
      <c r="IF30" s="2"/>
      <c r="IG30" s="2"/>
      <c r="IH30" s="2"/>
      <c r="II30" s="2"/>
      <c r="IJ30" s="2"/>
      <c r="IK30" s="2">
        <v>0</v>
      </c>
      <c r="IL30" s="2"/>
      <c r="IM30" s="2"/>
      <c r="IN30" s="2"/>
      <c r="IO30" s="2"/>
      <c r="IP30" s="2"/>
      <c r="IQ30" s="2"/>
      <c r="IR30" s="2"/>
      <c r="IS30" s="2"/>
      <c r="IT30" s="2"/>
      <c r="IU30" s="2"/>
    </row>
    <row r="31" spans="1:255" x14ac:dyDescent="0.2">
      <c r="A31">
        <v>18</v>
      </c>
      <c r="B31">
        <v>1</v>
      </c>
      <c r="C31">
        <v>53</v>
      </c>
      <c r="E31" t="s">
        <v>44</v>
      </c>
      <c r="F31" t="s">
        <v>45</v>
      </c>
      <c r="G31" t="s">
        <v>46</v>
      </c>
      <c r="H31" t="s">
        <v>47</v>
      </c>
      <c r="I31">
        <f>I29*J31</f>
        <v>1.6</v>
      </c>
      <c r="J31">
        <v>10</v>
      </c>
      <c r="O31">
        <f t="shared" si="14"/>
        <v>192.19</v>
      </c>
      <c r="P31">
        <f t="shared" si="15"/>
        <v>192.19</v>
      </c>
      <c r="Q31">
        <f t="shared" si="16"/>
        <v>0</v>
      </c>
      <c r="R31">
        <f t="shared" si="17"/>
        <v>0</v>
      </c>
      <c r="S31">
        <f t="shared" si="18"/>
        <v>0</v>
      </c>
      <c r="T31">
        <f t="shared" si="19"/>
        <v>0</v>
      </c>
      <c r="U31">
        <f t="shared" si="20"/>
        <v>0</v>
      </c>
      <c r="V31">
        <f t="shared" si="21"/>
        <v>0</v>
      </c>
      <c r="W31">
        <f t="shared" si="22"/>
        <v>0</v>
      </c>
      <c r="X31">
        <f t="shared" si="23"/>
        <v>0</v>
      </c>
      <c r="Y31">
        <f t="shared" si="24"/>
        <v>0</v>
      </c>
      <c r="AA31">
        <v>26812450</v>
      </c>
      <c r="AB31">
        <f t="shared" si="25"/>
        <v>16.8</v>
      </c>
      <c r="AC31">
        <f t="shared" si="47"/>
        <v>16.8</v>
      </c>
      <c r="AD31">
        <f>ROUND((((ET31)-(EU31))+AE31),6)</f>
        <v>0</v>
      </c>
      <c r="AE31">
        <f t="shared" si="48"/>
        <v>0</v>
      </c>
      <c r="AF31">
        <f t="shared" si="48"/>
        <v>0</v>
      </c>
      <c r="AG31">
        <f t="shared" si="26"/>
        <v>0</v>
      </c>
      <c r="AH31">
        <f t="shared" si="49"/>
        <v>0</v>
      </c>
      <c r="AI31">
        <f t="shared" si="49"/>
        <v>0</v>
      </c>
      <c r="AJ31">
        <f t="shared" si="27"/>
        <v>0</v>
      </c>
      <c r="AK31">
        <v>16.8</v>
      </c>
      <c r="AL31">
        <v>16.8</v>
      </c>
      <c r="AM31">
        <v>0</v>
      </c>
      <c r="AN31">
        <v>0</v>
      </c>
      <c r="AO31">
        <v>0</v>
      </c>
      <c r="AP31">
        <v>0</v>
      </c>
      <c r="AQ31">
        <v>0</v>
      </c>
      <c r="AR31">
        <v>0</v>
      </c>
      <c r="AS31">
        <v>0</v>
      </c>
      <c r="AT31">
        <v>128</v>
      </c>
      <c r="AU31">
        <v>81</v>
      </c>
      <c r="AV31">
        <v>1</v>
      </c>
      <c r="AW31">
        <v>1</v>
      </c>
      <c r="AZ31">
        <v>7.15</v>
      </c>
      <c r="BA31">
        <v>1</v>
      </c>
      <c r="BB31">
        <v>1</v>
      </c>
      <c r="BC31">
        <v>7.15</v>
      </c>
      <c r="BD31" t="s">
        <v>6</v>
      </c>
      <c r="BE31" t="s">
        <v>6</v>
      </c>
      <c r="BF31" t="s">
        <v>6</v>
      </c>
      <c r="BG31" t="s">
        <v>6</v>
      </c>
      <c r="BH31">
        <v>3</v>
      </c>
      <c r="BI31">
        <v>1</v>
      </c>
      <c r="BJ31" t="s">
        <v>48</v>
      </c>
      <c r="BM31">
        <v>27001</v>
      </c>
      <c r="BN31">
        <v>0</v>
      </c>
      <c r="BO31" t="s">
        <v>6</v>
      </c>
      <c r="BP31">
        <v>0</v>
      </c>
      <c r="BQ31">
        <v>2</v>
      </c>
      <c r="BR31">
        <v>0</v>
      </c>
      <c r="BS31">
        <v>1</v>
      </c>
      <c r="BT31">
        <v>1</v>
      </c>
      <c r="BU31">
        <v>1</v>
      </c>
      <c r="BV31">
        <v>1</v>
      </c>
      <c r="BW31">
        <v>1</v>
      </c>
      <c r="BX31">
        <v>1</v>
      </c>
      <c r="BY31" t="s">
        <v>6</v>
      </c>
      <c r="BZ31">
        <v>142</v>
      </c>
      <c r="CA31">
        <v>95</v>
      </c>
      <c r="CF31">
        <v>0</v>
      </c>
      <c r="CG31">
        <v>0</v>
      </c>
      <c r="CM31">
        <v>0</v>
      </c>
      <c r="CN31" t="s">
        <v>6</v>
      </c>
      <c r="CO31">
        <v>0</v>
      </c>
      <c r="CP31">
        <f t="shared" si="28"/>
        <v>192.19</v>
      </c>
      <c r="CQ31">
        <f t="shared" si="29"/>
        <v>120.12</v>
      </c>
      <c r="CR31">
        <f t="shared" si="30"/>
        <v>0</v>
      </c>
      <c r="CS31">
        <f t="shared" si="31"/>
        <v>0</v>
      </c>
      <c r="CT31">
        <f t="shared" si="32"/>
        <v>0</v>
      </c>
      <c r="CU31">
        <f t="shared" si="33"/>
        <v>0</v>
      </c>
      <c r="CV31">
        <f t="shared" si="34"/>
        <v>0</v>
      </c>
      <c r="CW31">
        <f t="shared" si="35"/>
        <v>0</v>
      </c>
      <c r="CX31">
        <f t="shared" si="36"/>
        <v>0</v>
      </c>
      <c r="CY31">
        <f t="shared" si="37"/>
        <v>0</v>
      </c>
      <c r="CZ31">
        <f t="shared" si="38"/>
        <v>0</v>
      </c>
      <c r="DC31" t="s">
        <v>6</v>
      </c>
      <c r="DD31" t="s">
        <v>6</v>
      </c>
      <c r="DE31" t="s">
        <v>6</v>
      </c>
      <c r="DF31" t="s">
        <v>6</v>
      </c>
      <c r="DG31" t="s">
        <v>6</v>
      </c>
      <c r="DH31" t="s">
        <v>6</v>
      </c>
      <c r="DI31" t="s">
        <v>6</v>
      </c>
      <c r="DJ31" t="s">
        <v>6</v>
      </c>
      <c r="DK31" t="s">
        <v>6</v>
      </c>
      <c r="DL31" t="s">
        <v>6</v>
      </c>
      <c r="DM31" t="s">
        <v>6</v>
      </c>
      <c r="DN31">
        <v>0</v>
      </c>
      <c r="DO31">
        <v>0</v>
      </c>
      <c r="DP31">
        <v>1</v>
      </c>
      <c r="DQ31">
        <v>1</v>
      </c>
      <c r="DU31">
        <v>1003</v>
      </c>
      <c r="DV31" t="s">
        <v>47</v>
      </c>
      <c r="DW31" t="s">
        <v>47</v>
      </c>
      <c r="DX31">
        <v>10</v>
      </c>
      <c r="EE31">
        <v>26549101</v>
      </c>
      <c r="EF31">
        <v>2</v>
      </c>
      <c r="EG31" t="s">
        <v>20</v>
      </c>
      <c r="EH31">
        <v>0</v>
      </c>
      <c r="EI31" t="s">
        <v>6</v>
      </c>
      <c r="EJ31">
        <v>1</v>
      </c>
      <c r="EK31">
        <v>27001</v>
      </c>
      <c r="EL31" t="s">
        <v>21</v>
      </c>
      <c r="EM31" t="s">
        <v>22</v>
      </c>
      <c r="EO31" t="s">
        <v>6</v>
      </c>
      <c r="EQ31">
        <v>0</v>
      </c>
      <c r="ER31">
        <v>16.8</v>
      </c>
      <c r="ES31">
        <v>16.8</v>
      </c>
      <c r="ET31">
        <v>0</v>
      </c>
      <c r="EU31">
        <v>0</v>
      </c>
      <c r="EV31">
        <v>0</v>
      </c>
      <c r="EW31">
        <v>0</v>
      </c>
      <c r="EX31">
        <v>0</v>
      </c>
      <c r="FQ31">
        <v>0</v>
      </c>
      <c r="FR31">
        <f t="shared" si="39"/>
        <v>0</v>
      </c>
      <c r="FS31">
        <v>0</v>
      </c>
      <c r="FT31" t="s">
        <v>24</v>
      </c>
      <c r="FU31" t="s">
        <v>25</v>
      </c>
      <c r="FX31">
        <v>127.8</v>
      </c>
      <c r="FY31">
        <v>80.75</v>
      </c>
      <c r="GA31" t="s">
        <v>6</v>
      </c>
      <c r="GD31">
        <v>0</v>
      </c>
      <c r="GF31">
        <v>968193160</v>
      </c>
      <c r="GG31">
        <v>1</v>
      </c>
      <c r="GH31">
        <v>1</v>
      </c>
      <c r="GI31">
        <v>4</v>
      </c>
      <c r="GJ31">
        <v>0</v>
      </c>
      <c r="GK31">
        <f>ROUND(R31*(S12)/100,2)</f>
        <v>0</v>
      </c>
      <c r="GL31">
        <f t="shared" si="40"/>
        <v>0</v>
      </c>
      <c r="GM31">
        <f t="shared" si="41"/>
        <v>192.19</v>
      </c>
      <c r="GN31">
        <f t="shared" si="42"/>
        <v>192.19</v>
      </c>
      <c r="GO31">
        <f t="shared" si="43"/>
        <v>0</v>
      </c>
      <c r="GP31">
        <f t="shared" si="44"/>
        <v>0</v>
      </c>
      <c r="GR31">
        <v>0</v>
      </c>
      <c r="GS31">
        <v>3</v>
      </c>
      <c r="GT31">
        <v>0</v>
      </c>
      <c r="GU31" t="s">
        <v>6</v>
      </c>
      <c r="GV31">
        <f t="shared" si="45"/>
        <v>0</v>
      </c>
      <c r="GW31">
        <v>1</v>
      </c>
      <c r="GX31">
        <f t="shared" si="46"/>
        <v>0</v>
      </c>
      <c r="HA31">
        <v>0</v>
      </c>
      <c r="HB31">
        <v>0</v>
      </c>
      <c r="IK31">
        <v>0</v>
      </c>
    </row>
    <row r="32" spans="1:255" x14ac:dyDescent="0.2">
      <c r="A32" s="2">
        <v>18</v>
      </c>
      <c r="B32" s="2">
        <v>1</v>
      </c>
      <c r="C32" s="2">
        <v>40</v>
      </c>
      <c r="D32" s="2"/>
      <c r="E32" s="2" t="s">
        <v>49</v>
      </c>
      <c r="F32" s="2" t="s">
        <v>50</v>
      </c>
      <c r="G32" s="2" t="s">
        <v>51</v>
      </c>
      <c r="H32" s="2" t="s">
        <v>52</v>
      </c>
      <c r="I32" s="2">
        <f>I28*J32</f>
        <v>0.32</v>
      </c>
      <c r="J32" s="2">
        <v>2</v>
      </c>
      <c r="K32" s="2"/>
      <c r="L32" s="2"/>
      <c r="M32" s="2"/>
      <c r="N32" s="2"/>
      <c r="O32" s="2">
        <f t="shared" si="14"/>
        <v>26.72</v>
      </c>
      <c r="P32" s="2">
        <f t="shared" si="15"/>
        <v>26.72</v>
      </c>
      <c r="Q32" s="2">
        <f t="shared" si="16"/>
        <v>0</v>
      </c>
      <c r="R32" s="2">
        <f t="shared" si="17"/>
        <v>0</v>
      </c>
      <c r="S32" s="2">
        <f t="shared" si="18"/>
        <v>0</v>
      </c>
      <c r="T32" s="2">
        <f t="shared" si="19"/>
        <v>0</v>
      </c>
      <c r="U32" s="2">
        <f t="shared" si="20"/>
        <v>0</v>
      </c>
      <c r="V32" s="2">
        <f t="shared" si="21"/>
        <v>0</v>
      </c>
      <c r="W32" s="2">
        <f t="shared" si="22"/>
        <v>0</v>
      </c>
      <c r="X32" s="2">
        <f t="shared" si="23"/>
        <v>0</v>
      </c>
      <c r="Y32" s="2">
        <f t="shared" si="24"/>
        <v>0</v>
      </c>
      <c r="Z32" s="2"/>
      <c r="AA32" s="2">
        <v>26812436</v>
      </c>
      <c r="AB32" s="2">
        <f t="shared" si="25"/>
        <v>83.49</v>
      </c>
      <c r="AC32" s="2">
        <f t="shared" si="47"/>
        <v>83.49</v>
      </c>
      <c r="AD32" s="2">
        <f>ROUND((((ET32)-(EU32))+AE32),6)</f>
        <v>0</v>
      </c>
      <c r="AE32" s="2">
        <f t="shared" si="48"/>
        <v>0</v>
      </c>
      <c r="AF32" s="2">
        <f t="shared" si="48"/>
        <v>0</v>
      </c>
      <c r="AG32" s="2">
        <f t="shared" si="26"/>
        <v>0</v>
      </c>
      <c r="AH32" s="2">
        <f t="shared" si="49"/>
        <v>0</v>
      </c>
      <c r="AI32" s="2">
        <f t="shared" si="49"/>
        <v>0</v>
      </c>
      <c r="AJ32" s="2">
        <f t="shared" si="27"/>
        <v>0</v>
      </c>
      <c r="AK32" s="2">
        <v>83.49</v>
      </c>
      <c r="AL32" s="2">
        <v>83.49</v>
      </c>
      <c r="AM32" s="2">
        <v>0</v>
      </c>
      <c r="AN32" s="2">
        <v>0</v>
      </c>
      <c r="AO32" s="2">
        <v>0</v>
      </c>
      <c r="AP32" s="2">
        <v>0</v>
      </c>
      <c r="AQ32" s="2">
        <v>0</v>
      </c>
      <c r="AR32" s="2">
        <v>0</v>
      </c>
      <c r="AS32" s="2">
        <v>0</v>
      </c>
      <c r="AT32" s="2">
        <v>128</v>
      </c>
      <c r="AU32" s="2">
        <v>81</v>
      </c>
      <c r="AV32" s="2">
        <v>1</v>
      </c>
      <c r="AW32" s="2">
        <v>1</v>
      </c>
      <c r="AX32" s="2"/>
      <c r="AY32" s="2"/>
      <c r="AZ32" s="2">
        <v>1</v>
      </c>
      <c r="BA32" s="2">
        <v>1</v>
      </c>
      <c r="BB32" s="2">
        <v>1</v>
      </c>
      <c r="BC32" s="2">
        <v>1</v>
      </c>
      <c r="BD32" s="2" t="s">
        <v>6</v>
      </c>
      <c r="BE32" s="2" t="s">
        <v>6</v>
      </c>
      <c r="BF32" s="2" t="s">
        <v>6</v>
      </c>
      <c r="BG32" s="2" t="s">
        <v>6</v>
      </c>
      <c r="BH32" s="2">
        <v>3</v>
      </c>
      <c r="BI32" s="2">
        <v>1</v>
      </c>
      <c r="BJ32" s="2" t="s">
        <v>53</v>
      </c>
      <c r="BK32" s="2"/>
      <c r="BL32" s="2"/>
      <c r="BM32" s="2">
        <v>27001</v>
      </c>
      <c r="BN32" s="2">
        <v>0</v>
      </c>
      <c r="BO32" s="2" t="s">
        <v>6</v>
      </c>
      <c r="BP32" s="2">
        <v>0</v>
      </c>
      <c r="BQ32" s="2">
        <v>2</v>
      </c>
      <c r="BR32" s="2">
        <v>0</v>
      </c>
      <c r="BS32" s="2">
        <v>1</v>
      </c>
      <c r="BT32" s="2">
        <v>1</v>
      </c>
      <c r="BU32" s="2">
        <v>1</v>
      </c>
      <c r="BV32" s="2">
        <v>1</v>
      </c>
      <c r="BW32" s="2">
        <v>1</v>
      </c>
      <c r="BX32" s="2">
        <v>1</v>
      </c>
      <c r="BY32" s="2" t="s">
        <v>6</v>
      </c>
      <c r="BZ32" s="2">
        <v>142</v>
      </c>
      <c r="CA32" s="2">
        <v>95</v>
      </c>
      <c r="CB32" s="2"/>
      <c r="CC32" s="2"/>
      <c r="CD32" s="2"/>
      <c r="CE32" s="2"/>
      <c r="CF32" s="2">
        <v>0</v>
      </c>
      <c r="CG32" s="2">
        <v>0</v>
      </c>
      <c r="CH32" s="2"/>
      <c r="CI32" s="2"/>
      <c r="CJ32" s="2"/>
      <c r="CK32" s="2"/>
      <c r="CL32" s="2"/>
      <c r="CM32" s="2">
        <v>0</v>
      </c>
      <c r="CN32" s="2" t="s">
        <v>6</v>
      </c>
      <c r="CO32" s="2">
        <v>0</v>
      </c>
      <c r="CP32" s="2">
        <f t="shared" si="28"/>
        <v>26.72</v>
      </c>
      <c r="CQ32" s="2">
        <f t="shared" si="29"/>
        <v>83.49</v>
      </c>
      <c r="CR32" s="2">
        <f t="shared" si="30"/>
        <v>0</v>
      </c>
      <c r="CS32" s="2">
        <f t="shared" si="31"/>
        <v>0</v>
      </c>
      <c r="CT32" s="2">
        <f t="shared" si="32"/>
        <v>0</v>
      </c>
      <c r="CU32" s="2">
        <f t="shared" si="33"/>
        <v>0</v>
      </c>
      <c r="CV32" s="2">
        <f t="shared" si="34"/>
        <v>0</v>
      </c>
      <c r="CW32" s="2">
        <f t="shared" si="35"/>
        <v>0</v>
      </c>
      <c r="CX32" s="2">
        <f t="shared" si="36"/>
        <v>0</v>
      </c>
      <c r="CY32" s="2">
        <f t="shared" si="37"/>
        <v>0</v>
      </c>
      <c r="CZ32" s="2">
        <f t="shared" si="38"/>
        <v>0</v>
      </c>
      <c r="DA32" s="2"/>
      <c r="DB32" s="2"/>
      <c r="DC32" s="2" t="s">
        <v>6</v>
      </c>
      <c r="DD32" s="2" t="s">
        <v>6</v>
      </c>
      <c r="DE32" s="2" t="s">
        <v>6</v>
      </c>
      <c r="DF32" s="2" t="s">
        <v>6</v>
      </c>
      <c r="DG32" s="2" t="s">
        <v>6</v>
      </c>
      <c r="DH32" s="2" t="s">
        <v>6</v>
      </c>
      <c r="DI32" s="2" t="s">
        <v>6</v>
      </c>
      <c r="DJ32" s="2" t="s">
        <v>6</v>
      </c>
      <c r="DK32" s="2" t="s">
        <v>6</v>
      </c>
      <c r="DL32" s="2" t="s">
        <v>6</v>
      </c>
      <c r="DM32" s="2" t="s">
        <v>6</v>
      </c>
      <c r="DN32" s="2">
        <v>0</v>
      </c>
      <c r="DO32" s="2">
        <v>0</v>
      </c>
      <c r="DP32" s="2">
        <v>1</v>
      </c>
      <c r="DQ32" s="2">
        <v>1</v>
      </c>
      <c r="DR32" s="2"/>
      <c r="DS32" s="2"/>
      <c r="DT32" s="2"/>
      <c r="DU32" s="2">
        <v>1007</v>
      </c>
      <c r="DV32" s="2" t="s">
        <v>52</v>
      </c>
      <c r="DW32" s="2" t="s">
        <v>52</v>
      </c>
      <c r="DX32" s="2">
        <v>1</v>
      </c>
      <c r="DY32" s="2"/>
      <c r="DZ32" s="2"/>
      <c r="EA32" s="2"/>
      <c r="EB32" s="2"/>
      <c r="EC32" s="2"/>
      <c r="ED32" s="2"/>
      <c r="EE32" s="2">
        <v>26549101</v>
      </c>
      <c r="EF32" s="2">
        <v>2</v>
      </c>
      <c r="EG32" s="2" t="s">
        <v>20</v>
      </c>
      <c r="EH32" s="2">
        <v>0</v>
      </c>
      <c r="EI32" s="2" t="s">
        <v>6</v>
      </c>
      <c r="EJ32" s="2">
        <v>1</v>
      </c>
      <c r="EK32" s="2">
        <v>27001</v>
      </c>
      <c r="EL32" s="2" t="s">
        <v>21</v>
      </c>
      <c r="EM32" s="2" t="s">
        <v>22</v>
      </c>
      <c r="EN32" s="2"/>
      <c r="EO32" s="2" t="s">
        <v>6</v>
      </c>
      <c r="EP32" s="2"/>
      <c r="EQ32" s="2">
        <v>0</v>
      </c>
      <c r="ER32" s="2">
        <v>83.49</v>
      </c>
      <c r="ES32" s="2">
        <v>83.49</v>
      </c>
      <c r="ET32" s="2">
        <v>0</v>
      </c>
      <c r="EU32" s="2">
        <v>0</v>
      </c>
      <c r="EV32" s="2">
        <v>0</v>
      </c>
      <c r="EW32" s="2">
        <v>0</v>
      </c>
      <c r="EX32" s="2">
        <v>0</v>
      </c>
      <c r="EY32" s="2"/>
      <c r="EZ32" s="2"/>
      <c r="FA32" s="2"/>
      <c r="FB32" s="2"/>
      <c r="FC32" s="2"/>
      <c r="FD32" s="2"/>
      <c r="FE32" s="2"/>
      <c r="FF32" s="2"/>
      <c r="FG32" s="2"/>
      <c r="FH32" s="2"/>
      <c r="FI32" s="2"/>
      <c r="FJ32" s="2"/>
      <c r="FK32" s="2"/>
      <c r="FL32" s="2"/>
      <c r="FM32" s="2"/>
      <c r="FN32" s="2"/>
      <c r="FO32" s="2"/>
      <c r="FP32" s="2"/>
      <c r="FQ32" s="2">
        <v>0</v>
      </c>
      <c r="FR32" s="2">
        <f t="shared" si="39"/>
        <v>0</v>
      </c>
      <c r="FS32" s="2">
        <v>0</v>
      </c>
      <c r="FT32" s="2" t="s">
        <v>24</v>
      </c>
      <c r="FU32" s="2" t="s">
        <v>25</v>
      </c>
      <c r="FV32" s="2"/>
      <c r="FW32" s="2"/>
      <c r="FX32" s="2">
        <v>127.8</v>
      </c>
      <c r="FY32" s="2">
        <v>80.75</v>
      </c>
      <c r="FZ32" s="2"/>
      <c r="GA32" s="2" t="s">
        <v>6</v>
      </c>
      <c r="GB32" s="2"/>
      <c r="GC32" s="2"/>
      <c r="GD32" s="2">
        <v>0</v>
      </c>
      <c r="GE32" s="2"/>
      <c r="GF32" s="2">
        <v>866392447</v>
      </c>
      <c r="GG32" s="2">
        <v>2</v>
      </c>
      <c r="GH32" s="2">
        <v>1</v>
      </c>
      <c r="GI32" s="2">
        <v>-2</v>
      </c>
      <c r="GJ32" s="2">
        <v>0</v>
      </c>
      <c r="GK32" s="2">
        <f>ROUND(R32*(R12)/100,2)</f>
        <v>0</v>
      </c>
      <c r="GL32" s="2">
        <f t="shared" si="40"/>
        <v>0</v>
      </c>
      <c r="GM32" s="2">
        <f t="shared" si="41"/>
        <v>26.72</v>
      </c>
      <c r="GN32" s="2">
        <f t="shared" si="42"/>
        <v>26.72</v>
      </c>
      <c r="GO32" s="2">
        <f t="shared" si="43"/>
        <v>0</v>
      </c>
      <c r="GP32" s="2">
        <f t="shared" si="44"/>
        <v>0</v>
      </c>
      <c r="GQ32" s="2"/>
      <c r="GR32" s="2">
        <v>0</v>
      </c>
      <c r="GS32" s="2">
        <v>3</v>
      </c>
      <c r="GT32" s="2">
        <v>0</v>
      </c>
      <c r="GU32" s="2" t="s">
        <v>6</v>
      </c>
      <c r="GV32" s="2">
        <f t="shared" si="45"/>
        <v>0</v>
      </c>
      <c r="GW32" s="2">
        <v>1</v>
      </c>
      <c r="GX32" s="2">
        <f t="shared" si="46"/>
        <v>0</v>
      </c>
      <c r="GY32" s="2"/>
      <c r="GZ32" s="2"/>
      <c r="HA32" s="2">
        <v>0</v>
      </c>
      <c r="HB32" s="2">
        <v>0</v>
      </c>
      <c r="HC32" s="2"/>
      <c r="HD32" s="2"/>
      <c r="HE32" s="2"/>
      <c r="HF32" s="2"/>
      <c r="HG32" s="2"/>
      <c r="HH32" s="2"/>
      <c r="HI32" s="2"/>
      <c r="HJ32" s="2"/>
      <c r="HK32" s="2"/>
      <c r="HL32" s="2"/>
      <c r="HM32" s="2"/>
      <c r="HN32" s="2"/>
      <c r="HO32" s="2"/>
      <c r="HP32" s="2"/>
      <c r="HQ32" s="2"/>
      <c r="HR32" s="2"/>
      <c r="HS32" s="2"/>
      <c r="HT32" s="2"/>
      <c r="HU32" s="2"/>
      <c r="HV32" s="2"/>
      <c r="HW32" s="2"/>
      <c r="HX32" s="2"/>
      <c r="HY32" s="2"/>
      <c r="HZ32" s="2"/>
      <c r="IA32" s="2"/>
      <c r="IB32" s="2"/>
      <c r="IC32" s="2"/>
      <c r="ID32" s="2"/>
      <c r="IE32" s="2"/>
      <c r="IF32" s="2"/>
      <c r="IG32" s="2"/>
      <c r="IH32" s="2"/>
      <c r="II32" s="2"/>
      <c r="IJ32" s="2"/>
      <c r="IK32" s="2">
        <v>0</v>
      </c>
      <c r="IL32" s="2"/>
      <c r="IM32" s="2"/>
      <c r="IN32" s="2"/>
      <c r="IO32" s="2"/>
      <c r="IP32" s="2"/>
      <c r="IQ32" s="2"/>
      <c r="IR32" s="2"/>
      <c r="IS32" s="2"/>
      <c r="IT32" s="2"/>
      <c r="IU32" s="2"/>
    </row>
    <row r="33" spans="1:255" x14ac:dyDescent="0.2">
      <c r="A33">
        <v>18</v>
      </c>
      <c r="B33">
        <v>1</v>
      </c>
      <c r="C33">
        <v>54</v>
      </c>
      <c r="E33" t="s">
        <v>49</v>
      </c>
      <c r="F33" t="s">
        <v>50</v>
      </c>
      <c r="G33" t="s">
        <v>51</v>
      </c>
      <c r="H33" t="s">
        <v>52</v>
      </c>
      <c r="I33">
        <f>I29*J33</f>
        <v>0.32</v>
      </c>
      <c r="J33">
        <v>2</v>
      </c>
      <c r="O33">
        <f t="shared" si="14"/>
        <v>191.03</v>
      </c>
      <c r="P33">
        <f t="shared" si="15"/>
        <v>191.03</v>
      </c>
      <c r="Q33">
        <f t="shared" si="16"/>
        <v>0</v>
      </c>
      <c r="R33">
        <f t="shared" si="17"/>
        <v>0</v>
      </c>
      <c r="S33">
        <f t="shared" si="18"/>
        <v>0</v>
      </c>
      <c r="T33">
        <f t="shared" si="19"/>
        <v>0</v>
      </c>
      <c r="U33">
        <f t="shared" si="20"/>
        <v>0</v>
      </c>
      <c r="V33">
        <f t="shared" si="21"/>
        <v>0</v>
      </c>
      <c r="W33">
        <f t="shared" si="22"/>
        <v>0</v>
      </c>
      <c r="X33">
        <f t="shared" si="23"/>
        <v>0</v>
      </c>
      <c r="Y33">
        <f t="shared" si="24"/>
        <v>0</v>
      </c>
      <c r="AA33">
        <v>26812450</v>
      </c>
      <c r="AB33">
        <f t="shared" si="25"/>
        <v>83.49</v>
      </c>
      <c r="AC33">
        <f t="shared" si="47"/>
        <v>83.49</v>
      </c>
      <c r="AD33">
        <f>ROUND((((ET33)-(EU33))+AE33),6)</f>
        <v>0</v>
      </c>
      <c r="AE33">
        <f t="shared" si="48"/>
        <v>0</v>
      </c>
      <c r="AF33">
        <f t="shared" si="48"/>
        <v>0</v>
      </c>
      <c r="AG33">
        <f t="shared" si="26"/>
        <v>0</v>
      </c>
      <c r="AH33">
        <f t="shared" si="49"/>
        <v>0</v>
      </c>
      <c r="AI33">
        <f t="shared" si="49"/>
        <v>0</v>
      </c>
      <c r="AJ33">
        <f t="shared" si="27"/>
        <v>0</v>
      </c>
      <c r="AK33">
        <v>83.49</v>
      </c>
      <c r="AL33">
        <v>83.49</v>
      </c>
      <c r="AM33">
        <v>0</v>
      </c>
      <c r="AN33">
        <v>0</v>
      </c>
      <c r="AO33">
        <v>0</v>
      </c>
      <c r="AP33">
        <v>0</v>
      </c>
      <c r="AQ33">
        <v>0</v>
      </c>
      <c r="AR33">
        <v>0</v>
      </c>
      <c r="AS33">
        <v>0</v>
      </c>
      <c r="AT33">
        <v>128</v>
      </c>
      <c r="AU33">
        <v>81</v>
      </c>
      <c r="AV33">
        <v>1</v>
      </c>
      <c r="AW33">
        <v>1</v>
      </c>
      <c r="AZ33">
        <v>7.15</v>
      </c>
      <c r="BA33">
        <v>1</v>
      </c>
      <c r="BB33">
        <v>1</v>
      </c>
      <c r="BC33">
        <v>7.15</v>
      </c>
      <c r="BD33" t="s">
        <v>6</v>
      </c>
      <c r="BE33" t="s">
        <v>6</v>
      </c>
      <c r="BF33" t="s">
        <v>6</v>
      </c>
      <c r="BG33" t="s">
        <v>6</v>
      </c>
      <c r="BH33">
        <v>3</v>
      </c>
      <c r="BI33">
        <v>1</v>
      </c>
      <c r="BJ33" t="s">
        <v>53</v>
      </c>
      <c r="BM33">
        <v>27001</v>
      </c>
      <c r="BN33">
        <v>0</v>
      </c>
      <c r="BO33" t="s">
        <v>6</v>
      </c>
      <c r="BP33">
        <v>0</v>
      </c>
      <c r="BQ33">
        <v>2</v>
      </c>
      <c r="BR33">
        <v>0</v>
      </c>
      <c r="BS33">
        <v>1</v>
      </c>
      <c r="BT33">
        <v>1</v>
      </c>
      <c r="BU33">
        <v>1</v>
      </c>
      <c r="BV33">
        <v>1</v>
      </c>
      <c r="BW33">
        <v>1</v>
      </c>
      <c r="BX33">
        <v>1</v>
      </c>
      <c r="BY33" t="s">
        <v>6</v>
      </c>
      <c r="BZ33">
        <v>142</v>
      </c>
      <c r="CA33">
        <v>95</v>
      </c>
      <c r="CF33">
        <v>0</v>
      </c>
      <c r="CG33">
        <v>0</v>
      </c>
      <c r="CM33">
        <v>0</v>
      </c>
      <c r="CN33" t="s">
        <v>6</v>
      </c>
      <c r="CO33">
        <v>0</v>
      </c>
      <c r="CP33">
        <f t="shared" si="28"/>
        <v>191.03</v>
      </c>
      <c r="CQ33">
        <f t="shared" si="29"/>
        <v>596.95349999999996</v>
      </c>
      <c r="CR33">
        <f t="shared" si="30"/>
        <v>0</v>
      </c>
      <c r="CS33">
        <f t="shared" si="31"/>
        <v>0</v>
      </c>
      <c r="CT33">
        <f t="shared" si="32"/>
        <v>0</v>
      </c>
      <c r="CU33">
        <f t="shared" si="33"/>
        <v>0</v>
      </c>
      <c r="CV33">
        <f t="shared" si="34"/>
        <v>0</v>
      </c>
      <c r="CW33">
        <f t="shared" si="35"/>
        <v>0</v>
      </c>
      <c r="CX33">
        <f t="shared" si="36"/>
        <v>0</v>
      </c>
      <c r="CY33">
        <f t="shared" si="37"/>
        <v>0</v>
      </c>
      <c r="CZ33">
        <f t="shared" si="38"/>
        <v>0</v>
      </c>
      <c r="DC33" t="s">
        <v>6</v>
      </c>
      <c r="DD33" t="s">
        <v>6</v>
      </c>
      <c r="DE33" t="s">
        <v>6</v>
      </c>
      <c r="DF33" t="s">
        <v>6</v>
      </c>
      <c r="DG33" t="s">
        <v>6</v>
      </c>
      <c r="DH33" t="s">
        <v>6</v>
      </c>
      <c r="DI33" t="s">
        <v>6</v>
      </c>
      <c r="DJ33" t="s">
        <v>6</v>
      </c>
      <c r="DK33" t="s">
        <v>6</v>
      </c>
      <c r="DL33" t="s">
        <v>6</v>
      </c>
      <c r="DM33" t="s">
        <v>6</v>
      </c>
      <c r="DN33">
        <v>0</v>
      </c>
      <c r="DO33">
        <v>0</v>
      </c>
      <c r="DP33">
        <v>1</v>
      </c>
      <c r="DQ33">
        <v>1</v>
      </c>
      <c r="DU33">
        <v>1007</v>
      </c>
      <c r="DV33" t="s">
        <v>52</v>
      </c>
      <c r="DW33" t="s">
        <v>52</v>
      </c>
      <c r="DX33">
        <v>1</v>
      </c>
      <c r="EE33">
        <v>26549101</v>
      </c>
      <c r="EF33">
        <v>2</v>
      </c>
      <c r="EG33" t="s">
        <v>20</v>
      </c>
      <c r="EH33">
        <v>0</v>
      </c>
      <c r="EI33" t="s">
        <v>6</v>
      </c>
      <c r="EJ33">
        <v>1</v>
      </c>
      <c r="EK33">
        <v>27001</v>
      </c>
      <c r="EL33" t="s">
        <v>21</v>
      </c>
      <c r="EM33" t="s">
        <v>22</v>
      </c>
      <c r="EO33" t="s">
        <v>6</v>
      </c>
      <c r="EQ33">
        <v>0</v>
      </c>
      <c r="ER33">
        <v>83.49</v>
      </c>
      <c r="ES33">
        <v>83.49</v>
      </c>
      <c r="ET33">
        <v>0</v>
      </c>
      <c r="EU33">
        <v>0</v>
      </c>
      <c r="EV33">
        <v>0</v>
      </c>
      <c r="EW33">
        <v>0</v>
      </c>
      <c r="EX33">
        <v>0</v>
      </c>
      <c r="FQ33">
        <v>0</v>
      </c>
      <c r="FR33">
        <f t="shared" si="39"/>
        <v>0</v>
      </c>
      <c r="FS33">
        <v>0</v>
      </c>
      <c r="FT33" t="s">
        <v>24</v>
      </c>
      <c r="FU33" t="s">
        <v>25</v>
      </c>
      <c r="FX33">
        <v>127.8</v>
      </c>
      <c r="FY33">
        <v>80.75</v>
      </c>
      <c r="GA33" t="s">
        <v>6</v>
      </c>
      <c r="GD33">
        <v>0</v>
      </c>
      <c r="GF33">
        <v>866392447</v>
      </c>
      <c r="GG33">
        <v>1</v>
      </c>
      <c r="GH33">
        <v>1</v>
      </c>
      <c r="GI33">
        <v>4</v>
      </c>
      <c r="GJ33">
        <v>0</v>
      </c>
      <c r="GK33">
        <f>ROUND(R33*(S12)/100,2)</f>
        <v>0</v>
      </c>
      <c r="GL33">
        <f t="shared" si="40"/>
        <v>0</v>
      </c>
      <c r="GM33">
        <f t="shared" si="41"/>
        <v>191.03</v>
      </c>
      <c r="GN33">
        <f t="shared" si="42"/>
        <v>191.03</v>
      </c>
      <c r="GO33">
        <f t="shared" si="43"/>
        <v>0</v>
      </c>
      <c r="GP33">
        <f t="shared" si="44"/>
        <v>0</v>
      </c>
      <c r="GR33">
        <v>0</v>
      </c>
      <c r="GS33">
        <v>3</v>
      </c>
      <c r="GT33">
        <v>0</v>
      </c>
      <c r="GU33" t="s">
        <v>6</v>
      </c>
      <c r="GV33">
        <f t="shared" si="45"/>
        <v>0</v>
      </c>
      <c r="GW33">
        <v>1</v>
      </c>
      <c r="GX33">
        <f t="shared" si="46"/>
        <v>0</v>
      </c>
      <c r="HA33">
        <v>0</v>
      </c>
      <c r="HB33">
        <v>0</v>
      </c>
      <c r="IK33">
        <v>0</v>
      </c>
    </row>
    <row r="34" spans="1:255" x14ac:dyDescent="0.2">
      <c r="A34" s="2">
        <v>17</v>
      </c>
      <c r="B34" s="2">
        <v>1</v>
      </c>
      <c r="C34" s="2">
        <f>ROW(SmtRes!A61)</f>
        <v>61</v>
      </c>
      <c r="D34" s="2">
        <f>ROW(EtalonRes!A65)</f>
        <v>65</v>
      </c>
      <c r="E34" s="2" t="s">
        <v>54</v>
      </c>
      <c r="F34" s="2" t="s">
        <v>55</v>
      </c>
      <c r="G34" s="2" t="s">
        <v>56</v>
      </c>
      <c r="H34" s="2" t="s">
        <v>57</v>
      </c>
      <c r="I34" s="2">
        <f>ROUND(695/1000,9)</f>
        <v>0.69499999999999995</v>
      </c>
      <c r="J34" s="2">
        <v>0</v>
      </c>
      <c r="K34" s="2"/>
      <c r="L34" s="2"/>
      <c r="M34" s="2"/>
      <c r="N34" s="2"/>
      <c r="O34" s="2">
        <f t="shared" si="14"/>
        <v>1244.25</v>
      </c>
      <c r="P34" s="2">
        <f t="shared" si="15"/>
        <v>0</v>
      </c>
      <c r="Q34" s="2">
        <f t="shared" si="16"/>
        <v>1229.1500000000001</v>
      </c>
      <c r="R34" s="2">
        <f t="shared" si="17"/>
        <v>73.95</v>
      </c>
      <c r="S34" s="2">
        <f t="shared" si="18"/>
        <v>15.1</v>
      </c>
      <c r="T34" s="2">
        <f t="shared" si="19"/>
        <v>0</v>
      </c>
      <c r="U34" s="2">
        <f t="shared" si="20"/>
        <v>1.9348799999999997</v>
      </c>
      <c r="V34" s="2">
        <f t="shared" si="21"/>
        <v>5.4209999999999994</v>
      </c>
      <c r="W34" s="2">
        <f t="shared" si="22"/>
        <v>0</v>
      </c>
      <c r="X34" s="2">
        <f t="shared" si="23"/>
        <v>92.61</v>
      </c>
      <c r="Y34" s="2">
        <f t="shared" si="24"/>
        <v>53.43</v>
      </c>
      <c r="Z34" s="2"/>
      <c r="AA34" s="2">
        <v>26812436</v>
      </c>
      <c r="AB34" s="2">
        <f t="shared" si="25"/>
        <v>1790.28</v>
      </c>
      <c r="AC34" s="2">
        <f t="shared" si="47"/>
        <v>0</v>
      </c>
      <c r="AD34" s="2">
        <f>ROUND(((((ET34*1.2))-((EU34*1.2)))+AE34),6)</f>
        <v>1768.56</v>
      </c>
      <c r="AE34" s="2">
        <f>ROUND(((EU34*1.2)),6)</f>
        <v>106.404</v>
      </c>
      <c r="AF34" s="2">
        <f>ROUND(((EV34*1.2)),6)</f>
        <v>21.72</v>
      </c>
      <c r="AG34" s="2">
        <f t="shared" si="26"/>
        <v>0</v>
      </c>
      <c r="AH34" s="2">
        <f>((EW34*1.2))</f>
        <v>2.7839999999999998</v>
      </c>
      <c r="AI34" s="2">
        <f>((EX34*1.2))</f>
        <v>7.8</v>
      </c>
      <c r="AJ34" s="2">
        <f t="shared" si="27"/>
        <v>0</v>
      </c>
      <c r="AK34" s="2">
        <v>1491.9</v>
      </c>
      <c r="AL34" s="2">
        <v>0</v>
      </c>
      <c r="AM34" s="2">
        <v>1473.8</v>
      </c>
      <c r="AN34" s="2">
        <v>88.67</v>
      </c>
      <c r="AO34" s="2">
        <v>18.100000000000001</v>
      </c>
      <c r="AP34" s="2">
        <v>0</v>
      </c>
      <c r="AQ34" s="2">
        <v>2.3199999999999998</v>
      </c>
      <c r="AR34" s="2">
        <v>6.5</v>
      </c>
      <c r="AS34" s="2">
        <v>0</v>
      </c>
      <c r="AT34" s="2">
        <v>104</v>
      </c>
      <c r="AU34" s="2">
        <v>60</v>
      </c>
      <c r="AV34" s="2">
        <v>1</v>
      </c>
      <c r="AW34" s="2">
        <v>1</v>
      </c>
      <c r="AX34" s="2"/>
      <c r="AY34" s="2"/>
      <c r="AZ34" s="2">
        <v>1</v>
      </c>
      <c r="BA34" s="2">
        <v>1</v>
      </c>
      <c r="BB34" s="2">
        <v>1</v>
      </c>
      <c r="BC34" s="2">
        <v>1</v>
      </c>
      <c r="BD34" s="2" t="s">
        <v>6</v>
      </c>
      <c r="BE34" s="2" t="s">
        <v>6</v>
      </c>
      <c r="BF34" s="2" t="s">
        <v>6</v>
      </c>
      <c r="BG34" s="2" t="s">
        <v>6</v>
      </c>
      <c r="BH34" s="2">
        <v>0</v>
      </c>
      <c r="BI34" s="2">
        <v>1</v>
      </c>
      <c r="BJ34" s="2" t="s">
        <v>58</v>
      </c>
      <c r="BK34" s="2"/>
      <c r="BL34" s="2"/>
      <c r="BM34" s="2">
        <v>68001</v>
      </c>
      <c r="BN34" s="2">
        <v>0</v>
      </c>
      <c r="BO34" s="2" t="s">
        <v>6</v>
      </c>
      <c r="BP34" s="2">
        <v>0</v>
      </c>
      <c r="BQ34" s="2">
        <v>6</v>
      </c>
      <c r="BR34" s="2">
        <v>0</v>
      </c>
      <c r="BS34" s="2">
        <v>1</v>
      </c>
      <c r="BT34" s="2">
        <v>1</v>
      </c>
      <c r="BU34" s="2">
        <v>1</v>
      </c>
      <c r="BV34" s="2">
        <v>1</v>
      </c>
      <c r="BW34" s="2">
        <v>1</v>
      </c>
      <c r="BX34" s="2">
        <v>1</v>
      </c>
      <c r="BY34" s="2" t="s">
        <v>6</v>
      </c>
      <c r="BZ34" s="2">
        <v>104</v>
      </c>
      <c r="CA34" s="2">
        <v>60</v>
      </c>
      <c r="CB34" s="2"/>
      <c r="CC34" s="2"/>
      <c r="CD34" s="2"/>
      <c r="CE34" s="2"/>
      <c r="CF34" s="2">
        <v>0</v>
      </c>
      <c r="CG34" s="2">
        <v>0</v>
      </c>
      <c r="CH34" s="2"/>
      <c r="CI34" s="2"/>
      <c r="CJ34" s="2"/>
      <c r="CK34" s="2"/>
      <c r="CL34" s="2"/>
      <c r="CM34" s="2">
        <v>0</v>
      </c>
      <c r="CN34" s="2" t="s">
        <v>31</v>
      </c>
      <c r="CO34" s="2">
        <v>0</v>
      </c>
      <c r="CP34" s="2">
        <f t="shared" si="28"/>
        <v>1244.25</v>
      </c>
      <c r="CQ34" s="2">
        <f t="shared" si="29"/>
        <v>0</v>
      </c>
      <c r="CR34" s="2">
        <f t="shared" si="30"/>
        <v>1768.56</v>
      </c>
      <c r="CS34" s="2">
        <f t="shared" si="31"/>
        <v>106.404</v>
      </c>
      <c r="CT34" s="2">
        <f t="shared" si="32"/>
        <v>21.72</v>
      </c>
      <c r="CU34" s="2">
        <f t="shared" si="33"/>
        <v>0</v>
      </c>
      <c r="CV34" s="2">
        <f t="shared" si="34"/>
        <v>2.7839999999999998</v>
      </c>
      <c r="CW34" s="2">
        <f t="shared" si="35"/>
        <v>7.8</v>
      </c>
      <c r="CX34" s="2">
        <f t="shared" si="36"/>
        <v>0</v>
      </c>
      <c r="CY34" s="2">
        <f t="shared" si="37"/>
        <v>92.611999999999995</v>
      </c>
      <c r="CZ34" s="2">
        <f t="shared" si="38"/>
        <v>53.43</v>
      </c>
      <c r="DA34" s="2"/>
      <c r="DB34" s="2"/>
      <c r="DC34" s="2" t="s">
        <v>6</v>
      </c>
      <c r="DD34" s="2" t="s">
        <v>6</v>
      </c>
      <c r="DE34" s="2" t="s">
        <v>32</v>
      </c>
      <c r="DF34" s="2" t="s">
        <v>32</v>
      </c>
      <c r="DG34" s="2" t="s">
        <v>32</v>
      </c>
      <c r="DH34" s="2" t="s">
        <v>6</v>
      </c>
      <c r="DI34" s="2" t="s">
        <v>32</v>
      </c>
      <c r="DJ34" s="2" t="s">
        <v>32</v>
      </c>
      <c r="DK34" s="2" t="s">
        <v>6</v>
      </c>
      <c r="DL34" s="2" t="s">
        <v>6</v>
      </c>
      <c r="DM34" s="2" t="s">
        <v>6</v>
      </c>
      <c r="DN34" s="2">
        <v>0</v>
      </c>
      <c r="DO34" s="2">
        <v>0</v>
      </c>
      <c r="DP34" s="2">
        <v>1</v>
      </c>
      <c r="DQ34" s="2">
        <v>1</v>
      </c>
      <c r="DR34" s="2"/>
      <c r="DS34" s="2"/>
      <c r="DT34" s="2"/>
      <c r="DU34" s="2">
        <v>1005</v>
      </c>
      <c r="DV34" s="2" t="s">
        <v>57</v>
      </c>
      <c r="DW34" s="2" t="s">
        <v>57</v>
      </c>
      <c r="DX34" s="2">
        <v>1000</v>
      </c>
      <c r="DY34" s="2"/>
      <c r="DZ34" s="2"/>
      <c r="EA34" s="2"/>
      <c r="EB34" s="2"/>
      <c r="EC34" s="2"/>
      <c r="ED34" s="2"/>
      <c r="EE34" s="2">
        <v>26549186</v>
      </c>
      <c r="EF34" s="2">
        <v>6</v>
      </c>
      <c r="EG34" s="2" t="s">
        <v>33</v>
      </c>
      <c r="EH34" s="2">
        <v>0</v>
      </c>
      <c r="EI34" s="2" t="s">
        <v>6</v>
      </c>
      <c r="EJ34" s="2">
        <v>1</v>
      </c>
      <c r="EK34" s="2">
        <v>68001</v>
      </c>
      <c r="EL34" s="2" t="s">
        <v>34</v>
      </c>
      <c r="EM34" s="2" t="s">
        <v>35</v>
      </c>
      <c r="EN34" s="2"/>
      <c r="EO34" s="2" t="s">
        <v>36</v>
      </c>
      <c r="EP34" s="2"/>
      <c r="EQ34" s="2">
        <v>0</v>
      </c>
      <c r="ER34" s="2">
        <v>1491.9</v>
      </c>
      <c r="ES34" s="2">
        <v>0</v>
      </c>
      <c r="ET34" s="2">
        <v>1473.8</v>
      </c>
      <c r="EU34" s="2">
        <v>88.67</v>
      </c>
      <c r="EV34" s="2">
        <v>18.100000000000001</v>
      </c>
      <c r="EW34" s="2">
        <v>2.3199999999999998</v>
      </c>
      <c r="EX34" s="2">
        <v>6.5</v>
      </c>
      <c r="EY34" s="2">
        <v>0</v>
      </c>
      <c r="EZ34" s="2"/>
      <c r="FA34" s="2"/>
      <c r="FB34" s="2"/>
      <c r="FC34" s="2"/>
      <c r="FD34" s="2"/>
      <c r="FE34" s="2"/>
      <c r="FF34" s="2"/>
      <c r="FG34" s="2"/>
      <c r="FH34" s="2"/>
      <c r="FI34" s="2"/>
      <c r="FJ34" s="2"/>
      <c r="FK34" s="2"/>
      <c r="FL34" s="2"/>
      <c r="FM34" s="2"/>
      <c r="FN34" s="2"/>
      <c r="FO34" s="2"/>
      <c r="FP34" s="2"/>
      <c r="FQ34" s="2">
        <v>0</v>
      </c>
      <c r="FR34" s="2">
        <f t="shared" si="39"/>
        <v>0</v>
      </c>
      <c r="FS34" s="2">
        <v>0</v>
      </c>
      <c r="FT34" s="2"/>
      <c r="FU34" s="2"/>
      <c r="FV34" s="2"/>
      <c r="FW34" s="2"/>
      <c r="FX34" s="2">
        <v>104</v>
      </c>
      <c r="FY34" s="2">
        <v>60</v>
      </c>
      <c r="FZ34" s="2"/>
      <c r="GA34" s="2" t="s">
        <v>6</v>
      </c>
      <c r="GB34" s="2"/>
      <c r="GC34" s="2"/>
      <c r="GD34" s="2">
        <v>0</v>
      </c>
      <c r="GE34" s="2"/>
      <c r="GF34" s="2">
        <v>2051310278</v>
      </c>
      <c r="GG34" s="2">
        <v>2</v>
      </c>
      <c r="GH34" s="2">
        <v>1</v>
      </c>
      <c r="GI34" s="2">
        <v>-2</v>
      </c>
      <c r="GJ34" s="2">
        <v>0</v>
      </c>
      <c r="GK34" s="2">
        <f>ROUND(R34*(R12)/100,2)</f>
        <v>0</v>
      </c>
      <c r="GL34" s="2">
        <f t="shared" si="40"/>
        <v>0</v>
      </c>
      <c r="GM34" s="2">
        <f t="shared" si="41"/>
        <v>1390.29</v>
      </c>
      <c r="GN34" s="2">
        <f t="shared" si="42"/>
        <v>1390.29</v>
      </c>
      <c r="GO34" s="2">
        <f t="shared" si="43"/>
        <v>0</v>
      </c>
      <c r="GP34" s="2">
        <f t="shared" si="44"/>
        <v>0</v>
      </c>
      <c r="GQ34" s="2"/>
      <c r="GR34" s="2">
        <v>0</v>
      </c>
      <c r="GS34" s="2">
        <v>3</v>
      </c>
      <c r="GT34" s="2">
        <v>0</v>
      </c>
      <c r="GU34" s="2" t="s">
        <v>6</v>
      </c>
      <c r="GV34" s="2">
        <f t="shared" si="45"/>
        <v>0</v>
      </c>
      <c r="GW34" s="2">
        <v>1</v>
      </c>
      <c r="GX34" s="2">
        <f t="shared" si="46"/>
        <v>0</v>
      </c>
      <c r="GY34" s="2"/>
      <c r="GZ34" s="2"/>
      <c r="HA34" s="2">
        <v>0</v>
      </c>
      <c r="HB34" s="2">
        <v>0</v>
      </c>
      <c r="HC34" s="2"/>
      <c r="HD34" s="2"/>
      <c r="HE34" s="2"/>
      <c r="HF34" s="2"/>
      <c r="HG34" s="2"/>
      <c r="HH34" s="2"/>
      <c r="HI34" s="2"/>
      <c r="HJ34" s="2"/>
      <c r="HK34" s="2"/>
      <c r="HL34" s="2"/>
      <c r="HM34" s="2"/>
      <c r="HN34" s="2"/>
      <c r="HO34" s="2"/>
      <c r="HP34" s="2"/>
      <c r="HQ34" s="2"/>
      <c r="HR34" s="2"/>
      <c r="HS34" s="2"/>
      <c r="HT34" s="2"/>
      <c r="HU34" s="2"/>
      <c r="HV34" s="2"/>
      <c r="HW34" s="2"/>
      <c r="HX34" s="2"/>
      <c r="HY34" s="2"/>
      <c r="HZ34" s="2"/>
      <c r="IA34" s="2"/>
      <c r="IB34" s="2"/>
      <c r="IC34" s="2"/>
      <c r="ID34" s="2"/>
      <c r="IE34" s="2"/>
      <c r="IF34" s="2"/>
      <c r="IG34" s="2"/>
      <c r="IH34" s="2"/>
      <c r="II34" s="2"/>
      <c r="IJ34" s="2"/>
      <c r="IK34" s="2">
        <v>0</v>
      </c>
      <c r="IL34" s="2"/>
      <c r="IM34" s="2"/>
      <c r="IN34" s="2"/>
      <c r="IO34" s="2"/>
      <c r="IP34" s="2"/>
      <c r="IQ34" s="2"/>
      <c r="IR34" s="2"/>
      <c r="IS34" s="2"/>
      <c r="IT34" s="2"/>
      <c r="IU34" s="2"/>
    </row>
    <row r="35" spans="1:255" x14ac:dyDescent="0.2">
      <c r="A35">
        <v>17</v>
      </c>
      <c r="B35">
        <v>1</v>
      </c>
      <c r="C35">
        <f>ROW(SmtRes!A68)</f>
        <v>68</v>
      </c>
      <c r="D35">
        <f>ROW(EtalonRes!A72)</f>
        <v>72</v>
      </c>
      <c r="E35" t="s">
        <v>54</v>
      </c>
      <c r="F35" t="s">
        <v>55</v>
      </c>
      <c r="G35" t="s">
        <v>56</v>
      </c>
      <c r="H35" t="s">
        <v>57</v>
      </c>
      <c r="I35">
        <f>ROUND(695/1000,9)</f>
        <v>0.69499999999999995</v>
      </c>
      <c r="J35">
        <v>0</v>
      </c>
      <c r="O35">
        <f t="shared" si="14"/>
        <v>8896.35</v>
      </c>
      <c r="P35">
        <f t="shared" si="15"/>
        <v>0</v>
      </c>
      <c r="Q35">
        <f t="shared" si="16"/>
        <v>8788.42</v>
      </c>
      <c r="R35">
        <f t="shared" si="17"/>
        <v>528.75</v>
      </c>
      <c r="S35">
        <f t="shared" si="18"/>
        <v>107.93</v>
      </c>
      <c r="T35">
        <f t="shared" si="19"/>
        <v>0</v>
      </c>
      <c r="U35">
        <f t="shared" si="20"/>
        <v>1.9348799999999997</v>
      </c>
      <c r="V35">
        <f t="shared" si="21"/>
        <v>5.4209999999999994</v>
      </c>
      <c r="W35">
        <f t="shared" si="22"/>
        <v>0</v>
      </c>
      <c r="X35">
        <f t="shared" si="23"/>
        <v>662.15</v>
      </c>
      <c r="Y35">
        <f t="shared" si="24"/>
        <v>382.01</v>
      </c>
      <c r="AA35">
        <v>26812450</v>
      </c>
      <c r="AB35">
        <f t="shared" si="25"/>
        <v>1790.28</v>
      </c>
      <c r="AC35">
        <f t="shared" si="47"/>
        <v>0</v>
      </c>
      <c r="AD35">
        <f>ROUND(((((ET35*1.2))-((EU35*1.2)))+AE35),6)</f>
        <v>1768.56</v>
      </c>
      <c r="AE35">
        <f>ROUND(((EU35*1.2)),6)</f>
        <v>106.404</v>
      </c>
      <c r="AF35">
        <f>ROUND(((EV35*1.2)),6)</f>
        <v>21.72</v>
      </c>
      <c r="AG35">
        <f t="shared" si="26"/>
        <v>0</v>
      </c>
      <c r="AH35">
        <f>((EW35*1.2))</f>
        <v>2.7839999999999998</v>
      </c>
      <c r="AI35">
        <f>((EX35*1.2))</f>
        <v>7.8</v>
      </c>
      <c r="AJ35">
        <f t="shared" si="27"/>
        <v>0</v>
      </c>
      <c r="AK35">
        <v>1491.9</v>
      </c>
      <c r="AL35">
        <v>0</v>
      </c>
      <c r="AM35">
        <v>1473.8</v>
      </c>
      <c r="AN35">
        <v>88.67</v>
      </c>
      <c r="AO35">
        <v>18.100000000000001</v>
      </c>
      <c r="AP35">
        <v>0</v>
      </c>
      <c r="AQ35">
        <v>2.3199999999999998</v>
      </c>
      <c r="AR35">
        <v>6.5</v>
      </c>
      <c r="AS35">
        <v>0</v>
      </c>
      <c r="AT35">
        <v>104</v>
      </c>
      <c r="AU35">
        <v>60</v>
      </c>
      <c r="AV35">
        <v>1</v>
      </c>
      <c r="AW35">
        <v>1</v>
      </c>
      <c r="AZ35">
        <v>7.15</v>
      </c>
      <c r="BA35">
        <v>7.15</v>
      </c>
      <c r="BB35">
        <v>7.15</v>
      </c>
      <c r="BC35">
        <v>7.15</v>
      </c>
      <c r="BD35" t="s">
        <v>6</v>
      </c>
      <c r="BE35" t="s">
        <v>6</v>
      </c>
      <c r="BF35" t="s">
        <v>6</v>
      </c>
      <c r="BG35" t="s">
        <v>6</v>
      </c>
      <c r="BH35">
        <v>0</v>
      </c>
      <c r="BI35">
        <v>1</v>
      </c>
      <c r="BJ35" t="s">
        <v>58</v>
      </c>
      <c r="BM35">
        <v>68001</v>
      </c>
      <c r="BN35">
        <v>0</v>
      </c>
      <c r="BO35" t="s">
        <v>6</v>
      </c>
      <c r="BP35">
        <v>0</v>
      </c>
      <c r="BQ35">
        <v>6</v>
      </c>
      <c r="BR35">
        <v>0</v>
      </c>
      <c r="BS35">
        <v>7.15</v>
      </c>
      <c r="BT35">
        <v>1</v>
      </c>
      <c r="BU35">
        <v>1</v>
      </c>
      <c r="BV35">
        <v>1</v>
      </c>
      <c r="BW35">
        <v>1</v>
      </c>
      <c r="BX35">
        <v>1</v>
      </c>
      <c r="BY35" t="s">
        <v>6</v>
      </c>
      <c r="BZ35">
        <v>104</v>
      </c>
      <c r="CA35">
        <v>60</v>
      </c>
      <c r="CF35">
        <v>0</v>
      </c>
      <c r="CG35">
        <v>0</v>
      </c>
      <c r="CM35">
        <v>0</v>
      </c>
      <c r="CN35" t="s">
        <v>31</v>
      </c>
      <c r="CO35">
        <v>0</v>
      </c>
      <c r="CP35">
        <f t="shared" si="28"/>
        <v>8896.35</v>
      </c>
      <c r="CQ35">
        <f t="shared" si="29"/>
        <v>0</v>
      </c>
      <c r="CR35">
        <f t="shared" si="30"/>
        <v>12645.204</v>
      </c>
      <c r="CS35">
        <f t="shared" si="31"/>
        <v>760.78859999999997</v>
      </c>
      <c r="CT35">
        <f t="shared" si="32"/>
        <v>155.298</v>
      </c>
      <c r="CU35">
        <f t="shared" si="33"/>
        <v>0</v>
      </c>
      <c r="CV35">
        <f t="shared" si="34"/>
        <v>2.7839999999999998</v>
      </c>
      <c r="CW35">
        <f t="shared" si="35"/>
        <v>7.8</v>
      </c>
      <c r="CX35">
        <f t="shared" si="36"/>
        <v>0</v>
      </c>
      <c r="CY35">
        <f t="shared" si="37"/>
        <v>662.1472</v>
      </c>
      <c r="CZ35">
        <f t="shared" si="38"/>
        <v>382.00800000000004</v>
      </c>
      <c r="DC35" t="s">
        <v>6</v>
      </c>
      <c r="DD35" t="s">
        <v>6</v>
      </c>
      <c r="DE35" t="s">
        <v>32</v>
      </c>
      <c r="DF35" t="s">
        <v>32</v>
      </c>
      <c r="DG35" t="s">
        <v>32</v>
      </c>
      <c r="DH35" t="s">
        <v>6</v>
      </c>
      <c r="DI35" t="s">
        <v>32</v>
      </c>
      <c r="DJ35" t="s">
        <v>32</v>
      </c>
      <c r="DK35" t="s">
        <v>6</v>
      </c>
      <c r="DL35" t="s">
        <v>6</v>
      </c>
      <c r="DM35" t="s">
        <v>6</v>
      </c>
      <c r="DN35">
        <v>0</v>
      </c>
      <c r="DO35">
        <v>0</v>
      </c>
      <c r="DP35">
        <v>1</v>
      </c>
      <c r="DQ35">
        <v>1</v>
      </c>
      <c r="DU35">
        <v>1005</v>
      </c>
      <c r="DV35" t="s">
        <v>57</v>
      </c>
      <c r="DW35" t="s">
        <v>57</v>
      </c>
      <c r="DX35">
        <v>1000</v>
      </c>
      <c r="EE35">
        <v>26549186</v>
      </c>
      <c r="EF35">
        <v>6</v>
      </c>
      <c r="EG35" t="s">
        <v>33</v>
      </c>
      <c r="EH35">
        <v>0</v>
      </c>
      <c r="EI35" t="s">
        <v>6</v>
      </c>
      <c r="EJ35">
        <v>1</v>
      </c>
      <c r="EK35">
        <v>68001</v>
      </c>
      <c r="EL35" t="s">
        <v>34</v>
      </c>
      <c r="EM35" t="s">
        <v>35</v>
      </c>
      <c r="EO35" t="s">
        <v>36</v>
      </c>
      <c r="EQ35">
        <v>0</v>
      </c>
      <c r="ER35">
        <v>1491.9</v>
      </c>
      <c r="ES35">
        <v>0</v>
      </c>
      <c r="ET35">
        <v>1473.8</v>
      </c>
      <c r="EU35">
        <v>88.67</v>
      </c>
      <c r="EV35">
        <v>18.100000000000001</v>
      </c>
      <c r="EW35">
        <v>2.3199999999999998</v>
      </c>
      <c r="EX35">
        <v>6.5</v>
      </c>
      <c r="EY35">
        <v>0</v>
      </c>
      <c r="FQ35">
        <v>0</v>
      </c>
      <c r="FR35">
        <f t="shared" si="39"/>
        <v>0</v>
      </c>
      <c r="FS35">
        <v>0</v>
      </c>
      <c r="FX35">
        <v>104</v>
      </c>
      <c r="FY35">
        <v>60</v>
      </c>
      <c r="GA35" t="s">
        <v>6</v>
      </c>
      <c r="GD35">
        <v>0</v>
      </c>
      <c r="GF35">
        <v>2051310278</v>
      </c>
      <c r="GG35">
        <v>1</v>
      </c>
      <c r="GH35">
        <v>1</v>
      </c>
      <c r="GI35">
        <v>4</v>
      </c>
      <c r="GJ35">
        <v>0</v>
      </c>
      <c r="GK35">
        <f>ROUND(R35*(S12)/100,2)</f>
        <v>0</v>
      </c>
      <c r="GL35">
        <f t="shared" si="40"/>
        <v>0</v>
      </c>
      <c r="GM35">
        <f t="shared" si="41"/>
        <v>9940.51</v>
      </c>
      <c r="GN35">
        <f t="shared" si="42"/>
        <v>9940.51</v>
      </c>
      <c r="GO35">
        <f t="shared" si="43"/>
        <v>0</v>
      </c>
      <c r="GP35">
        <f t="shared" si="44"/>
        <v>0</v>
      </c>
      <c r="GR35">
        <v>0</v>
      </c>
      <c r="GS35">
        <v>3</v>
      </c>
      <c r="GT35">
        <v>0</v>
      </c>
      <c r="GU35" t="s">
        <v>6</v>
      </c>
      <c r="GV35">
        <f t="shared" si="45"/>
        <v>0</v>
      </c>
      <c r="GW35">
        <v>1</v>
      </c>
      <c r="GX35">
        <f t="shared" si="46"/>
        <v>0</v>
      </c>
      <c r="HA35">
        <v>0</v>
      </c>
      <c r="HB35">
        <v>0</v>
      </c>
      <c r="IK35">
        <v>0</v>
      </c>
    </row>
    <row r="36" spans="1:255" x14ac:dyDescent="0.2">
      <c r="A36" s="2">
        <v>18</v>
      </c>
      <c r="B36" s="2">
        <v>1</v>
      </c>
      <c r="C36" s="2">
        <v>61</v>
      </c>
      <c r="D36" s="2"/>
      <c r="E36" s="2" t="s">
        <v>59</v>
      </c>
      <c r="F36" s="2" t="s">
        <v>60</v>
      </c>
      <c r="G36" s="2" t="s">
        <v>61</v>
      </c>
      <c r="H36" s="2" t="s">
        <v>62</v>
      </c>
      <c r="I36" s="2">
        <f>I34*J36</f>
        <v>68.805000000000007</v>
      </c>
      <c r="J36" s="2">
        <v>99.000000000000014</v>
      </c>
      <c r="K36" s="2"/>
      <c r="L36" s="2"/>
      <c r="M36" s="2"/>
      <c r="N36" s="2"/>
      <c r="O36" s="2">
        <f t="shared" si="14"/>
        <v>3529.01</v>
      </c>
      <c r="P36" s="2">
        <f t="shared" si="15"/>
        <v>3529.01</v>
      </c>
      <c r="Q36" s="2">
        <f t="shared" si="16"/>
        <v>0</v>
      </c>
      <c r="R36" s="2">
        <f t="shared" si="17"/>
        <v>0</v>
      </c>
      <c r="S36" s="2">
        <f t="shared" si="18"/>
        <v>0</v>
      </c>
      <c r="T36" s="2">
        <f t="shared" si="19"/>
        <v>0</v>
      </c>
      <c r="U36" s="2">
        <f t="shared" si="20"/>
        <v>0</v>
      </c>
      <c r="V36" s="2">
        <f t="shared" si="21"/>
        <v>0</v>
      </c>
      <c r="W36" s="2">
        <f t="shared" si="22"/>
        <v>0</v>
      </c>
      <c r="X36" s="2">
        <f t="shared" si="23"/>
        <v>0</v>
      </c>
      <c r="Y36" s="2">
        <f t="shared" si="24"/>
        <v>0</v>
      </c>
      <c r="Z36" s="2"/>
      <c r="AA36" s="2">
        <v>26812436</v>
      </c>
      <c r="AB36" s="2">
        <f t="shared" si="25"/>
        <v>51.29</v>
      </c>
      <c r="AC36" s="2">
        <f t="shared" si="47"/>
        <v>51.29</v>
      </c>
      <c r="AD36" s="2">
        <f>ROUND((((ET36)-(EU36))+AE36),6)</f>
        <v>0</v>
      </c>
      <c r="AE36" s="2">
        <f>ROUND((EU36),6)</f>
        <v>0</v>
      </c>
      <c r="AF36" s="2">
        <f>ROUND((EV36),6)</f>
        <v>0</v>
      </c>
      <c r="AG36" s="2">
        <f t="shared" si="26"/>
        <v>0</v>
      </c>
      <c r="AH36" s="2">
        <f>(EW36)</f>
        <v>0</v>
      </c>
      <c r="AI36" s="2">
        <f>(EX36)</f>
        <v>0</v>
      </c>
      <c r="AJ36" s="2">
        <f t="shared" si="27"/>
        <v>0</v>
      </c>
      <c r="AK36" s="2">
        <v>51.29</v>
      </c>
      <c r="AL36" s="2">
        <v>51.29</v>
      </c>
      <c r="AM36" s="2">
        <v>0</v>
      </c>
      <c r="AN36" s="2">
        <v>0</v>
      </c>
      <c r="AO36" s="2">
        <v>0</v>
      </c>
      <c r="AP36" s="2">
        <v>0</v>
      </c>
      <c r="AQ36" s="2">
        <v>0</v>
      </c>
      <c r="AR36" s="2">
        <v>0</v>
      </c>
      <c r="AS36" s="2">
        <v>0</v>
      </c>
      <c r="AT36" s="2">
        <v>104</v>
      </c>
      <c r="AU36" s="2">
        <v>60</v>
      </c>
      <c r="AV36" s="2">
        <v>1</v>
      </c>
      <c r="AW36" s="2">
        <v>1</v>
      </c>
      <c r="AX36" s="2"/>
      <c r="AY36" s="2"/>
      <c r="AZ36" s="2">
        <v>1</v>
      </c>
      <c r="BA36" s="2">
        <v>1</v>
      </c>
      <c r="BB36" s="2">
        <v>1</v>
      </c>
      <c r="BC36" s="2">
        <v>1</v>
      </c>
      <c r="BD36" s="2" t="s">
        <v>6</v>
      </c>
      <c r="BE36" s="2" t="s">
        <v>6</v>
      </c>
      <c r="BF36" s="2" t="s">
        <v>6</v>
      </c>
      <c r="BG36" s="2" t="s">
        <v>6</v>
      </c>
      <c r="BH36" s="2">
        <v>3</v>
      </c>
      <c r="BI36" s="2">
        <v>1</v>
      </c>
      <c r="BJ36" s="2" t="s">
        <v>63</v>
      </c>
      <c r="BK36" s="2"/>
      <c r="BL36" s="2"/>
      <c r="BM36" s="2">
        <v>68001</v>
      </c>
      <c r="BN36" s="2">
        <v>0</v>
      </c>
      <c r="BO36" s="2" t="s">
        <v>6</v>
      </c>
      <c r="BP36" s="2">
        <v>0</v>
      </c>
      <c r="BQ36" s="2">
        <v>6</v>
      </c>
      <c r="BR36" s="2">
        <v>0</v>
      </c>
      <c r="BS36" s="2">
        <v>1</v>
      </c>
      <c r="BT36" s="2">
        <v>1</v>
      </c>
      <c r="BU36" s="2">
        <v>1</v>
      </c>
      <c r="BV36" s="2">
        <v>1</v>
      </c>
      <c r="BW36" s="2">
        <v>1</v>
      </c>
      <c r="BX36" s="2">
        <v>1</v>
      </c>
      <c r="BY36" s="2" t="s">
        <v>6</v>
      </c>
      <c r="BZ36" s="2">
        <v>104</v>
      </c>
      <c r="CA36" s="2">
        <v>60</v>
      </c>
      <c r="CB36" s="2"/>
      <c r="CC36" s="2"/>
      <c r="CD36" s="2"/>
      <c r="CE36" s="2"/>
      <c r="CF36" s="2">
        <v>0</v>
      </c>
      <c r="CG36" s="2">
        <v>0</v>
      </c>
      <c r="CH36" s="2"/>
      <c r="CI36" s="2"/>
      <c r="CJ36" s="2"/>
      <c r="CK36" s="2"/>
      <c r="CL36" s="2"/>
      <c r="CM36" s="2">
        <v>0</v>
      </c>
      <c r="CN36" s="2" t="s">
        <v>6</v>
      </c>
      <c r="CO36" s="2">
        <v>0</v>
      </c>
      <c r="CP36" s="2">
        <f t="shared" si="28"/>
        <v>3529.01</v>
      </c>
      <c r="CQ36" s="2">
        <f t="shared" si="29"/>
        <v>51.29</v>
      </c>
      <c r="CR36" s="2">
        <f t="shared" si="30"/>
        <v>0</v>
      </c>
      <c r="CS36" s="2">
        <f t="shared" si="31"/>
        <v>0</v>
      </c>
      <c r="CT36" s="2">
        <f t="shared" si="32"/>
        <v>0</v>
      </c>
      <c r="CU36" s="2">
        <f t="shared" si="33"/>
        <v>0</v>
      </c>
      <c r="CV36" s="2">
        <f t="shared" si="34"/>
        <v>0</v>
      </c>
      <c r="CW36" s="2">
        <f t="shared" si="35"/>
        <v>0</v>
      </c>
      <c r="CX36" s="2">
        <f t="shared" si="36"/>
        <v>0</v>
      </c>
      <c r="CY36" s="2">
        <f t="shared" si="37"/>
        <v>0</v>
      </c>
      <c r="CZ36" s="2">
        <f t="shared" si="38"/>
        <v>0</v>
      </c>
      <c r="DA36" s="2"/>
      <c r="DB36" s="2"/>
      <c r="DC36" s="2" t="s">
        <v>6</v>
      </c>
      <c r="DD36" s="2" t="s">
        <v>6</v>
      </c>
      <c r="DE36" s="2" t="s">
        <v>6</v>
      </c>
      <c r="DF36" s="2" t="s">
        <v>6</v>
      </c>
      <c r="DG36" s="2" t="s">
        <v>6</v>
      </c>
      <c r="DH36" s="2" t="s">
        <v>6</v>
      </c>
      <c r="DI36" s="2" t="s">
        <v>6</v>
      </c>
      <c r="DJ36" s="2" t="s">
        <v>6</v>
      </c>
      <c r="DK36" s="2" t="s">
        <v>6</v>
      </c>
      <c r="DL36" s="2" t="s">
        <v>6</v>
      </c>
      <c r="DM36" s="2" t="s">
        <v>6</v>
      </c>
      <c r="DN36" s="2">
        <v>0</v>
      </c>
      <c r="DO36" s="2">
        <v>0</v>
      </c>
      <c r="DP36" s="2">
        <v>1</v>
      </c>
      <c r="DQ36" s="2">
        <v>1</v>
      </c>
      <c r="DR36" s="2"/>
      <c r="DS36" s="2"/>
      <c r="DT36" s="2"/>
      <c r="DU36" s="2">
        <v>1009</v>
      </c>
      <c r="DV36" s="2" t="s">
        <v>62</v>
      </c>
      <c r="DW36" s="2" t="s">
        <v>62</v>
      </c>
      <c r="DX36" s="2">
        <v>1000</v>
      </c>
      <c r="DY36" s="2"/>
      <c r="DZ36" s="2"/>
      <c r="EA36" s="2"/>
      <c r="EB36" s="2"/>
      <c r="EC36" s="2"/>
      <c r="ED36" s="2"/>
      <c r="EE36" s="2">
        <v>26549186</v>
      </c>
      <c r="EF36" s="2">
        <v>6</v>
      </c>
      <c r="EG36" s="2" t="s">
        <v>33</v>
      </c>
      <c r="EH36" s="2">
        <v>0</v>
      </c>
      <c r="EI36" s="2" t="s">
        <v>6</v>
      </c>
      <c r="EJ36" s="2">
        <v>1</v>
      </c>
      <c r="EK36" s="2">
        <v>68001</v>
      </c>
      <c r="EL36" s="2" t="s">
        <v>34</v>
      </c>
      <c r="EM36" s="2" t="s">
        <v>35</v>
      </c>
      <c r="EN36" s="2"/>
      <c r="EO36" s="2" t="s">
        <v>6</v>
      </c>
      <c r="EP36" s="2"/>
      <c r="EQ36" s="2">
        <v>0</v>
      </c>
      <c r="ER36" s="2">
        <v>51.29</v>
      </c>
      <c r="ES36" s="2">
        <v>51.29</v>
      </c>
      <c r="ET36" s="2">
        <v>0</v>
      </c>
      <c r="EU36" s="2">
        <v>0</v>
      </c>
      <c r="EV36" s="2">
        <v>0</v>
      </c>
      <c r="EW36" s="2">
        <v>0</v>
      </c>
      <c r="EX36" s="2">
        <v>0</v>
      </c>
      <c r="EY36" s="2"/>
      <c r="EZ36" s="2"/>
      <c r="FA36" s="2"/>
      <c r="FB36" s="2"/>
      <c r="FC36" s="2"/>
      <c r="FD36" s="2"/>
      <c r="FE36" s="2"/>
      <c r="FF36" s="2"/>
      <c r="FG36" s="2"/>
      <c r="FH36" s="2"/>
      <c r="FI36" s="2"/>
      <c r="FJ36" s="2"/>
      <c r="FK36" s="2"/>
      <c r="FL36" s="2"/>
      <c r="FM36" s="2"/>
      <c r="FN36" s="2"/>
      <c r="FO36" s="2"/>
      <c r="FP36" s="2"/>
      <c r="FQ36" s="2">
        <v>0</v>
      </c>
      <c r="FR36" s="2">
        <f t="shared" si="39"/>
        <v>0</v>
      </c>
      <c r="FS36" s="2">
        <v>0</v>
      </c>
      <c r="FT36" s="2"/>
      <c r="FU36" s="2"/>
      <c r="FV36" s="2"/>
      <c r="FW36" s="2"/>
      <c r="FX36" s="2">
        <v>104</v>
      </c>
      <c r="FY36" s="2">
        <v>60</v>
      </c>
      <c r="FZ36" s="2"/>
      <c r="GA36" s="2" t="s">
        <v>6</v>
      </c>
      <c r="GB36" s="2"/>
      <c r="GC36" s="2"/>
      <c r="GD36" s="2">
        <v>0</v>
      </c>
      <c r="GE36" s="2"/>
      <c r="GF36" s="2">
        <v>257639785</v>
      </c>
      <c r="GG36" s="2">
        <v>2</v>
      </c>
      <c r="GH36" s="2">
        <v>1</v>
      </c>
      <c r="GI36" s="2">
        <v>-2</v>
      </c>
      <c r="GJ36" s="2">
        <v>0</v>
      </c>
      <c r="GK36" s="2">
        <f>ROUND(R36*(R12)/100,2)</f>
        <v>0</v>
      </c>
      <c r="GL36" s="2">
        <f t="shared" si="40"/>
        <v>0</v>
      </c>
      <c r="GM36" s="2">
        <f t="shared" si="41"/>
        <v>3529.01</v>
      </c>
      <c r="GN36" s="2">
        <f t="shared" si="42"/>
        <v>3529.01</v>
      </c>
      <c r="GO36" s="2">
        <f t="shared" si="43"/>
        <v>0</v>
      </c>
      <c r="GP36" s="2">
        <f t="shared" si="44"/>
        <v>0</v>
      </c>
      <c r="GQ36" s="2"/>
      <c r="GR36" s="2">
        <v>0</v>
      </c>
      <c r="GS36" s="2">
        <v>3</v>
      </c>
      <c r="GT36" s="2">
        <v>0</v>
      </c>
      <c r="GU36" s="2" t="s">
        <v>6</v>
      </c>
      <c r="GV36" s="2">
        <f t="shared" si="45"/>
        <v>0</v>
      </c>
      <c r="GW36" s="2">
        <v>1</v>
      </c>
      <c r="GX36" s="2">
        <f t="shared" si="46"/>
        <v>0</v>
      </c>
      <c r="GY36" s="2"/>
      <c r="GZ36" s="2"/>
      <c r="HA36" s="2">
        <v>0</v>
      </c>
      <c r="HB36" s="2">
        <v>0</v>
      </c>
      <c r="HC36" s="2"/>
      <c r="HD36" s="2"/>
      <c r="HE36" s="2"/>
      <c r="HF36" s="2"/>
      <c r="HG36" s="2"/>
      <c r="HH36" s="2"/>
      <c r="HI36" s="2"/>
      <c r="HJ36" s="2"/>
      <c r="HK36" s="2"/>
      <c r="HL36" s="2"/>
      <c r="HM36" s="2"/>
      <c r="HN36" s="2"/>
      <c r="HO36" s="2"/>
      <c r="HP36" s="2"/>
      <c r="HQ36" s="2"/>
      <c r="HR36" s="2"/>
      <c r="HS36" s="2"/>
      <c r="HT36" s="2"/>
      <c r="HU36" s="2"/>
      <c r="HV36" s="2"/>
      <c r="HW36" s="2"/>
      <c r="HX36" s="2"/>
      <c r="HY36" s="2"/>
      <c r="HZ36" s="2"/>
      <c r="IA36" s="2"/>
      <c r="IB36" s="2"/>
      <c r="IC36" s="2"/>
      <c r="ID36" s="2"/>
      <c r="IE36" s="2"/>
      <c r="IF36" s="2"/>
      <c r="IG36" s="2"/>
      <c r="IH36" s="2"/>
      <c r="II36" s="2"/>
      <c r="IJ36" s="2"/>
      <c r="IK36" s="2">
        <v>0</v>
      </c>
      <c r="IL36" s="2"/>
      <c r="IM36" s="2"/>
      <c r="IN36" s="2"/>
      <c r="IO36" s="2"/>
      <c r="IP36" s="2"/>
      <c r="IQ36" s="2"/>
      <c r="IR36" s="2"/>
      <c r="IS36" s="2"/>
      <c r="IT36" s="2"/>
      <c r="IU36" s="2"/>
    </row>
    <row r="37" spans="1:255" x14ac:dyDescent="0.2">
      <c r="A37">
        <v>18</v>
      </c>
      <c r="B37">
        <v>1</v>
      </c>
      <c r="C37">
        <v>68</v>
      </c>
      <c r="E37" t="s">
        <v>59</v>
      </c>
      <c r="F37" t="s">
        <v>60</v>
      </c>
      <c r="G37" t="s">
        <v>61</v>
      </c>
      <c r="H37" t="s">
        <v>62</v>
      </c>
      <c r="I37">
        <f>I35*J37</f>
        <v>68.805000000000007</v>
      </c>
      <c r="J37">
        <v>99.000000000000014</v>
      </c>
      <c r="O37">
        <f t="shared" si="14"/>
        <v>25232.41</v>
      </c>
      <c r="P37">
        <f t="shared" si="15"/>
        <v>25232.41</v>
      </c>
      <c r="Q37">
        <f t="shared" si="16"/>
        <v>0</v>
      </c>
      <c r="R37">
        <f t="shared" si="17"/>
        <v>0</v>
      </c>
      <c r="S37">
        <f t="shared" si="18"/>
        <v>0</v>
      </c>
      <c r="T37">
        <f t="shared" si="19"/>
        <v>0</v>
      </c>
      <c r="U37">
        <f t="shared" si="20"/>
        <v>0</v>
      </c>
      <c r="V37">
        <f t="shared" si="21"/>
        <v>0</v>
      </c>
      <c r="W37">
        <f t="shared" si="22"/>
        <v>0</v>
      </c>
      <c r="X37">
        <f t="shared" si="23"/>
        <v>0</v>
      </c>
      <c r="Y37">
        <f t="shared" si="24"/>
        <v>0</v>
      </c>
      <c r="AA37">
        <v>26812450</v>
      </c>
      <c r="AB37">
        <f t="shared" si="25"/>
        <v>51.29</v>
      </c>
      <c r="AC37">
        <f t="shared" si="47"/>
        <v>51.29</v>
      </c>
      <c r="AD37">
        <f>ROUND((((ET37)-(EU37))+AE37),6)</f>
        <v>0</v>
      </c>
      <c r="AE37">
        <f>ROUND((EU37),6)</f>
        <v>0</v>
      </c>
      <c r="AF37">
        <f>ROUND((EV37),6)</f>
        <v>0</v>
      </c>
      <c r="AG37">
        <f t="shared" si="26"/>
        <v>0</v>
      </c>
      <c r="AH37">
        <f>(EW37)</f>
        <v>0</v>
      </c>
      <c r="AI37">
        <f>(EX37)</f>
        <v>0</v>
      </c>
      <c r="AJ37">
        <f t="shared" si="27"/>
        <v>0</v>
      </c>
      <c r="AK37">
        <v>51.29</v>
      </c>
      <c r="AL37">
        <v>51.29</v>
      </c>
      <c r="AM37">
        <v>0</v>
      </c>
      <c r="AN37">
        <v>0</v>
      </c>
      <c r="AO37">
        <v>0</v>
      </c>
      <c r="AP37">
        <v>0</v>
      </c>
      <c r="AQ37">
        <v>0</v>
      </c>
      <c r="AR37">
        <v>0</v>
      </c>
      <c r="AS37">
        <v>0</v>
      </c>
      <c r="AT37">
        <v>104</v>
      </c>
      <c r="AU37">
        <v>60</v>
      </c>
      <c r="AV37">
        <v>1</v>
      </c>
      <c r="AW37">
        <v>1</v>
      </c>
      <c r="AZ37">
        <v>7.15</v>
      </c>
      <c r="BA37">
        <v>1</v>
      </c>
      <c r="BB37">
        <v>1</v>
      </c>
      <c r="BC37">
        <v>7.15</v>
      </c>
      <c r="BD37" t="s">
        <v>6</v>
      </c>
      <c r="BE37" t="s">
        <v>6</v>
      </c>
      <c r="BF37" t="s">
        <v>6</v>
      </c>
      <c r="BG37" t="s">
        <v>6</v>
      </c>
      <c r="BH37">
        <v>3</v>
      </c>
      <c r="BI37">
        <v>1</v>
      </c>
      <c r="BJ37" t="s">
        <v>63</v>
      </c>
      <c r="BM37">
        <v>68001</v>
      </c>
      <c r="BN37">
        <v>0</v>
      </c>
      <c r="BO37" t="s">
        <v>6</v>
      </c>
      <c r="BP37">
        <v>0</v>
      </c>
      <c r="BQ37">
        <v>6</v>
      </c>
      <c r="BR37">
        <v>0</v>
      </c>
      <c r="BS37">
        <v>1</v>
      </c>
      <c r="BT37">
        <v>1</v>
      </c>
      <c r="BU37">
        <v>1</v>
      </c>
      <c r="BV37">
        <v>1</v>
      </c>
      <c r="BW37">
        <v>1</v>
      </c>
      <c r="BX37">
        <v>1</v>
      </c>
      <c r="BY37" t="s">
        <v>6</v>
      </c>
      <c r="BZ37">
        <v>104</v>
      </c>
      <c r="CA37">
        <v>60</v>
      </c>
      <c r="CF37">
        <v>0</v>
      </c>
      <c r="CG37">
        <v>0</v>
      </c>
      <c r="CM37">
        <v>0</v>
      </c>
      <c r="CN37" t="s">
        <v>6</v>
      </c>
      <c r="CO37">
        <v>0</v>
      </c>
      <c r="CP37">
        <f t="shared" si="28"/>
        <v>25232.41</v>
      </c>
      <c r="CQ37">
        <f t="shared" si="29"/>
        <v>366.7235</v>
      </c>
      <c r="CR37">
        <f t="shared" si="30"/>
        <v>0</v>
      </c>
      <c r="CS37">
        <f t="shared" si="31"/>
        <v>0</v>
      </c>
      <c r="CT37">
        <f t="shared" si="32"/>
        <v>0</v>
      </c>
      <c r="CU37">
        <f t="shared" si="33"/>
        <v>0</v>
      </c>
      <c r="CV37">
        <f t="shared" si="34"/>
        <v>0</v>
      </c>
      <c r="CW37">
        <f t="shared" si="35"/>
        <v>0</v>
      </c>
      <c r="CX37">
        <f t="shared" si="36"/>
        <v>0</v>
      </c>
      <c r="CY37">
        <f t="shared" si="37"/>
        <v>0</v>
      </c>
      <c r="CZ37">
        <f t="shared" si="38"/>
        <v>0</v>
      </c>
      <c r="DC37" t="s">
        <v>6</v>
      </c>
      <c r="DD37" t="s">
        <v>6</v>
      </c>
      <c r="DE37" t="s">
        <v>6</v>
      </c>
      <c r="DF37" t="s">
        <v>6</v>
      </c>
      <c r="DG37" t="s">
        <v>6</v>
      </c>
      <c r="DH37" t="s">
        <v>6</v>
      </c>
      <c r="DI37" t="s">
        <v>6</v>
      </c>
      <c r="DJ37" t="s">
        <v>6</v>
      </c>
      <c r="DK37" t="s">
        <v>6</v>
      </c>
      <c r="DL37" t="s">
        <v>6</v>
      </c>
      <c r="DM37" t="s">
        <v>6</v>
      </c>
      <c r="DN37">
        <v>0</v>
      </c>
      <c r="DO37">
        <v>0</v>
      </c>
      <c r="DP37">
        <v>1</v>
      </c>
      <c r="DQ37">
        <v>1</v>
      </c>
      <c r="DU37">
        <v>1009</v>
      </c>
      <c r="DV37" t="s">
        <v>62</v>
      </c>
      <c r="DW37" t="s">
        <v>62</v>
      </c>
      <c r="DX37">
        <v>1000</v>
      </c>
      <c r="EE37">
        <v>26549186</v>
      </c>
      <c r="EF37">
        <v>6</v>
      </c>
      <c r="EG37" t="s">
        <v>33</v>
      </c>
      <c r="EH37">
        <v>0</v>
      </c>
      <c r="EI37" t="s">
        <v>6</v>
      </c>
      <c r="EJ37">
        <v>1</v>
      </c>
      <c r="EK37">
        <v>68001</v>
      </c>
      <c r="EL37" t="s">
        <v>34</v>
      </c>
      <c r="EM37" t="s">
        <v>35</v>
      </c>
      <c r="EO37" t="s">
        <v>6</v>
      </c>
      <c r="EQ37">
        <v>0</v>
      </c>
      <c r="ER37">
        <v>51.29</v>
      </c>
      <c r="ES37">
        <v>51.29</v>
      </c>
      <c r="ET37">
        <v>0</v>
      </c>
      <c r="EU37">
        <v>0</v>
      </c>
      <c r="EV37">
        <v>0</v>
      </c>
      <c r="EW37">
        <v>0</v>
      </c>
      <c r="EX37">
        <v>0</v>
      </c>
      <c r="FQ37">
        <v>0</v>
      </c>
      <c r="FR37">
        <f t="shared" si="39"/>
        <v>0</v>
      </c>
      <c r="FS37">
        <v>0</v>
      </c>
      <c r="FX37">
        <v>104</v>
      </c>
      <c r="FY37">
        <v>60</v>
      </c>
      <c r="GA37" t="s">
        <v>6</v>
      </c>
      <c r="GD37">
        <v>0</v>
      </c>
      <c r="GF37">
        <v>257639785</v>
      </c>
      <c r="GG37">
        <v>1</v>
      </c>
      <c r="GH37">
        <v>1</v>
      </c>
      <c r="GI37">
        <v>4</v>
      </c>
      <c r="GJ37">
        <v>0</v>
      </c>
      <c r="GK37">
        <f>ROUND(R37*(S12)/100,2)</f>
        <v>0</v>
      </c>
      <c r="GL37">
        <f t="shared" si="40"/>
        <v>0</v>
      </c>
      <c r="GM37">
        <f t="shared" si="41"/>
        <v>25232.41</v>
      </c>
      <c r="GN37">
        <f t="shared" si="42"/>
        <v>25232.41</v>
      </c>
      <c r="GO37">
        <f t="shared" si="43"/>
        <v>0</v>
      </c>
      <c r="GP37">
        <f t="shared" si="44"/>
        <v>0</v>
      </c>
      <c r="GR37">
        <v>0</v>
      </c>
      <c r="GS37">
        <v>3</v>
      </c>
      <c r="GT37">
        <v>0</v>
      </c>
      <c r="GU37" t="s">
        <v>6</v>
      </c>
      <c r="GV37">
        <f t="shared" si="45"/>
        <v>0</v>
      </c>
      <c r="GW37">
        <v>1</v>
      </c>
      <c r="GX37">
        <f t="shared" si="46"/>
        <v>0</v>
      </c>
      <c r="HA37">
        <v>0</v>
      </c>
      <c r="HB37">
        <v>0</v>
      </c>
      <c r="IK37">
        <v>0</v>
      </c>
    </row>
    <row r="38" spans="1:255" x14ac:dyDescent="0.2">
      <c r="A38" s="2">
        <v>17</v>
      </c>
      <c r="B38" s="2">
        <v>1</v>
      </c>
      <c r="C38" s="2">
        <f>ROW(SmtRes!A69)</f>
        <v>69</v>
      </c>
      <c r="D38" s="2">
        <f>ROW(EtalonRes!A73)</f>
        <v>73</v>
      </c>
      <c r="E38" s="2" t="s">
        <v>64</v>
      </c>
      <c r="F38" s="2" t="s">
        <v>65</v>
      </c>
      <c r="G38" s="2" t="s">
        <v>66</v>
      </c>
      <c r="H38" s="2" t="s">
        <v>57</v>
      </c>
      <c r="I38" s="2">
        <f>ROUND(68/1000,9)</f>
        <v>6.8000000000000005E-2</v>
      </c>
      <c r="J38" s="2">
        <v>0</v>
      </c>
      <c r="K38" s="2"/>
      <c r="L38" s="2"/>
      <c r="M38" s="2"/>
      <c r="N38" s="2"/>
      <c r="O38" s="2">
        <f t="shared" si="14"/>
        <v>86.05</v>
      </c>
      <c r="P38" s="2">
        <f t="shared" si="15"/>
        <v>0</v>
      </c>
      <c r="Q38" s="2">
        <f t="shared" si="16"/>
        <v>0</v>
      </c>
      <c r="R38" s="2">
        <f t="shared" si="17"/>
        <v>0</v>
      </c>
      <c r="S38" s="2">
        <f t="shared" si="18"/>
        <v>86.05</v>
      </c>
      <c r="T38" s="2">
        <f t="shared" si="19"/>
        <v>0</v>
      </c>
      <c r="U38" s="2">
        <f t="shared" si="20"/>
        <v>10.0878</v>
      </c>
      <c r="V38" s="2">
        <f t="shared" si="21"/>
        <v>0</v>
      </c>
      <c r="W38" s="2">
        <f t="shared" si="22"/>
        <v>0</v>
      </c>
      <c r="X38" s="2">
        <f t="shared" si="23"/>
        <v>74</v>
      </c>
      <c r="Y38" s="2">
        <f t="shared" si="24"/>
        <v>37</v>
      </c>
      <c r="Z38" s="2"/>
      <c r="AA38" s="2">
        <v>26812436</v>
      </c>
      <c r="AB38" s="2">
        <f t="shared" si="25"/>
        <v>1265.4255000000001</v>
      </c>
      <c r="AC38" s="2">
        <f t="shared" si="47"/>
        <v>0</v>
      </c>
      <c r="AD38" s="2">
        <f>ROUND(((((ET38*1.25))-((EU38*1.25)))+AE38),6)</f>
        <v>0</v>
      </c>
      <c r="AE38" s="2">
        <f>ROUND(((EU38*1.25)),6)</f>
        <v>0</v>
      </c>
      <c r="AF38" s="2">
        <f>ROUND(((EV38*1.15)),6)</f>
        <v>1265.4255000000001</v>
      </c>
      <c r="AG38" s="2">
        <f t="shared" si="26"/>
        <v>0</v>
      </c>
      <c r="AH38" s="2">
        <f>((EW38*1.15))</f>
        <v>148.35</v>
      </c>
      <c r="AI38" s="2">
        <f>((EX38*1.25))</f>
        <v>0</v>
      </c>
      <c r="AJ38" s="2">
        <f t="shared" si="27"/>
        <v>0</v>
      </c>
      <c r="AK38" s="2">
        <v>1100.3699999999999</v>
      </c>
      <c r="AL38" s="2">
        <v>0</v>
      </c>
      <c r="AM38" s="2">
        <v>0</v>
      </c>
      <c r="AN38" s="2">
        <v>0</v>
      </c>
      <c r="AO38" s="2">
        <v>1100.3699999999999</v>
      </c>
      <c r="AP38" s="2">
        <v>0</v>
      </c>
      <c r="AQ38" s="2">
        <v>129</v>
      </c>
      <c r="AR38" s="2">
        <v>0</v>
      </c>
      <c r="AS38" s="2">
        <v>0</v>
      </c>
      <c r="AT38" s="2">
        <v>86</v>
      </c>
      <c r="AU38" s="2">
        <v>43</v>
      </c>
      <c r="AV38" s="2">
        <v>1</v>
      </c>
      <c r="AW38" s="2">
        <v>1</v>
      </c>
      <c r="AX38" s="2"/>
      <c r="AY38" s="2"/>
      <c r="AZ38" s="2">
        <v>1</v>
      </c>
      <c r="BA38" s="2">
        <v>1</v>
      </c>
      <c r="BB38" s="2">
        <v>1</v>
      </c>
      <c r="BC38" s="2">
        <v>1</v>
      </c>
      <c r="BD38" s="2" t="s">
        <v>6</v>
      </c>
      <c r="BE38" s="2" t="s">
        <v>6</v>
      </c>
      <c r="BF38" s="2" t="s">
        <v>6</v>
      </c>
      <c r="BG38" s="2" t="s">
        <v>6</v>
      </c>
      <c r="BH38" s="2">
        <v>0</v>
      </c>
      <c r="BI38" s="2">
        <v>1</v>
      </c>
      <c r="BJ38" s="2" t="s">
        <v>67</v>
      </c>
      <c r="BK38" s="2"/>
      <c r="BL38" s="2"/>
      <c r="BM38" s="2">
        <v>1001</v>
      </c>
      <c r="BN38" s="2">
        <v>0</v>
      </c>
      <c r="BO38" s="2" t="s">
        <v>6</v>
      </c>
      <c r="BP38" s="2">
        <v>0</v>
      </c>
      <c r="BQ38" s="2">
        <v>2</v>
      </c>
      <c r="BR38" s="2">
        <v>0</v>
      </c>
      <c r="BS38" s="2">
        <v>1</v>
      </c>
      <c r="BT38" s="2">
        <v>1</v>
      </c>
      <c r="BU38" s="2">
        <v>1</v>
      </c>
      <c r="BV38" s="2">
        <v>1</v>
      </c>
      <c r="BW38" s="2">
        <v>1</v>
      </c>
      <c r="BX38" s="2">
        <v>1</v>
      </c>
      <c r="BY38" s="2" t="s">
        <v>6</v>
      </c>
      <c r="BZ38" s="2">
        <v>95</v>
      </c>
      <c r="CA38" s="2">
        <v>50</v>
      </c>
      <c r="CB38" s="2"/>
      <c r="CC38" s="2"/>
      <c r="CD38" s="2"/>
      <c r="CE38" s="2"/>
      <c r="CF38" s="2">
        <v>0</v>
      </c>
      <c r="CG38" s="2">
        <v>0</v>
      </c>
      <c r="CH38" s="2"/>
      <c r="CI38" s="2"/>
      <c r="CJ38" s="2"/>
      <c r="CK38" s="2"/>
      <c r="CL38" s="2"/>
      <c r="CM38" s="2">
        <v>0</v>
      </c>
      <c r="CN38" s="2" t="s">
        <v>500</v>
      </c>
      <c r="CO38" s="2">
        <v>0</v>
      </c>
      <c r="CP38" s="2">
        <f t="shared" si="28"/>
        <v>86.05</v>
      </c>
      <c r="CQ38" s="2">
        <f t="shared" si="29"/>
        <v>0</v>
      </c>
      <c r="CR38" s="2">
        <f t="shared" si="30"/>
        <v>0</v>
      </c>
      <c r="CS38" s="2">
        <f t="shared" si="31"/>
        <v>0</v>
      </c>
      <c r="CT38" s="2">
        <f t="shared" si="32"/>
        <v>1265.4255000000001</v>
      </c>
      <c r="CU38" s="2">
        <f t="shared" si="33"/>
        <v>0</v>
      </c>
      <c r="CV38" s="2">
        <f t="shared" si="34"/>
        <v>148.35</v>
      </c>
      <c r="CW38" s="2">
        <f t="shared" si="35"/>
        <v>0</v>
      </c>
      <c r="CX38" s="2">
        <f t="shared" si="36"/>
        <v>0</v>
      </c>
      <c r="CY38" s="2">
        <f t="shared" si="37"/>
        <v>74.003</v>
      </c>
      <c r="CZ38" s="2">
        <f t="shared" si="38"/>
        <v>37.0015</v>
      </c>
      <c r="DA38" s="2"/>
      <c r="DB38" s="2"/>
      <c r="DC38" s="2" t="s">
        <v>6</v>
      </c>
      <c r="DD38" s="2" t="s">
        <v>6</v>
      </c>
      <c r="DE38" s="2" t="s">
        <v>41</v>
      </c>
      <c r="DF38" s="2" t="s">
        <v>41</v>
      </c>
      <c r="DG38" s="2" t="s">
        <v>42</v>
      </c>
      <c r="DH38" s="2" t="s">
        <v>6</v>
      </c>
      <c r="DI38" s="2" t="s">
        <v>42</v>
      </c>
      <c r="DJ38" s="2" t="s">
        <v>41</v>
      </c>
      <c r="DK38" s="2" t="s">
        <v>6</v>
      </c>
      <c r="DL38" s="2" t="s">
        <v>6</v>
      </c>
      <c r="DM38" s="2" t="s">
        <v>6</v>
      </c>
      <c r="DN38" s="2">
        <v>0</v>
      </c>
      <c r="DO38" s="2">
        <v>0</v>
      </c>
      <c r="DP38" s="2">
        <v>1</v>
      </c>
      <c r="DQ38" s="2">
        <v>1</v>
      </c>
      <c r="DR38" s="2"/>
      <c r="DS38" s="2"/>
      <c r="DT38" s="2"/>
      <c r="DU38" s="2">
        <v>1005</v>
      </c>
      <c r="DV38" s="2" t="s">
        <v>57</v>
      </c>
      <c r="DW38" s="2" t="s">
        <v>57</v>
      </c>
      <c r="DX38" s="2">
        <v>1000</v>
      </c>
      <c r="DY38" s="2"/>
      <c r="DZ38" s="2"/>
      <c r="EA38" s="2"/>
      <c r="EB38" s="2"/>
      <c r="EC38" s="2"/>
      <c r="ED38" s="2"/>
      <c r="EE38" s="2">
        <v>26549034</v>
      </c>
      <c r="EF38" s="2">
        <v>2</v>
      </c>
      <c r="EG38" s="2" t="s">
        <v>20</v>
      </c>
      <c r="EH38" s="2">
        <v>0</v>
      </c>
      <c r="EI38" s="2" t="s">
        <v>6</v>
      </c>
      <c r="EJ38" s="2">
        <v>1</v>
      </c>
      <c r="EK38" s="2">
        <v>1001</v>
      </c>
      <c r="EL38" s="2" t="s">
        <v>68</v>
      </c>
      <c r="EM38" s="2" t="s">
        <v>69</v>
      </c>
      <c r="EN38" s="2"/>
      <c r="EO38" s="2" t="s">
        <v>43</v>
      </c>
      <c r="EP38" s="2"/>
      <c r="EQ38" s="2">
        <v>0</v>
      </c>
      <c r="ER38" s="2">
        <v>1100.3699999999999</v>
      </c>
      <c r="ES38" s="2">
        <v>0</v>
      </c>
      <c r="ET38" s="2">
        <v>0</v>
      </c>
      <c r="EU38" s="2">
        <v>0</v>
      </c>
      <c r="EV38" s="2">
        <v>1100.3699999999999</v>
      </c>
      <c r="EW38" s="2">
        <v>129</v>
      </c>
      <c r="EX38" s="2">
        <v>0</v>
      </c>
      <c r="EY38" s="2">
        <v>0</v>
      </c>
      <c r="EZ38" s="2"/>
      <c r="FA38" s="2"/>
      <c r="FB38" s="2"/>
      <c r="FC38" s="2"/>
      <c r="FD38" s="2"/>
      <c r="FE38" s="2"/>
      <c r="FF38" s="2"/>
      <c r="FG38" s="2"/>
      <c r="FH38" s="2"/>
      <c r="FI38" s="2"/>
      <c r="FJ38" s="2"/>
      <c r="FK38" s="2"/>
      <c r="FL38" s="2"/>
      <c r="FM38" s="2"/>
      <c r="FN38" s="2"/>
      <c r="FO38" s="2"/>
      <c r="FP38" s="2"/>
      <c r="FQ38" s="2">
        <v>0</v>
      </c>
      <c r="FR38" s="2">
        <f t="shared" si="39"/>
        <v>0</v>
      </c>
      <c r="FS38" s="2">
        <v>0</v>
      </c>
      <c r="FT38" s="2" t="s">
        <v>24</v>
      </c>
      <c r="FU38" s="2" t="s">
        <v>25</v>
      </c>
      <c r="FV38" s="2"/>
      <c r="FW38" s="2"/>
      <c r="FX38" s="2">
        <v>85.5</v>
      </c>
      <c r="FY38" s="2">
        <v>42.5</v>
      </c>
      <c r="FZ38" s="2"/>
      <c r="GA38" s="2" t="s">
        <v>6</v>
      </c>
      <c r="GB38" s="2"/>
      <c r="GC38" s="2"/>
      <c r="GD38" s="2">
        <v>0</v>
      </c>
      <c r="GE38" s="2"/>
      <c r="GF38" s="2">
        <v>606912225</v>
      </c>
      <c r="GG38" s="2">
        <v>2</v>
      </c>
      <c r="GH38" s="2">
        <v>1</v>
      </c>
      <c r="GI38" s="2">
        <v>-2</v>
      </c>
      <c r="GJ38" s="2">
        <v>0</v>
      </c>
      <c r="GK38" s="2">
        <f>ROUND(R38*(R12)/100,2)</f>
        <v>0</v>
      </c>
      <c r="GL38" s="2">
        <f t="shared" si="40"/>
        <v>0</v>
      </c>
      <c r="GM38" s="2">
        <f t="shared" si="41"/>
        <v>197.05</v>
      </c>
      <c r="GN38" s="2">
        <f t="shared" si="42"/>
        <v>197.05</v>
      </c>
      <c r="GO38" s="2">
        <f t="shared" si="43"/>
        <v>0</v>
      </c>
      <c r="GP38" s="2">
        <f t="shared" si="44"/>
        <v>0</v>
      </c>
      <c r="GQ38" s="2"/>
      <c r="GR38" s="2">
        <v>0</v>
      </c>
      <c r="GS38" s="2">
        <v>3</v>
      </c>
      <c r="GT38" s="2">
        <v>0</v>
      </c>
      <c r="GU38" s="2" t="s">
        <v>6</v>
      </c>
      <c r="GV38" s="2">
        <f t="shared" si="45"/>
        <v>0</v>
      </c>
      <c r="GW38" s="2">
        <v>1</v>
      </c>
      <c r="GX38" s="2">
        <f t="shared" si="46"/>
        <v>0</v>
      </c>
      <c r="GY38" s="2"/>
      <c r="GZ38" s="2"/>
      <c r="HA38" s="2">
        <v>0</v>
      </c>
      <c r="HB38" s="2">
        <v>0</v>
      </c>
      <c r="HC38" s="2"/>
      <c r="HD38" s="2"/>
      <c r="HE38" s="2"/>
      <c r="HF38" s="2"/>
      <c r="HG38" s="2"/>
      <c r="HH38" s="2"/>
      <c r="HI38" s="2"/>
      <c r="HJ38" s="2"/>
      <c r="HK38" s="2"/>
      <c r="HL38" s="2"/>
      <c r="HM38" s="2"/>
      <c r="HN38" s="2"/>
      <c r="HO38" s="2"/>
      <c r="HP38" s="2"/>
      <c r="HQ38" s="2"/>
      <c r="HR38" s="2"/>
      <c r="HS38" s="2"/>
      <c r="HT38" s="2"/>
      <c r="HU38" s="2"/>
      <c r="HV38" s="2"/>
      <c r="HW38" s="2"/>
      <c r="HX38" s="2"/>
      <c r="HY38" s="2"/>
      <c r="HZ38" s="2"/>
      <c r="IA38" s="2"/>
      <c r="IB38" s="2"/>
      <c r="IC38" s="2"/>
      <c r="ID38" s="2"/>
      <c r="IE38" s="2"/>
      <c r="IF38" s="2"/>
      <c r="IG38" s="2"/>
      <c r="IH38" s="2"/>
      <c r="II38" s="2"/>
      <c r="IJ38" s="2"/>
      <c r="IK38" s="2">
        <v>0</v>
      </c>
      <c r="IL38" s="2"/>
      <c r="IM38" s="2"/>
      <c r="IN38" s="2"/>
      <c r="IO38" s="2"/>
      <c r="IP38" s="2"/>
      <c r="IQ38" s="2"/>
      <c r="IR38" s="2"/>
      <c r="IS38" s="2"/>
      <c r="IT38" s="2"/>
      <c r="IU38" s="2"/>
    </row>
    <row r="39" spans="1:255" x14ac:dyDescent="0.2">
      <c r="A39">
        <v>17</v>
      </c>
      <c r="B39">
        <v>1</v>
      </c>
      <c r="C39">
        <f>ROW(SmtRes!A70)</f>
        <v>70</v>
      </c>
      <c r="D39">
        <f>ROW(EtalonRes!A74)</f>
        <v>74</v>
      </c>
      <c r="E39" t="s">
        <v>64</v>
      </c>
      <c r="F39" t="s">
        <v>65</v>
      </c>
      <c r="G39" t="s">
        <v>66</v>
      </c>
      <c r="H39" t="s">
        <v>57</v>
      </c>
      <c r="I39">
        <f>ROUND(68/1000,9)</f>
        <v>6.8000000000000005E-2</v>
      </c>
      <c r="J39">
        <v>0</v>
      </c>
      <c r="O39">
        <f t="shared" si="14"/>
        <v>615.25</v>
      </c>
      <c r="P39">
        <f t="shared" si="15"/>
        <v>0</v>
      </c>
      <c r="Q39">
        <f t="shared" si="16"/>
        <v>0</v>
      </c>
      <c r="R39">
        <f t="shared" si="17"/>
        <v>0</v>
      </c>
      <c r="S39">
        <f t="shared" si="18"/>
        <v>615.25</v>
      </c>
      <c r="T39">
        <f t="shared" si="19"/>
        <v>0</v>
      </c>
      <c r="U39">
        <f t="shared" si="20"/>
        <v>10.0878</v>
      </c>
      <c r="V39">
        <f t="shared" si="21"/>
        <v>0</v>
      </c>
      <c r="W39">
        <f t="shared" si="22"/>
        <v>0</v>
      </c>
      <c r="X39">
        <f t="shared" si="23"/>
        <v>529.12</v>
      </c>
      <c r="Y39">
        <f t="shared" si="24"/>
        <v>264.56</v>
      </c>
      <c r="AA39">
        <v>26812450</v>
      </c>
      <c r="AB39">
        <f t="shared" si="25"/>
        <v>1265.4255000000001</v>
      </c>
      <c r="AC39">
        <f t="shared" si="47"/>
        <v>0</v>
      </c>
      <c r="AD39">
        <f>ROUND(((((ET39*1.25))-((EU39*1.25)))+AE39),6)</f>
        <v>0</v>
      </c>
      <c r="AE39">
        <f>ROUND(((EU39*1.25)),6)</f>
        <v>0</v>
      </c>
      <c r="AF39">
        <f>ROUND(((EV39*1.15)),6)</f>
        <v>1265.4255000000001</v>
      </c>
      <c r="AG39">
        <f t="shared" si="26"/>
        <v>0</v>
      </c>
      <c r="AH39">
        <f>((EW39*1.15))</f>
        <v>148.35</v>
      </c>
      <c r="AI39">
        <f>((EX39*1.25))</f>
        <v>0</v>
      </c>
      <c r="AJ39">
        <f t="shared" si="27"/>
        <v>0</v>
      </c>
      <c r="AK39">
        <v>1100.3699999999999</v>
      </c>
      <c r="AL39">
        <v>0</v>
      </c>
      <c r="AM39">
        <v>0</v>
      </c>
      <c r="AN39">
        <v>0</v>
      </c>
      <c r="AO39">
        <v>1100.3699999999999</v>
      </c>
      <c r="AP39">
        <v>0</v>
      </c>
      <c r="AQ39">
        <v>129</v>
      </c>
      <c r="AR39">
        <v>0</v>
      </c>
      <c r="AS39">
        <v>0</v>
      </c>
      <c r="AT39">
        <v>86</v>
      </c>
      <c r="AU39">
        <v>43</v>
      </c>
      <c r="AV39">
        <v>1</v>
      </c>
      <c r="AW39">
        <v>1</v>
      </c>
      <c r="AZ39">
        <v>7.15</v>
      </c>
      <c r="BA39">
        <v>7.15</v>
      </c>
      <c r="BB39">
        <v>7.15</v>
      </c>
      <c r="BC39">
        <v>7.15</v>
      </c>
      <c r="BD39" t="s">
        <v>6</v>
      </c>
      <c r="BE39" t="s">
        <v>6</v>
      </c>
      <c r="BF39" t="s">
        <v>6</v>
      </c>
      <c r="BG39" t="s">
        <v>6</v>
      </c>
      <c r="BH39">
        <v>0</v>
      </c>
      <c r="BI39">
        <v>1</v>
      </c>
      <c r="BJ39" t="s">
        <v>67</v>
      </c>
      <c r="BM39">
        <v>1001</v>
      </c>
      <c r="BN39">
        <v>0</v>
      </c>
      <c r="BO39" t="s">
        <v>6</v>
      </c>
      <c r="BP39">
        <v>0</v>
      </c>
      <c r="BQ39">
        <v>2</v>
      </c>
      <c r="BR39">
        <v>0</v>
      </c>
      <c r="BS39">
        <v>7.15</v>
      </c>
      <c r="BT39">
        <v>1</v>
      </c>
      <c r="BU39">
        <v>1</v>
      </c>
      <c r="BV39">
        <v>1</v>
      </c>
      <c r="BW39">
        <v>1</v>
      </c>
      <c r="BX39">
        <v>1</v>
      </c>
      <c r="BY39" t="s">
        <v>6</v>
      </c>
      <c r="BZ39">
        <v>95</v>
      </c>
      <c r="CA39">
        <v>50</v>
      </c>
      <c r="CF39">
        <v>0</v>
      </c>
      <c r="CG39">
        <v>0</v>
      </c>
      <c r="CM39">
        <v>0</v>
      </c>
      <c r="CN39" t="s">
        <v>500</v>
      </c>
      <c r="CO39">
        <v>0</v>
      </c>
      <c r="CP39">
        <f t="shared" si="28"/>
        <v>615.25</v>
      </c>
      <c r="CQ39">
        <f t="shared" si="29"/>
        <v>0</v>
      </c>
      <c r="CR39">
        <f t="shared" si="30"/>
        <v>0</v>
      </c>
      <c r="CS39">
        <f t="shared" si="31"/>
        <v>0</v>
      </c>
      <c r="CT39">
        <f t="shared" si="32"/>
        <v>9047.7923250000003</v>
      </c>
      <c r="CU39">
        <f t="shared" si="33"/>
        <v>0</v>
      </c>
      <c r="CV39">
        <f t="shared" si="34"/>
        <v>148.35</v>
      </c>
      <c r="CW39">
        <f t="shared" si="35"/>
        <v>0</v>
      </c>
      <c r="CX39">
        <f t="shared" si="36"/>
        <v>0</v>
      </c>
      <c r="CY39">
        <f t="shared" si="37"/>
        <v>529.11500000000001</v>
      </c>
      <c r="CZ39">
        <f t="shared" si="38"/>
        <v>264.5575</v>
      </c>
      <c r="DC39" t="s">
        <v>6</v>
      </c>
      <c r="DD39" t="s">
        <v>6</v>
      </c>
      <c r="DE39" t="s">
        <v>41</v>
      </c>
      <c r="DF39" t="s">
        <v>41</v>
      </c>
      <c r="DG39" t="s">
        <v>42</v>
      </c>
      <c r="DH39" t="s">
        <v>6</v>
      </c>
      <c r="DI39" t="s">
        <v>42</v>
      </c>
      <c r="DJ39" t="s">
        <v>41</v>
      </c>
      <c r="DK39" t="s">
        <v>6</v>
      </c>
      <c r="DL39" t="s">
        <v>6</v>
      </c>
      <c r="DM39" t="s">
        <v>6</v>
      </c>
      <c r="DN39">
        <v>0</v>
      </c>
      <c r="DO39">
        <v>0</v>
      </c>
      <c r="DP39">
        <v>1</v>
      </c>
      <c r="DQ39">
        <v>1</v>
      </c>
      <c r="DU39">
        <v>1005</v>
      </c>
      <c r="DV39" t="s">
        <v>57</v>
      </c>
      <c r="DW39" t="s">
        <v>57</v>
      </c>
      <c r="DX39">
        <v>1000</v>
      </c>
      <c r="EE39">
        <v>26549034</v>
      </c>
      <c r="EF39">
        <v>2</v>
      </c>
      <c r="EG39" t="s">
        <v>20</v>
      </c>
      <c r="EH39">
        <v>0</v>
      </c>
      <c r="EI39" t="s">
        <v>6</v>
      </c>
      <c r="EJ39">
        <v>1</v>
      </c>
      <c r="EK39">
        <v>1001</v>
      </c>
      <c r="EL39" t="s">
        <v>68</v>
      </c>
      <c r="EM39" t="s">
        <v>69</v>
      </c>
      <c r="EO39" t="s">
        <v>43</v>
      </c>
      <c r="EQ39">
        <v>0</v>
      </c>
      <c r="ER39">
        <v>1100.3699999999999</v>
      </c>
      <c r="ES39">
        <v>0</v>
      </c>
      <c r="ET39">
        <v>0</v>
      </c>
      <c r="EU39">
        <v>0</v>
      </c>
      <c r="EV39">
        <v>1100.3699999999999</v>
      </c>
      <c r="EW39">
        <v>129</v>
      </c>
      <c r="EX39">
        <v>0</v>
      </c>
      <c r="EY39">
        <v>0</v>
      </c>
      <c r="FQ39">
        <v>0</v>
      </c>
      <c r="FR39">
        <f t="shared" si="39"/>
        <v>0</v>
      </c>
      <c r="FS39">
        <v>0</v>
      </c>
      <c r="FT39" t="s">
        <v>24</v>
      </c>
      <c r="FU39" t="s">
        <v>25</v>
      </c>
      <c r="FX39">
        <v>85.5</v>
      </c>
      <c r="FY39">
        <v>42.5</v>
      </c>
      <c r="GA39" t="s">
        <v>6</v>
      </c>
      <c r="GD39">
        <v>0</v>
      </c>
      <c r="GF39">
        <v>606912225</v>
      </c>
      <c r="GG39">
        <v>1</v>
      </c>
      <c r="GH39">
        <v>1</v>
      </c>
      <c r="GI39">
        <v>4</v>
      </c>
      <c r="GJ39">
        <v>0</v>
      </c>
      <c r="GK39">
        <f>ROUND(R39*(S12)/100,2)</f>
        <v>0</v>
      </c>
      <c r="GL39">
        <f t="shared" si="40"/>
        <v>0</v>
      </c>
      <c r="GM39">
        <f t="shared" si="41"/>
        <v>1408.93</v>
      </c>
      <c r="GN39">
        <f t="shared" si="42"/>
        <v>1408.93</v>
      </c>
      <c r="GO39">
        <f t="shared" si="43"/>
        <v>0</v>
      </c>
      <c r="GP39">
        <f t="shared" si="44"/>
        <v>0</v>
      </c>
      <c r="GR39">
        <v>0</v>
      </c>
      <c r="GS39">
        <v>3</v>
      </c>
      <c r="GT39">
        <v>0</v>
      </c>
      <c r="GU39" t="s">
        <v>6</v>
      </c>
      <c r="GV39">
        <f t="shared" si="45"/>
        <v>0</v>
      </c>
      <c r="GW39">
        <v>1</v>
      </c>
      <c r="GX39">
        <f t="shared" si="46"/>
        <v>0</v>
      </c>
      <c r="HA39">
        <v>0</v>
      </c>
      <c r="HB39">
        <v>0</v>
      </c>
      <c r="IK39">
        <v>0</v>
      </c>
    </row>
    <row r="40" spans="1:255" x14ac:dyDescent="0.2">
      <c r="A40" s="2">
        <v>17</v>
      </c>
      <c r="B40" s="2">
        <v>1</v>
      </c>
      <c r="C40" s="2">
        <f>ROW(SmtRes!A75)</f>
        <v>75</v>
      </c>
      <c r="D40" s="2">
        <f>ROW(EtalonRes!A79)</f>
        <v>79</v>
      </c>
      <c r="E40" s="2" t="s">
        <v>70</v>
      </c>
      <c r="F40" s="2" t="s">
        <v>71</v>
      </c>
      <c r="G40" s="2" t="s">
        <v>72</v>
      </c>
      <c r="H40" s="2" t="s">
        <v>73</v>
      </c>
      <c r="I40" s="2">
        <v>4</v>
      </c>
      <c r="J40" s="2">
        <v>0</v>
      </c>
      <c r="K40" s="2"/>
      <c r="L40" s="2"/>
      <c r="M40" s="2"/>
      <c r="N40" s="2"/>
      <c r="O40" s="2">
        <f t="shared" si="14"/>
        <v>99.97</v>
      </c>
      <c r="P40" s="2">
        <f t="shared" si="15"/>
        <v>15.92</v>
      </c>
      <c r="Q40" s="2">
        <f t="shared" si="16"/>
        <v>15.79</v>
      </c>
      <c r="R40" s="2">
        <f t="shared" si="17"/>
        <v>2.78</v>
      </c>
      <c r="S40" s="2">
        <f t="shared" si="18"/>
        <v>68.260000000000005</v>
      </c>
      <c r="T40" s="2">
        <f t="shared" si="19"/>
        <v>0</v>
      </c>
      <c r="U40" s="2">
        <f t="shared" si="20"/>
        <v>8.3520000000000003</v>
      </c>
      <c r="V40" s="2">
        <f t="shared" si="21"/>
        <v>0.24</v>
      </c>
      <c r="W40" s="2">
        <f t="shared" si="22"/>
        <v>0</v>
      </c>
      <c r="X40" s="2">
        <f t="shared" si="23"/>
        <v>73.88</v>
      </c>
      <c r="Y40" s="2">
        <f t="shared" si="24"/>
        <v>42.62</v>
      </c>
      <c r="Z40" s="2"/>
      <c r="AA40" s="2">
        <v>26812436</v>
      </c>
      <c r="AB40" s="2">
        <f t="shared" si="25"/>
        <v>24.992000000000001</v>
      </c>
      <c r="AC40" s="2">
        <f t="shared" si="47"/>
        <v>3.98</v>
      </c>
      <c r="AD40" s="2">
        <f>ROUND(((((ET40*1.2))-((EU40*1.2)))+AE40),6)</f>
        <v>3.948</v>
      </c>
      <c r="AE40" s="2">
        <f>ROUND(((EU40*1.2)),6)</f>
        <v>0.69599999999999995</v>
      </c>
      <c r="AF40" s="2">
        <f>ROUND(((EV40*1.2)),6)</f>
        <v>17.064</v>
      </c>
      <c r="AG40" s="2">
        <f t="shared" si="26"/>
        <v>0</v>
      </c>
      <c r="AH40" s="2">
        <f>((EW40*1.2))</f>
        <v>2.0880000000000001</v>
      </c>
      <c r="AI40" s="2">
        <f>((EX40*1.2))</f>
        <v>0.06</v>
      </c>
      <c r="AJ40" s="2">
        <f t="shared" si="27"/>
        <v>0</v>
      </c>
      <c r="AK40" s="2">
        <v>21.49</v>
      </c>
      <c r="AL40" s="2">
        <v>3.98</v>
      </c>
      <c r="AM40" s="2">
        <v>3.29</v>
      </c>
      <c r="AN40" s="2">
        <v>0.57999999999999996</v>
      </c>
      <c r="AO40" s="2">
        <v>14.22</v>
      </c>
      <c r="AP40" s="2">
        <v>0</v>
      </c>
      <c r="AQ40" s="2">
        <v>1.74</v>
      </c>
      <c r="AR40" s="2">
        <v>0.05</v>
      </c>
      <c r="AS40" s="2">
        <v>0</v>
      </c>
      <c r="AT40" s="2">
        <v>104</v>
      </c>
      <c r="AU40" s="2">
        <v>60</v>
      </c>
      <c r="AV40" s="2">
        <v>1</v>
      </c>
      <c r="AW40" s="2">
        <v>1</v>
      </c>
      <c r="AX40" s="2"/>
      <c r="AY40" s="2"/>
      <c r="AZ40" s="2">
        <v>1</v>
      </c>
      <c r="BA40" s="2">
        <v>1</v>
      </c>
      <c r="BB40" s="2">
        <v>1</v>
      </c>
      <c r="BC40" s="2">
        <v>1</v>
      </c>
      <c r="BD40" s="2" t="s">
        <v>6</v>
      </c>
      <c r="BE40" s="2" t="s">
        <v>6</v>
      </c>
      <c r="BF40" s="2" t="s">
        <v>6</v>
      </c>
      <c r="BG40" s="2" t="s">
        <v>6</v>
      </c>
      <c r="BH40" s="2">
        <v>0</v>
      </c>
      <c r="BI40" s="2">
        <v>1</v>
      </c>
      <c r="BJ40" s="2" t="s">
        <v>74</v>
      </c>
      <c r="BK40" s="2"/>
      <c r="BL40" s="2"/>
      <c r="BM40" s="2">
        <v>68001</v>
      </c>
      <c r="BN40" s="2">
        <v>0</v>
      </c>
      <c r="BO40" s="2" t="s">
        <v>6</v>
      </c>
      <c r="BP40" s="2">
        <v>0</v>
      </c>
      <c r="BQ40" s="2">
        <v>6</v>
      </c>
      <c r="BR40" s="2">
        <v>0</v>
      </c>
      <c r="BS40" s="2">
        <v>1</v>
      </c>
      <c r="BT40" s="2">
        <v>1</v>
      </c>
      <c r="BU40" s="2">
        <v>1</v>
      </c>
      <c r="BV40" s="2">
        <v>1</v>
      </c>
      <c r="BW40" s="2">
        <v>1</v>
      </c>
      <c r="BX40" s="2">
        <v>1</v>
      </c>
      <c r="BY40" s="2" t="s">
        <v>6</v>
      </c>
      <c r="BZ40" s="2">
        <v>104</v>
      </c>
      <c r="CA40" s="2">
        <v>60</v>
      </c>
      <c r="CB40" s="2"/>
      <c r="CC40" s="2"/>
      <c r="CD40" s="2"/>
      <c r="CE40" s="2"/>
      <c r="CF40" s="2">
        <v>0</v>
      </c>
      <c r="CG40" s="2">
        <v>0</v>
      </c>
      <c r="CH40" s="2"/>
      <c r="CI40" s="2"/>
      <c r="CJ40" s="2"/>
      <c r="CK40" s="2"/>
      <c r="CL40" s="2"/>
      <c r="CM40" s="2">
        <v>0</v>
      </c>
      <c r="CN40" s="2" t="s">
        <v>31</v>
      </c>
      <c r="CO40" s="2">
        <v>0</v>
      </c>
      <c r="CP40" s="2">
        <f t="shared" si="28"/>
        <v>99.97</v>
      </c>
      <c r="CQ40" s="2">
        <f t="shared" si="29"/>
        <v>3.98</v>
      </c>
      <c r="CR40" s="2">
        <f t="shared" si="30"/>
        <v>3.948</v>
      </c>
      <c r="CS40" s="2">
        <f t="shared" si="31"/>
        <v>0.69599999999999995</v>
      </c>
      <c r="CT40" s="2">
        <f t="shared" si="32"/>
        <v>17.064</v>
      </c>
      <c r="CU40" s="2">
        <f t="shared" si="33"/>
        <v>0</v>
      </c>
      <c r="CV40" s="2">
        <f t="shared" si="34"/>
        <v>2.0880000000000001</v>
      </c>
      <c r="CW40" s="2">
        <f t="shared" si="35"/>
        <v>0.06</v>
      </c>
      <c r="CX40" s="2">
        <f t="shared" si="36"/>
        <v>0</v>
      </c>
      <c r="CY40" s="2">
        <f t="shared" si="37"/>
        <v>73.881600000000006</v>
      </c>
      <c r="CZ40" s="2">
        <f t="shared" si="38"/>
        <v>42.624000000000002</v>
      </c>
      <c r="DA40" s="2"/>
      <c r="DB40" s="2"/>
      <c r="DC40" s="2" t="s">
        <v>6</v>
      </c>
      <c r="DD40" s="2" t="s">
        <v>6</v>
      </c>
      <c r="DE40" s="2" t="s">
        <v>32</v>
      </c>
      <c r="DF40" s="2" t="s">
        <v>32</v>
      </c>
      <c r="DG40" s="2" t="s">
        <v>32</v>
      </c>
      <c r="DH40" s="2" t="s">
        <v>6</v>
      </c>
      <c r="DI40" s="2" t="s">
        <v>32</v>
      </c>
      <c r="DJ40" s="2" t="s">
        <v>32</v>
      </c>
      <c r="DK40" s="2" t="s">
        <v>6</v>
      </c>
      <c r="DL40" s="2" t="s">
        <v>6</v>
      </c>
      <c r="DM40" s="2" t="s">
        <v>6</v>
      </c>
      <c r="DN40" s="2">
        <v>0</v>
      </c>
      <c r="DO40" s="2">
        <v>0</v>
      </c>
      <c r="DP40" s="2">
        <v>1</v>
      </c>
      <c r="DQ40" s="2">
        <v>1</v>
      </c>
      <c r="DR40" s="2"/>
      <c r="DS40" s="2"/>
      <c r="DT40" s="2"/>
      <c r="DU40" s="2">
        <v>1013</v>
      </c>
      <c r="DV40" s="2" t="s">
        <v>73</v>
      </c>
      <c r="DW40" s="2" t="s">
        <v>73</v>
      </c>
      <c r="DX40" s="2">
        <v>1</v>
      </c>
      <c r="DY40" s="2"/>
      <c r="DZ40" s="2"/>
      <c r="EA40" s="2"/>
      <c r="EB40" s="2"/>
      <c r="EC40" s="2"/>
      <c r="ED40" s="2"/>
      <c r="EE40" s="2">
        <v>26549186</v>
      </c>
      <c r="EF40" s="2">
        <v>6</v>
      </c>
      <c r="EG40" s="2" t="s">
        <v>33</v>
      </c>
      <c r="EH40" s="2">
        <v>0</v>
      </c>
      <c r="EI40" s="2" t="s">
        <v>6</v>
      </c>
      <c r="EJ40" s="2">
        <v>1</v>
      </c>
      <c r="EK40" s="2">
        <v>68001</v>
      </c>
      <c r="EL40" s="2" t="s">
        <v>34</v>
      </c>
      <c r="EM40" s="2" t="s">
        <v>35</v>
      </c>
      <c r="EN40" s="2"/>
      <c r="EO40" s="2" t="s">
        <v>36</v>
      </c>
      <c r="EP40" s="2"/>
      <c r="EQ40" s="2">
        <v>0</v>
      </c>
      <c r="ER40" s="2">
        <v>21.49</v>
      </c>
      <c r="ES40" s="2">
        <v>3.98</v>
      </c>
      <c r="ET40" s="2">
        <v>3.29</v>
      </c>
      <c r="EU40" s="2">
        <v>0.57999999999999996</v>
      </c>
      <c r="EV40" s="2">
        <v>14.22</v>
      </c>
      <c r="EW40" s="2">
        <v>1.74</v>
      </c>
      <c r="EX40" s="2">
        <v>0.05</v>
      </c>
      <c r="EY40" s="2">
        <v>0</v>
      </c>
      <c r="EZ40" s="2"/>
      <c r="FA40" s="2"/>
      <c r="FB40" s="2"/>
      <c r="FC40" s="2"/>
      <c r="FD40" s="2"/>
      <c r="FE40" s="2"/>
      <c r="FF40" s="2"/>
      <c r="FG40" s="2"/>
      <c r="FH40" s="2"/>
      <c r="FI40" s="2"/>
      <c r="FJ40" s="2"/>
      <c r="FK40" s="2"/>
      <c r="FL40" s="2"/>
      <c r="FM40" s="2"/>
      <c r="FN40" s="2"/>
      <c r="FO40" s="2"/>
      <c r="FP40" s="2"/>
      <c r="FQ40" s="2">
        <v>0</v>
      </c>
      <c r="FR40" s="2">
        <f t="shared" si="39"/>
        <v>0</v>
      </c>
      <c r="FS40" s="2">
        <v>0</v>
      </c>
      <c r="FT40" s="2"/>
      <c r="FU40" s="2"/>
      <c r="FV40" s="2"/>
      <c r="FW40" s="2"/>
      <c r="FX40" s="2">
        <v>104</v>
      </c>
      <c r="FY40" s="2">
        <v>60</v>
      </c>
      <c r="FZ40" s="2"/>
      <c r="GA40" s="2" t="s">
        <v>6</v>
      </c>
      <c r="GB40" s="2"/>
      <c r="GC40" s="2"/>
      <c r="GD40" s="2">
        <v>0</v>
      </c>
      <c r="GE40" s="2"/>
      <c r="GF40" s="2">
        <v>-1837813612</v>
      </c>
      <c r="GG40" s="2">
        <v>2</v>
      </c>
      <c r="GH40" s="2">
        <v>1</v>
      </c>
      <c r="GI40" s="2">
        <v>-2</v>
      </c>
      <c r="GJ40" s="2">
        <v>0</v>
      </c>
      <c r="GK40" s="2">
        <f>ROUND(R40*(R12)/100,2)</f>
        <v>0</v>
      </c>
      <c r="GL40" s="2">
        <f t="shared" si="40"/>
        <v>0</v>
      </c>
      <c r="GM40" s="2">
        <f t="shared" si="41"/>
        <v>216.47</v>
      </c>
      <c r="GN40" s="2">
        <f t="shared" si="42"/>
        <v>216.47</v>
      </c>
      <c r="GO40" s="2">
        <f t="shared" si="43"/>
        <v>0</v>
      </c>
      <c r="GP40" s="2">
        <f t="shared" si="44"/>
        <v>0</v>
      </c>
      <c r="GQ40" s="2"/>
      <c r="GR40" s="2">
        <v>0</v>
      </c>
      <c r="GS40" s="2">
        <v>3</v>
      </c>
      <c r="GT40" s="2">
        <v>0</v>
      </c>
      <c r="GU40" s="2" t="s">
        <v>6</v>
      </c>
      <c r="GV40" s="2">
        <f t="shared" si="45"/>
        <v>0</v>
      </c>
      <c r="GW40" s="2">
        <v>1</v>
      </c>
      <c r="GX40" s="2">
        <f t="shared" si="46"/>
        <v>0</v>
      </c>
      <c r="GY40" s="2"/>
      <c r="GZ40" s="2"/>
      <c r="HA40" s="2">
        <v>0</v>
      </c>
      <c r="HB40" s="2">
        <v>0</v>
      </c>
      <c r="HC40" s="2"/>
      <c r="HD40" s="2"/>
      <c r="HE40" s="2"/>
      <c r="HF40" s="2"/>
      <c r="HG40" s="2"/>
      <c r="HH40" s="2"/>
      <c r="HI40" s="2"/>
      <c r="HJ40" s="2"/>
      <c r="HK40" s="2"/>
      <c r="HL40" s="2"/>
      <c r="HM40" s="2"/>
      <c r="HN40" s="2"/>
      <c r="HO40" s="2"/>
      <c r="HP40" s="2"/>
      <c r="HQ40" s="2"/>
      <c r="HR40" s="2"/>
      <c r="HS40" s="2"/>
      <c r="HT40" s="2"/>
      <c r="HU40" s="2"/>
      <c r="HV40" s="2"/>
      <c r="HW40" s="2"/>
      <c r="HX40" s="2"/>
      <c r="HY40" s="2"/>
      <c r="HZ40" s="2"/>
      <c r="IA40" s="2"/>
      <c r="IB40" s="2"/>
      <c r="IC40" s="2"/>
      <c r="ID40" s="2"/>
      <c r="IE40" s="2"/>
      <c r="IF40" s="2"/>
      <c r="IG40" s="2"/>
      <c r="IH40" s="2"/>
      <c r="II40" s="2"/>
      <c r="IJ40" s="2"/>
      <c r="IK40" s="2">
        <v>0</v>
      </c>
      <c r="IL40" s="2"/>
      <c r="IM40" s="2"/>
      <c r="IN40" s="2"/>
      <c r="IO40" s="2"/>
      <c r="IP40" s="2"/>
      <c r="IQ40" s="2"/>
      <c r="IR40" s="2"/>
      <c r="IS40" s="2"/>
      <c r="IT40" s="2"/>
      <c r="IU40" s="2"/>
    </row>
    <row r="41" spans="1:255" x14ac:dyDescent="0.2">
      <c r="A41">
        <v>17</v>
      </c>
      <c r="B41">
        <v>1</v>
      </c>
      <c r="C41">
        <f>ROW(SmtRes!A80)</f>
        <v>80</v>
      </c>
      <c r="D41">
        <f>ROW(EtalonRes!A84)</f>
        <v>84</v>
      </c>
      <c r="E41" t="s">
        <v>70</v>
      </c>
      <c r="F41" t="s">
        <v>71</v>
      </c>
      <c r="G41" t="s">
        <v>72</v>
      </c>
      <c r="H41" t="s">
        <v>73</v>
      </c>
      <c r="I41">
        <v>4</v>
      </c>
      <c r="J41">
        <v>0</v>
      </c>
      <c r="O41">
        <f t="shared" si="14"/>
        <v>714.77</v>
      </c>
      <c r="P41">
        <f t="shared" si="15"/>
        <v>113.83</v>
      </c>
      <c r="Q41">
        <f t="shared" si="16"/>
        <v>112.91</v>
      </c>
      <c r="R41">
        <f t="shared" si="17"/>
        <v>19.91</v>
      </c>
      <c r="S41">
        <f t="shared" si="18"/>
        <v>488.03</v>
      </c>
      <c r="T41">
        <f t="shared" si="19"/>
        <v>0</v>
      </c>
      <c r="U41">
        <f t="shared" si="20"/>
        <v>8.3520000000000003</v>
      </c>
      <c r="V41">
        <f t="shared" si="21"/>
        <v>0.24</v>
      </c>
      <c r="W41">
        <f t="shared" si="22"/>
        <v>0</v>
      </c>
      <c r="X41">
        <f t="shared" si="23"/>
        <v>528.26</v>
      </c>
      <c r="Y41">
        <f t="shared" si="24"/>
        <v>304.76</v>
      </c>
      <c r="AA41">
        <v>26812450</v>
      </c>
      <c r="AB41">
        <f t="shared" si="25"/>
        <v>24.992000000000001</v>
      </c>
      <c r="AC41">
        <f t="shared" si="47"/>
        <v>3.98</v>
      </c>
      <c r="AD41">
        <f>ROUND(((((ET41*1.2))-((EU41*1.2)))+AE41),6)</f>
        <v>3.948</v>
      </c>
      <c r="AE41">
        <f>ROUND(((EU41*1.2)),6)</f>
        <v>0.69599999999999995</v>
      </c>
      <c r="AF41">
        <f>ROUND(((EV41*1.2)),6)</f>
        <v>17.064</v>
      </c>
      <c r="AG41">
        <f t="shared" si="26"/>
        <v>0</v>
      </c>
      <c r="AH41">
        <f>((EW41*1.2))</f>
        <v>2.0880000000000001</v>
      </c>
      <c r="AI41">
        <f>((EX41*1.2))</f>
        <v>0.06</v>
      </c>
      <c r="AJ41">
        <f t="shared" si="27"/>
        <v>0</v>
      </c>
      <c r="AK41">
        <v>21.49</v>
      </c>
      <c r="AL41">
        <v>3.98</v>
      </c>
      <c r="AM41">
        <v>3.29</v>
      </c>
      <c r="AN41">
        <v>0.57999999999999996</v>
      </c>
      <c r="AO41">
        <v>14.22</v>
      </c>
      <c r="AP41">
        <v>0</v>
      </c>
      <c r="AQ41">
        <v>1.74</v>
      </c>
      <c r="AR41">
        <v>0.05</v>
      </c>
      <c r="AS41">
        <v>0</v>
      </c>
      <c r="AT41">
        <v>104</v>
      </c>
      <c r="AU41">
        <v>60</v>
      </c>
      <c r="AV41">
        <v>1</v>
      </c>
      <c r="AW41">
        <v>1</v>
      </c>
      <c r="AZ41">
        <v>7.15</v>
      </c>
      <c r="BA41">
        <v>7.15</v>
      </c>
      <c r="BB41">
        <v>7.15</v>
      </c>
      <c r="BC41">
        <v>7.15</v>
      </c>
      <c r="BD41" t="s">
        <v>6</v>
      </c>
      <c r="BE41" t="s">
        <v>6</v>
      </c>
      <c r="BF41" t="s">
        <v>6</v>
      </c>
      <c r="BG41" t="s">
        <v>6</v>
      </c>
      <c r="BH41">
        <v>0</v>
      </c>
      <c r="BI41">
        <v>1</v>
      </c>
      <c r="BJ41" t="s">
        <v>74</v>
      </c>
      <c r="BM41">
        <v>68001</v>
      </c>
      <c r="BN41">
        <v>0</v>
      </c>
      <c r="BO41" t="s">
        <v>6</v>
      </c>
      <c r="BP41">
        <v>0</v>
      </c>
      <c r="BQ41">
        <v>6</v>
      </c>
      <c r="BR41">
        <v>0</v>
      </c>
      <c r="BS41">
        <v>7.15</v>
      </c>
      <c r="BT41">
        <v>1</v>
      </c>
      <c r="BU41">
        <v>1</v>
      </c>
      <c r="BV41">
        <v>1</v>
      </c>
      <c r="BW41">
        <v>1</v>
      </c>
      <c r="BX41">
        <v>1</v>
      </c>
      <c r="BY41" t="s">
        <v>6</v>
      </c>
      <c r="BZ41">
        <v>104</v>
      </c>
      <c r="CA41">
        <v>60</v>
      </c>
      <c r="CF41">
        <v>0</v>
      </c>
      <c r="CG41">
        <v>0</v>
      </c>
      <c r="CM41">
        <v>0</v>
      </c>
      <c r="CN41" t="s">
        <v>31</v>
      </c>
      <c r="CO41">
        <v>0</v>
      </c>
      <c r="CP41">
        <f t="shared" si="28"/>
        <v>714.77</v>
      </c>
      <c r="CQ41">
        <f t="shared" si="29"/>
        <v>28.457000000000001</v>
      </c>
      <c r="CR41">
        <f t="shared" si="30"/>
        <v>28.228200000000001</v>
      </c>
      <c r="CS41">
        <f t="shared" si="31"/>
        <v>4.9763999999999999</v>
      </c>
      <c r="CT41">
        <f t="shared" si="32"/>
        <v>122.00760000000001</v>
      </c>
      <c r="CU41">
        <f t="shared" si="33"/>
        <v>0</v>
      </c>
      <c r="CV41">
        <f t="shared" si="34"/>
        <v>2.0880000000000001</v>
      </c>
      <c r="CW41">
        <f t="shared" si="35"/>
        <v>0.06</v>
      </c>
      <c r="CX41">
        <f t="shared" si="36"/>
        <v>0</v>
      </c>
      <c r="CY41">
        <f t="shared" si="37"/>
        <v>528.25760000000002</v>
      </c>
      <c r="CZ41">
        <f t="shared" si="38"/>
        <v>304.76400000000001</v>
      </c>
      <c r="DC41" t="s">
        <v>6</v>
      </c>
      <c r="DD41" t="s">
        <v>6</v>
      </c>
      <c r="DE41" t="s">
        <v>32</v>
      </c>
      <c r="DF41" t="s">
        <v>32</v>
      </c>
      <c r="DG41" t="s">
        <v>32</v>
      </c>
      <c r="DH41" t="s">
        <v>6</v>
      </c>
      <c r="DI41" t="s">
        <v>32</v>
      </c>
      <c r="DJ41" t="s">
        <v>32</v>
      </c>
      <c r="DK41" t="s">
        <v>6</v>
      </c>
      <c r="DL41" t="s">
        <v>6</v>
      </c>
      <c r="DM41" t="s">
        <v>6</v>
      </c>
      <c r="DN41">
        <v>0</v>
      </c>
      <c r="DO41">
        <v>0</v>
      </c>
      <c r="DP41">
        <v>1</v>
      </c>
      <c r="DQ41">
        <v>1</v>
      </c>
      <c r="DU41">
        <v>1013</v>
      </c>
      <c r="DV41" t="s">
        <v>73</v>
      </c>
      <c r="DW41" t="s">
        <v>73</v>
      </c>
      <c r="DX41">
        <v>1</v>
      </c>
      <c r="EE41">
        <v>26549186</v>
      </c>
      <c r="EF41">
        <v>6</v>
      </c>
      <c r="EG41" t="s">
        <v>33</v>
      </c>
      <c r="EH41">
        <v>0</v>
      </c>
      <c r="EI41" t="s">
        <v>6</v>
      </c>
      <c r="EJ41">
        <v>1</v>
      </c>
      <c r="EK41">
        <v>68001</v>
      </c>
      <c r="EL41" t="s">
        <v>34</v>
      </c>
      <c r="EM41" t="s">
        <v>35</v>
      </c>
      <c r="EO41" t="s">
        <v>36</v>
      </c>
      <c r="EQ41">
        <v>0</v>
      </c>
      <c r="ER41">
        <v>21.49</v>
      </c>
      <c r="ES41">
        <v>3.98</v>
      </c>
      <c r="ET41">
        <v>3.29</v>
      </c>
      <c r="EU41">
        <v>0.57999999999999996</v>
      </c>
      <c r="EV41">
        <v>14.22</v>
      </c>
      <c r="EW41">
        <v>1.74</v>
      </c>
      <c r="EX41">
        <v>0.05</v>
      </c>
      <c r="EY41">
        <v>0</v>
      </c>
      <c r="FQ41">
        <v>0</v>
      </c>
      <c r="FR41">
        <f t="shared" si="39"/>
        <v>0</v>
      </c>
      <c r="FS41">
        <v>0</v>
      </c>
      <c r="FX41">
        <v>104</v>
      </c>
      <c r="FY41">
        <v>60</v>
      </c>
      <c r="GA41" t="s">
        <v>6</v>
      </c>
      <c r="GD41">
        <v>0</v>
      </c>
      <c r="GF41">
        <v>-1837813612</v>
      </c>
      <c r="GG41">
        <v>1</v>
      </c>
      <c r="GH41">
        <v>1</v>
      </c>
      <c r="GI41">
        <v>4</v>
      </c>
      <c r="GJ41">
        <v>0</v>
      </c>
      <c r="GK41">
        <f>ROUND(R41*(S12)/100,2)</f>
        <v>0</v>
      </c>
      <c r="GL41">
        <f t="shared" si="40"/>
        <v>0</v>
      </c>
      <c r="GM41">
        <f t="shared" si="41"/>
        <v>1547.79</v>
      </c>
      <c r="GN41">
        <f t="shared" si="42"/>
        <v>1547.79</v>
      </c>
      <c r="GO41">
        <f t="shared" si="43"/>
        <v>0</v>
      </c>
      <c r="GP41">
        <f t="shared" si="44"/>
        <v>0</v>
      </c>
      <c r="GR41">
        <v>0</v>
      </c>
      <c r="GS41">
        <v>3</v>
      </c>
      <c r="GT41">
        <v>0</v>
      </c>
      <c r="GU41" t="s">
        <v>6</v>
      </c>
      <c r="GV41">
        <f t="shared" si="45"/>
        <v>0</v>
      </c>
      <c r="GW41">
        <v>1</v>
      </c>
      <c r="GX41">
        <f t="shared" si="46"/>
        <v>0</v>
      </c>
      <c r="HA41">
        <v>0</v>
      </c>
      <c r="HB41">
        <v>0</v>
      </c>
      <c r="IK41">
        <v>0</v>
      </c>
    </row>
    <row r="42" spans="1:255" x14ac:dyDescent="0.2">
      <c r="A42" s="2">
        <v>18</v>
      </c>
      <c r="B42" s="2">
        <v>1</v>
      </c>
      <c r="C42" s="2">
        <v>75</v>
      </c>
      <c r="D42" s="2"/>
      <c r="E42" s="2" t="s">
        <v>75</v>
      </c>
      <c r="F42" s="2" t="s">
        <v>76</v>
      </c>
      <c r="G42" s="2" t="s">
        <v>77</v>
      </c>
      <c r="H42" s="2" t="s">
        <v>78</v>
      </c>
      <c r="I42" s="2">
        <f>I40*J42</f>
        <v>0.23699999999999999</v>
      </c>
      <c r="J42" s="2">
        <v>5.9249999999999997E-2</v>
      </c>
      <c r="K42" s="2"/>
      <c r="L42" s="2"/>
      <c r="M42" s="2"/>
      <c r="N42" s="2"/>
      <c r="O42" s="2">
        <f t="shared" si="14"/>
        <v>441.62</v>
      </c>
      <c r="P42" s="2">
        <f t="shared" si="15"/>
        <v>441.62</v>
      </c>
      <c r="Q42" s="2">
        <f t="shared" si="16"/>
        <v>0</v>
      </c>
      <c r="R42" s="2">
        <f t="shared" si="17"/>
        <v>0</v>
      </c>
      <c r="S42" s="2">
        <f t="shared" si="18"/>
        <v>0</v>
      </c>
      <c r="T42" s="2">
        <f t="shared" si="19"/>
        <v>0</v>
      </c>
      <c r="U42" s="2">
        <f t="shared" si="20"/>
        <v>0</v>
      </c>
      <c r="V42" s="2">
        <f t="shared" si="21"/>
        <v>0</v>
      </c>
      <c r="W42" s="2">
        <f t="shared" si="22"/>
        <v>0</v>
      </c>
      <c r="X42" s="2">
        <f t="shared" si="23"/>
        <v>0</v>
      </c>
      <c r="Y42" s="2">
        <f t="shared" si="24"/>
        <v>0</v>
      </c>
      <c r="Z42" s="2"/>
      <c r="AA42" s="2">
        <v>26812436</v>
      </c>
      <c r="AB42" s="2">
        <f t="shared" si="25"/>
        <v>1863.37</v>
      </c>
      <c r="AC42" s="2">
        <f t="shared" si="47"/>
        <v>1863.37</v>
      </c>
      <c r="AD42" s="2">
        <f>ROUND((((ET42)-(EU42))+AE42),6)</f>
        <v>0</v>
      </c>
      <c r="AE42" s="2">
        <f>ROUND((EU42),6)</f>
        <v>0</v>
      </c>
      <c r="AF42" s="2">
        <f>ROUND((EV42),6)</f>
        <v>0</v>
      </c>
      <c r="AG42" s="2">
        <f t="shared" si="26"/>
        <v>0</v>
      </c>
      <c r="AH42" s="2">
        <f>(EW42)</f>
        <v>0</v>
      </c>
      <c r="AI42" s="2">
        <f>(EX42)</f>
        <v>0</v>
      </c>
      <c r="AJ42" s="2">
        <f t="shared" si="27"/>
        <v>0</v>
      </c>
      <c r="AK42" s="2">
        <v>1863.37</v>
      </c>
      <c r="AL42" s="2">
        <v>1863.37</v>
      </c>
      <c r="AM42" s="2">
        <v>0</v>
      </c>
      <c r="AN42" s="2">
        <v>0</v>
      </c>
      <c r="AO42" s="2">
        <v>0</v>
      </c>
      <c r="AP42" s="2">
        <v>0</v>
      </c>
      <c r="AQ42" s="2">
        <v>0</v>
      </c>
      <c r="AR42" s="2">
        <v>0</v>
      </c>
      <c r="AS42" s="2">
        <v>0</v>
      </c>
      <c r="AT42" s="2">
        <v>104</v>
      </c>
      <c r="AU42" s="2">
        <v>60</v>
      </c>
      <c r="AV42" s="2">
        <v>1</v>
      </c>
      <c r="AW42" s="2">
        <v>1</v>
      </c>
      <c r="AX42" s="2"/>
      <c r="AY42" s="2"/>
      <c r="AZ42" s="2">
        <v>1</v>
      </c>
      <c r="BA42" s="2">
        <v>1</v>
      </c>
      <c r="BB42" s="2">
        <v>1</v>
      </c>
      <c r="BC42" s="2">
        <v>1</v>
      </c>
      <c r="BD42" s="2" t="s">
        <v>6</v>
      </c>
      <c r="BE42" s="2" t="s">
        <v>6</v>
      </c>
      <c r="BF42" s="2" t="s">
        <v>6</v>
      </c>
      <c r="BG42" s="2" t="s">
        <v>6</v>
      </c>
      <c r="BH42" s="2">
        <v>3</v>
      </c>
      <c r="BI42" s="2">
        <v>1</v>
      </c>
      <c r="BJ42" s="2" t="s">
        <v>79</v>
      </c>
      <c r="BK42" s="2"/>
      <c r="BL42" s="2"/>
      <c r="BM42" s="2">
        <v>68001</v>
      </c>
      <c r="BN42" s="2">
        <v>0</v>
      </c>
      <c r="BO42" s="2" t="s">
        <v>6</v>
      </c>
      <c r="BP42" s="2">
        <v>0</v>
      </c>
      <c r="BQ42" s="2">
        <v>6</v>
      </c>
      <c r="BR42" s="2">
        <v>0</v>
      </c>
      <c r="BS42" s="2">
        <v>1</v>
      </c>
      <c r="BT42" s="2">
        <v>1</v>
      </c>
      <c r="BU42" s="2">
        <v>1</v>
      </c>
      <c r="BV42" s="2">
        <v>1</v>
      </c>
      <c r="BW42" s="2">
        <v>1</v>
      </c>
      <c r="BX42" s="2">
        <v>1</v>
      </c>
      <c r="BY42" s="2" t="s">
        <v>6</v>
      </c>
      <c r="BZ42" s="2">
        <v>104</v>
      </c>
      <c r="CA42" s="2">
        <v>60</v>
      </c>
      <c r="CB42" s="2"/>
      <c r="CC42" s="2"/>
      <c r="CD42" s="2"/>
      <c r="CE42" s="2"/>
      <c r="CF42" s="2">
        <v>0</v>
      </c>
      <c r="CG42" s="2">
        <v>0</v>
      </c>
      <c r="CH42" s="2"/>
      <c r="CI42" s="2"/>
      <c r="CJ42" s="2"/>
      <c r="CK42" s="2"/>
      <c r="CL42" s="2"/>
      <c r="CM42" s="2">
        <v>0</v>
      </c>
      <c r="CN42" s="2" t="s">
        <v>6</v>
      </c>
      <c r="CO42" s="2">
        <v>0</v>
      </c>
      <c r="CP42" s="2">
        <f t="shared" si="28"/>
        <v>441.62</v>
      </c>
      <c r="CQ42" s="2">
        <f t="shared" si="29"/>
        <v>1863.37</v>
      </c>
      <c r="CR42" s="2">
        <f t="shared" si="30"/>
        <v>0</v>
      </c>
      <c r="CS42" s="2">
        <f t="shared" si="31"/>
        <v>0</v>
      </c>
      <c r="CT42" s="2">
        <f t="shared" si="32"/>
        <v>0</v>
      </c>
      <c r="CU42" s="2">
        <f t="shared" si="33"/>
        <v>0</v>
      </c>
      <c r="CV42" s="2">
        <f t="shared" si="34"/>
        <v>0</v>
      </c>
      <c r="CW42" s="2">
        <f t="shared" si="35"/>
        <v>0</v>
      </c>
      <c r="CX42" s="2">
        <f t="shared" si="36"/>
        <v>0</v>
      </c>
      <c r="CY42" s="2">
        <f t="shared" si="37"/>
        <v>0</v>
      </c>
      <c r="CZ42" s="2">
        <f t="shared" si="38"/>
        <v>0</v>
      </c>
      <c r="DA42" s="2"/>
      <c r="DB42" s="2"/>
      <c r="DC42" s="2" t="s">
        <v>6</v>
      </c>
      <c r="DD42" s="2" t="s">
        <v>6</v>
      </c>
      <c r="DE42" s="2" t="s">
        <v>6</v>
      </c>
      <c r="DF42" s="2" t="s">
        <v>6</v>
      </c>
      <c r="DG42" s="2" t="s">
        <v>6</v>
      </c>
      <c r="DH42" s="2" t="s">
        <v>6</v>
      </c>
      <c r="DI42" s="2" t="s">
        <v>6</v>
      </c>
      <c r="DJ42" s="2" t="s">
        <v>6</v>
      </c>
      <c r="DK42" s="2" t="s">
        <v>6</v>
      </c>
      <c r="DL42" s="2" t="s">
        <v>6</v>
      </c>
      <c r="DM42" s="2" t="s">
        <v>6</v>
      </c>
      <c r="DN42" s="2">
        <v>0</v>
      </c>
      <c r="DO42" s="2">
        <v>0</v>
      </c>
      <c r="DP42" s="2">
        <v>1</v>
      </c>
      <c r="DQ42" s="2">
        <v>1</v>
      </c>
      <c r="DR42" s="2"/>
      <c r="DS42" s="2"/>
      <c r="DT42" s="2"/>
      <c r="DU42" s="2">
        <v>1010</v>
      </c>
      <c r="DV42" s="2" t="s">
        <v>78</v>
      </c>
      <c r="DW42" s="2" t="s">
        <v>78</v>
      </c>
      <c r="DX42" s="2">
        <v>1000</v>
      </c>
      <c r="DY42" s="2"/>
      <c r="DZ42" s="2"/>
      <c r="EA42" s="2"/>
      <c r="EB42" s="2"/>
      <c r="EC42" s="2"/>
      <c r="ED42" s="2"/>
      <c r="EE42" s="2">
        <v>26549186</v>
      </c>
      <c r="EF42" s="2">
        <v>6</v>
      </c>
      <c r="EG42" s="2" t="s">
        <v>33</v>
      </c>
      <c r="EH42" s="2">
        <v>0</v>
      </c>
      <c r="EI42" s="2" t="s">
        <v>6</v>
      </c>
      <c r="EJ42" s="2">
        <v>1</v>
      </c>
      <c r="EK42" s="2">
        <v>68001</v>
      </c>
      <c r="EL42" s="2" t="s">
        <v>34</v>
      </c>
      <c r="EM42" s="2" t="s">
        <v>35</v>
      </c>
      <c r="EN42" s="2"/>
      <c r="EO42" s="2" t="s">
        <v>6</v>
      </c>
      <c r="EP42" s="2"/>
      <c r="EQ42" s="2">
        <v>0</v>
      </c>
      <c r="ER42" s="2">
        <v>1863.37</v>
      </c>
      <c r="ES42" s="2">
        <v>1863.37</v>
      </c>
      <c r="ET42" s="2">
        <v>0</v>
      </c>
      <c r="EU42" s="2">
        <v>0</v>
      </c>
      <c r="EV42" s="2">
        <v>0</v>
      </c>
      <c r="EW42" s="2">
        <v>0</v>
      </c>
      <c r="EX42" s="2">
        <v>0</v>
      </c>
      <c r="EY42" s="2"/>
      <c r="EZ42" s="2"/>
      <c r="FA42" s="2"/>
      <c r="FB42" s="2"/>
      <c r="FC42" s="2"/>
      <c r="FD42" s="2"/>
      <c r="FE42" s="2"/>
      <c r="FF42" s="2"/>
      <c r="FG42" s="2"/>
      <c r="FH42" s="2"/>
      <c r="FI42" s="2"/>
      <c r="FJ42" s="2"/>
      <c r="FK42" s="2"/>
      <c r="FL42" s="2"/>
      <c r="FM42" s="2"/>
      <c r="FN42" s="2"/>
      <c r="FO42" s="2"/>
      <c r="FP42" s="2"/>
      <c r="FQ42" s="2">
        <v>0</v>
      </c>
      <c r="FR42" s="2">
        <f t="shared" si="39"/>
        <v>0</v>
      </c>
      <c r="FS42" s="2">
        <v>0</v>
      </c>
      <c r="FT42" s="2"/>
      <c r="FU42" s="2"/>
      <c r="FV42" s="2"/>
      <c r="FW42" s="2"/>
      <c r="FX42" s="2">
        <v>104</v>
      </c>
      <c r="FY42" s="2">
        <v>60</v>
      </c>
      <c r="FZ42" s="2"/>
      <c r="GA42" s="2" t="s">
        <v>6</v>
      </c>
      <c r="GB42" s="2"/>
      <c r="GC42" s="2"/>
      <c r="GD42" s="2">
        <v>0</v>
      </c>
      <c r="GE42" s="2"/>
      <c r="GF42" s="2">
        <v>1875282309</v>
      </c>
      <c r="GG42" s="2">
        <v>2</v>
      </c>
      <c r="GH42" s="2">
        <v>1</v>
      </c>
      <c r="GI42" s="2">
        <v>-2</v>
      </c>
      <c r="GJ42" s="2">
        <v>0</v>
      </c>
      <c r="GK42" s="2">
        <f>ROUND(R42*(R12)/100,2)</f>
        <v>0</v>
      </c>
      <c r="GL42" s="2">
        <f t="shared" si="40"/>
        <v>0</v>
      </c>
      <c r="GM42" s="2">
        <f t="shared" si="41"/>
        <v>441.62</v>
      </c>
      <c r="GN42" s="2">
        <f t="shared" si="42"/>
        <v>441.62</v>
      </c>
      <c r="GO42" s="2">
        <f t="shared" si="43"/>
        <v>0</v>
      </c>
      <c r="GP42" s="2">
        <f t="shared" si="44"/>
        <v>0</v>
      </c>
      <c r="GQ42" s="2"/>
      <c r="GR42" s="2">
        <v>0</v>
      </c>
      <c r="GS42" s="2">
        <v>3</v>
      </c>
      <c r="GT42" s="2">
        <v>0</v>
      </c>
      <c r="GU42" s="2" t="s">
        <v>6</v>
      </c>
      <c r="GV42" s="2">
        <f t="shared" si="45"/>
        <v>0</v>
      </c>
      <c r="GW42" s="2">
        <v>1</v>
      </c>
      <c r="GX42" s="2">
        <f t="shared" si="46"/>
        <v>0</v>
      </c>
      <c r="GY42" s="2"/>
      <c r="GZ42" s="2"/>
      <c r="HA42" s="2">
        <v>0</v>
      </c>
      <c r="HB42" s="2">
        <v>0</v>
      </c>
      <c r="HC42" s="2"/>
      <c r="HD42" s="2"/>
      <c r="HE42" s="2"/>
      <c r="HF42" s="2"/>
      <c r="HG42" s="2"/>
      <c r="HH42" s="2"/>
      <c r="HI42" s="2"/>
      <c r="HJ42" s="2"/>
      <c r="HK42" s="2"/>
      <c r="HL42" s="2"/>
      <c r="HM42" s="2"/>
      <c r="HN42" s="2"/>
      <c r="HO42" s="2"/>
      <c r="HP42" s="2"/>
      <c r="HQ42" s="2"/>
      <c r="HR42" s="2"/>
      <c r="HS42" s="2"/>
      <c r="HT42" s="2"/>
      <c r="HU42" s="2"/>
      <c r="HV42" s="2"/>
      <c r="HW42" s="2"/>
      <c r="HX42" s="2"/>
      <c r="HY42" s="2"/>
      <c r="HZ42" s="2"/>
      <c r="IA42" s="2"/>
      <c r="IB42" s="2"/>
      <c r="IC42" s="2"/>
      <c r="ID42" s="2"/>
      <c r="IE42" s="2"/>
      <c r="IF42" s="2"/>
      <c r="IG42" s="2"/>
      <c r="IH42" s="2"/>
      <c r="II42" s="2"/>
      <c r="IJ42" s="2"/>
      <c r="IK42" s="2">
        <v>0</v>
      </c>
      <c r="IL42" s="2"/>
      <c r="IM42" s="2"/>
      <c r="IN42" s="2"/>
      <c r="IO42" s="2"/>
      <c r="IP42" s="2"/>
      <c r="IQ42" s="2"/>
      <c r="IR42" s="2"/>
      <c r="IS42" s="2"/>
      <c r="IT42" s="2"/>
      <c r="IU42" s="2"/>
    </row>
    <row r="43" spans="1:255" x14ac:dyDescent="0.2">
      <c r="A43">
        <v>18</v>
      </c>
      <c r="B43">
        <v>1</v>
      </c>
      <c r="C43">
        <v>80</v>
      </c>
      <c r="E43" t="s">
        <v>75</v>
      </c>
      <c r="F43" t="s">
        <v>76</v>
      </c>
      <c r="G43" t="s">
        <v>77</v>
      </c>
      <c r="H43" t="s">
        <v>78</v>
      </c>
      <c r="I43">
        <f>I41*J43</f>
        <v>0.23699999999999999</v>
      </c>
      <c r="J43">
        <v>5.9249999999999997E-2</v>
      </c>
      <c r="O43">
        <f t="shared" si="14"/>
        <v>3157.57</v>
      </c>
      <c r="P43">
        <f t="shared" si="15"/>
        <v>3157.57</v>
      </c>
      <c r="Q43">
        <f t="shared" si="16"/>
        <v>0</v>
      </c>
      <c r="R43">
        <f t="shared" si="17"/>
        <v>0</v>
      </c>
      <c r="S43">
        <f t="shared" si="18"/>
        <v>0</v>
      </c>
      <c r="T43">
        <f t="shared" si="19"/>
        <v>0</v>
      </c>
      <c r="U43">
        <f t="shared" si="20"/>
        <v>0</v>
      </c>
      <c r="V43">
        <f t="shared" si="21"/>
        <v>0</v>
      </c>
      <c r="W43">
        <f t="shared" si="22"/>
        <v>0</v>
      </c>
      <c r="X43">
        <f t="shared" si="23"/>
        <v>0</v>
      </c>
      <c r="Y43">
        <f t="shared" si="24"/>
        <v>0</v>
      </c>
      <c r="AA43">
        <v>26812450</v>
      </c>
      <c r="AB43">
        <f t="shared" si="25"/>
        <v>1863.37</v>
      </c>
      <c r="AC43">
        <f t="shared" si="47"/>
        <v>1863.37</v>
      </c>
      <c r="AD43">
        <f>ROUND((((ET43)-(EU43))+AE43),6)</f>
        <v>0</v>
      </c>
      <c r="AE43">
        <f>ROUND((EU43),6)</f>
        <v>0</v>
      </c>
      <c r="AF43">
        <f>ROUND((EV43),6)</f>
        <v>0</v>
      </c>
      <c r="AG43">
        <f t="shared" si="26"/>
        <v>0</v>
      </c>
      <c r="AH43">
        <f>(EW43)</f>
        <v>0</v>
      </c>
      <c r="AI43">
        <f>(EX43)</f>
        <v>0</v>
      </c>
      <c r="AJ43">
        <f t="shared" si="27"/>
        <v>0</v>
      </c>
      <c r="AK43">
        <v>1863.37</v>
      </c>
      <c r="AL43">
        <v>1863.37</v>
      </c>
      <c r="AM43">
        <v>0</v>
      </c>
      <c r="AN43">
        <v>0</v>
      </c>
      <c r="AO43">
        <v>0</v>
      </c>
      <c r="AP43">
        <v>0</v>
      </c>
      <c r="AQ43">
        <v>0</v>
      </c>
      <c r="AR43">
        <v>0</v>
      </c>
      <c r="AS43">
        <v>0</v>
      </c>
      <c r="AT43">
        <v>104</v>
      </c>
      <c r="AU43">
        <v>60</v>
      </c>
      <c r="AV43">
        <v>1</v>
      </c>
      <c r="AW43">
        <v>1</v>
      </c>
      <c r="AZ43">
        <v>7.15</v>
      </c>
      <c r="BA43">
        <v>1</v>
      </c>
      <c r="BB43">
        <v>1</v>
      </c>
      <c r="BC43">
        <v>7.15</v>
      </c>
      <c r="BD43" t="s">
        <v>6</v>
      </c>
      <c r="BE43" t="s">
        <v>6</v>
      </c>
      <c r="BF43" t="s">
        <v>6</v>
      </c>
      <c r="BG43" t="s">
        <v>6</v>
      </c>
      <c r="BH43">
        <v>3</v>
      </c>
      <c r="BI43">
        <v>1</v>
      </c>
      <c r="BJ43" t="s">
        <v>79</v>
      </c>
      <c r="BM43">
        <v>68001</v>
      </c>
      <c r="BN43">
        <v>0</v>
      </c>
      <c r="BO43" t="s">
        <v>6</v>
      </c>
      <c r="BP43">
        <v>0</v>
      </c>
      <c r="BQ43">
        <v>6</v>
      </c>
      <c r="BR43">
        <v>0</v>
      </c>
      <c r="BS43">
        <v>1</v>
      </c>
      <c r="BT43">
        <v>1</v>
      </c>
      <c r="BU43">
        <v>1</v>
      </c>
      <c r="BV43">
        <v>1</v>
      </c>
      <c r="BW43">
        <v>1</v>
      </c>
      <c r="BX43">
        <v>1</v>
      </c>
      <c r="BY43" t="s">
        <v>6</v>
      </c>
      <c r="BZ43">
        <v>104</v>
      </c>
      <c r="CA43">
        <v>60</v>
      </c>
      <c r="CF43">
        <v>0</v>
      </c>
      <c r="CG43">
        <v>0</v>
      </c>
      <c r="CM43">
        <v>0</v>
      </c>
      <c r="CN43" t="s">
        <v>6</v>
      </c>
      <c r="CO43">
        <v>0</v>
      </c>
      <c r="CP43">
        <f t="shared" si="28"/>
        <v>3157.57</v>
      </c>
      <c r="CQ43">
        <f t="shared" si="29"/>
        <v>13323.095499999999</v>
      </c>
      <c r="CR43">
        <f t="shared" si="30"/>
        <v>0</v>
      </c>
      <c r="CS43">
        <f t="shared" si="31"/>
        <v>0</v>
      </c>
      <c r="CT43">
        <f t="shared" si="32"/>
        <v>0</v>
      </c>
      <c r="CU43">
        <f t="shared" si="33"/>
        <v>0</v>
      </c>
      <c r="CV43">
        <f t="shared" si="34"/>
        <v>0</v>
      </c>
      <c r="CW43">
        <f t="shared" si="35"/>
        <v>0</v>
      </c>
      <c r="CX43">
        <f t="shared" si="36"/>
        <v>0</v>
      </c>
      <c r="CY43">
        <f t="shared" si="37"/>
        <v>0</v>
      </c>
      <c r="CZ43">
        <f t="shared" si="38"/>
        <v>0</v>
      </c>
      <c r="DC43" t="s">
        <v>6</v>
      </c>
      <c r="DD43" t="s">
        <v>6</v>
      </c>
      <c r="DE43" t="s">
        <v>6</v>
      </c>
      <c r="DF43" t="s">
        <v>6</v>
      </c>
      <c r="DG43" t="s">
        <v>6</v>
      </c>
      <c r="DH43" t="s">
        <v>6</v>
      </c>
      <c r="DI43" t="s">
        <v>6</v>
      </c>
      <c r="DJ43" t="s">
        <v>6</v>
      </c>
      <c r="DK43" t="s">
        <v>6</v>
      </c>
      <c r="DL43" t="s">
        <v>6</v>
      </c>
      <c r="DM43" t="s">
        <v>6</v>
      </c>
      <c r="DN43">
        <v>0</v>
      </c>
      <c r="DO43">
        <v>0</v>
      </c>
      <c r="DP43">
        <v>1</v>
      </c>
      <c r="DQ43">
        <v>1</v>
      </c>
      <c r="DU43">
        <v>1010</v>
      </c>
      <c r="DV43" t="s">
        <v>78</v>
      </c>
      <c r="DW43" t="s">
        <v>78</v>
      </c>
      <c r="DX43">
        <v>1000</v>
      </c>
      <c r="EE43">
        <v>26549186</v>
      </c>
      <c r="EF43">
        <v>6</v>
      </c>
      <c r="EG43" t="s">
        <v>33</v>
      </c>
      <c r="EH43">
        <v>0</v>
      </c>
      <c r="EI43" t="s">
        <v>6</v>
      </c>
      <c r="EJ43">
        <v>1</v>
      </c>
      <c r="EK43">
        <v>68001</v>
      </c>
      <c r="EL43" t="s">
        <v>34</v>
      </c>
      <c r="EM43" t="s">
        <v>35</v>
      </c>
      <c r="EO43" t="s">
        <v>6</v>
      </c>
      <c r="EQ43">
        <v>0</v>
      </c>
      <c r="ER43">
        <v>1863.37</v>
      </c>
      <c r="ES43">
        <v>1863.37</v>
      </c>
      <c r="ET43">
        <v>0</v>
      </c>
      <c r="EU43">
        <v>0</v>
      </c>
      <c r="EV43">
        <v>0</v>
      </c>
      <c r="EW43">
        <v>0</v>
      </c>
      <c r="EX43">
        <v>0</v>
      </c>
      <c r="FQ43">
        <v>0</v>
      </c>
      <c r="FR43">
        <f t="shared" si="39"/>
        <v>0</v>
      </c>
      <c r="FS43">
        <v>0</v>
      </c>
      <c r="FX43">
        <v>104</v>
      </c>
      <c r="FY43">
        <v>60</v>
      </c>
      <c r="GA43" t="s">
        <v>6</v>
      </c>
      <c r="GD43">
        <v>0</v>
      </c>
      <c r="GF43">
        <v>1875282309</v>
      </c>
      <c r="GG43">
        <v>1</v>
      </c>
      <c r="GH43">
        <v>1</v>
      </c>
      <c r="GI43">
        <v>4</v>
      </c>
      <c r="GJ43">
        <v>0</v>
      </c>
      <c r="GK43">
        <f>ROUND(R43*(S12)/100,2)</f>
        <v>0</v>
      </c>
      <c r="GL43">
        <f t="shared" si="40"/>
        <v>0</v>
      </c>
      <c r="GM43">
        <f t="shared" si="41"/>
        <v>3157.57</v>
      </c>
      <c r="GN43">
        <f t="shared" si="42"/>
        <v>3157.57</v>
      </c>
      <c r="GO43">
        <f t="shared" si="43"/>
        <v>0</v>
      </c>
      <c r="GP43">
        <f t="shared" si="44"/>
        <v>0</v>
      </c>
      <c r="GR43">
        <v>0</v>
      </c>
      <c r="GS43">
        <v>3</v>
      </c>
      <c r="GT43">
        <v>0</v>
      </c>
      <c r="GU43" t="s">
        <v>6</v>
      </c>
      <c r="GV43">
        <f t="shared" si="45"/>
        <v>0</v>
      </c>
      <c r="GW43">
        <v>1</v>
      </c>
      <c r="GX43">
        <f t="shared" si="46"/>
        <v>0</v>
      </c>
      <c r="HA43">
        <v>0</v>
      </c>
      <c r="HB43">
        <v>0</v>
      </c>
      <c r="IK43">
        <v>0</v>
      </c>
    </row>
    <row r="44" spans="1:255" x14ac:dyDescent="0.2">
      <c r="A44" s="2">
        <v>17</v>
      </c>
      <c r="B44" s="2">
        <v>1</v>
      </c>
      <c r="C44" s="2">
        <f>ROW(SmtRes!A90)</f>
        <v>90</v>
      </c>
      <c r="D44" s="2">
        <f>ROW(EtalonRes!A93)</f>
        <v>93</v>
      </c>
      <c r="E44" s="2" t="s">
        <v>80</v>
      </c>
      <c r="F44" s="2" t="s">
        <v>81</v>
      </c>
      <c r="G44" s="2" t="s">
        <v>82</v>
      </c>
      <c r="H44" s="2" t="s">
        <v>29</v>
      </c>
      <c r="I44" s="2">
        <f>ROUND((190+340)/100,9)</f>
        <v>5.3</v>
      </c>
      <c r="J44" s="2">
        <v>0</v>
      </c>
      <c r="K44" s="2"/>
      <c r="L44" s="2"/>
      <c r="M44" s="2"/>
      <c r="N44" s="2"/>
      <c r="O44" s="2">
        <f t="shared" si="14"/>
        <v>24002.18</v>
      </c>
      <c r="P44" s="2">
        <f t="shared" si="15"/>
        <v>19557.27</v>
      </c>
      <c r="Q44" s="2">
        <f t="shared" si="16"/>
        <v>521.91999999999996</v>
      </c>
      <c r="R44" s="2">
        <f t="shared" si="17"/>
        <v>63.87</v>
      </c>
      <c r="S44" s="2">
        <f t="shared" si="18"/>
        <v>3922.99</v>
      </c>
      <c r="T44" s="2">
        <f t="shared" si="19"/>
        <v>0</v>
      </c>
      <c r="U44" s="2">
        <f t="shared" si="20"/>
        <v>463.70759999999996</v>
      </c>
      <c r="V44" s="2">
        <f t="shared" si="21"/>
        <v>4.7699999999999996</v>
      </c>
      <c r="W44" s="2">
        <f t="shared" si="22"/>
        <v>0</v>
      </c>
      <c r="X44" s="2">
        <f t="shared" si="23"/>
        <v>5103.18</v>
      </c>
      <c r="Y44" s="2">
        <f t="shared" si="24"/>
        <v>3229.36</v>
      </c>
      <c r="Z44" s="2"/>
      <c r="AA44" s="2">
        <v>26812436</v>
      </c>
      <c r="AB44" s="2">
        <f t="shared" si="25"/>
        <v>4528.7110000000002</v>
      </c>
      <c r="AC44" s="2">
        <f t="shared" si="47"/>
        <v>3690.05</v>
      </c>
      <c r="AD44" s="2">
        <f>ROUND(((((ET44*1.25))-((EU44*1.25)))+AE44),6)</f>
        <v>98.474999999999994</v>
      </c>
      <c r="AE44" s="2">
        <f>ROUND(((EU44*1.25)),6)</f>
        <v>12.05</v>
      </c>
      <c r="AF44" s="2">
        <f>ROUND(((EV44*1.15)),6)</f>
        <v>740.18600000000004</v>
      </c>
      <c r="AG44" s="2">
        <f t="shared" si="26"/>
        <v>0</v>
      </c>
      <c r="AH44" s="2">
        <f>((EW44*1.15))</f>
        <v>87.49199999999999</v>
      </c>
      <c r="AI44" s="2">
        <f>((EX44*1.25))</f>
        <v>0.89999999999999991</v>
      </c>
      <c r="AJ44" s="2">
        <f t="shared" si="27"/>
        <v>0</v>
      </c>
      <c r="AK44" s="2">
        <v>4412.47</v>
      </c>
      <c r="AL44" s="2">
        <v>3690.05</v>
      </c>
      <c r="AM44" s="2">
        <v>78.78</v>
      </c>
      <c r="AN44" s="2">
        <v>9.64</v>
      </c>
      <c r="AO44" s="2">
        <v>643.64</v>
      </c>
      <c r="AP44" s="2">
        <v>0</v>
      </c>
      <c r="AQ44" s="2">
        <v>76.08</v>
      </c>
      <c r="AR44" s="2">
        <v>0.72</v>
      </c>
      <c r="AS44" s="2">
        <v>0</v>
      </c>
      <c r="AT44" s="2">
        <v>128</v>
      </c>
      <c r="AU44" s="2">
        <v>81</v>
      </c>
      <c r="AV44" s="2">
        <v>1</v>
      </c>
      <c r="AW44" s="2">
        <v>1</v>
      </c>
      <c r="AX44" s="2"/>
      <c r="AY44" s="2"/>
      <c r="AZ44" s="2">
        <v>1</v>
      </c>
      <c r="BA44" s="2">
        <v>1</v>
      </c>
      <c r="BB44" s="2">
        <v>1</v>
      </c>
      <c r="BC44" s="2">
        <v>1</v>
      </c>
      <c r="BD44" s="2" t="s">
        <v>6</v>
      </c>
      <c r="BE44" s="2" t="s">
        <v>6</v>
      </c>
      <c r="BF44" s="2" t="s">
        <v>6</v>
      </c>
      <c r="BG44" s="2" t="s">
        <v>6</v>
      </c>
      <c r="BH44" s="2">
        <v>0</v>
      </c>
      <c r="BI44" s="2">
        <v>1</v>
      </c>
      <c r="BJ44" s="2" t="s">
        <v>83</v>
      </c>
      <c r="BK44" s="2"/>
      <c r="BL44" s="2"/>
      <c r="BM44" s="2">
        <v>27001</v>
      </c>
      <c r="BN44" s="2">
        <v>0</v>
      </c>
      <c r="BO44" s="2" t="s">
        <v>6</v>
      </c>
      <c r="BP44" s="2">
        <v>0</v>
      </c>
      <c r="BQ44" s="2">
        <v>2</v>
      </c>
      <c r="BR44" s="2">
        <v>0</v>
      </c>
      <c r="BS44" s="2">
        <v>1</v>
      </c>
      <c r="BT44" s="2">
        <v>1</v>
      </c>
      <c r="BU44" s="2">
        <v>1</v>
      </c>
      <c r="BV44" s="2">
        <v>1</v>
      </c>
      <c r="BW44" s="2">
        <v>1</v>
      </c>
      <c r="BX44" s="2">
        <v>1</v>
      </c>
      <c r="BY44" s="2" t="s">
        <v>6</v>
      </c>
      <c r="BZ44" s="2">
        <v>142</v>
      </c>
      <c r="CA44" s="2">
        <v>95</v>
      </c>
      <c r="CB44" s="2"/>
      <c r="CC44" s="2"/>
      <c r="CD44" s="2"/>
      <c r="CE44" s="2"/>
      <c r="CF44" s="2">
        <v>0</v>
      </c>
      <c r="CG44" s="2">
        <v>0</v>
      </c>
      <c r="CH44" s="2"/>
      <c r="CI44" s="2"/>
      <c r="CJ44" s="2"/>
      <c r="CK44" s="2"/>
      <c r="CL44" s="2"/>
      <c r="CM44" s="2">
        <v>0</v>
      </c>
      <c r="CN44" s="2" t="s">
        <v>500</v>
      </c>
      <c r="CO44" s="2">
        <v>0</v>
      </c>
      <c r="CP44" s="2">
        <f t="shared" si="28"/>
        <v>24002.18</v>
      </c>
      <c r="CQ44" s="2">
        <f t="shared" si="29"/>
        <v>3690.05</v>
      </c>
      <c r="CR44" s="2">
        <f t="shared" si="30"/>
        <v>98.474999999999994</v>
      </c>
      <c r="CS44" s="2">
        <f t="shared" si="31"/>
        <v>12.05</v>
      </c>
      <c r="CT44" s="2">
        <f t="shared" si="32"/>
        <v>740.18600000000004</v>
      </c>
      <c r="CU44" s="2">
        <f t="shared" si="33"/>
        <v>0</v>
      </c>
      <c r="CV44" s="2">
        <f t="shared" si="34"/>
        <v>87.49199999999999</v>
      </c>
      <c r="CW44" s="2">
        <f t="shared" si="35"/>
        <v>0.89999999999999991</v>
      </c>
      <c r="CX44" s="2">
        <f t="shared" si="36"/>
        <v>0</v>
      </c>
      <c r="CY44" s="2">
        <f t="shared" si="37"/>
        <v>5103.1807999999992</v>
      </c>
      <c r="CZ44" s="2">
        <f t="shared" si="38"/>
        <v>3229.3565999999996</v>
      </c>
      <c r="DA44" s="2"/>
      <c r="DB44" s="2"/>
      <c r="DC44" s="2" t="s">
        <v>6</v>
      </c>
      <c r="DD44" s="2" t="s">
        <v>6</v>
      </c>
      <c r="DE44" s="2" t="s">
        <v>41</v>
      </c>
      <c r="DF44" s="2" t="s">
        <v>41</v>
      </c>
      <c r="DG44" s="2" t="s">
        <v>42</v>
      </c>
      <c r="DH44" s="2" t="s">
        <v>6</v>
      </c>
      <c r="DI44" s="2" t="s">
        <v>42</v>
      </c>
      <c r="DJ44" s="2" t="s">
        <v>41</v>
      </c>
      <c r="DK44" s="2" t="s">
        <v>6</v>
      </c>
      <c r="DL44" s="2" t="s">
        <v>6</v>
      </c>
      <c r="DM44" s="2" t="s">
        <v>6</v>
      </c>
      <c r="DN44" s="2">
        <v>0</v>
      </c>
      <c r="DO44" s="2">
        <v>0</v>
      </c>
      <c r="DP44" s="2">
        <v>1</v>
      </c>
      <c r="DQ44" s="2">
        <v>1</v>
      </c>
      <c r="DR44" s="2"/>
      <c r="DS44" s="2"/>
      <c r="DT44" s="2"/>
      <c r="DU44" s="2">
        <v>1003</v>
      </c>
      <c r="DV44" s="2" t="s">
        <v>29</v>
      </c>
      <c r="DW44" s="2" t="s">
        <v>29</v>
      </c>
      <c r="DX44" s="2">
        <v>100</v>
      </c>
      <c r="DY44" s="2"/>
      <c r="DZ44" s="2"/>
      <c r="EA44" s="2"/>
      <c r="EB44" s="2"/>
      <c r="EC44" s="2"/>
      <c r="ED44" s="2"/>
      <c r="EE44" s="2">
        <v>26549101</v>
      </c>
      <c r="EF44" s="2">
        <v>2</v>
      </c>
      <c r="EG44" s="2" t="s">
        <v>20</v>
      </c>
      <c r="EH44" s="2">
        <v>0</v>
      </c>
      <c r="EI44" s="2" t="s">
        <v>6</v>
      </c>
      <c r="EJ44" s="2">
        <v>1</v>
      </c>
      <c r="EK44" s="2">
        <v>27001</v>
      </c>
      <c r="EL44" s="2" t="s">
        <v>21</v>
      </c>
      <c r="EM44" s="2" t="s">
        <v>22</v>
      </c>
      <c r="EN44" s="2"/>
      <c r="EO44" s="2" t="s">
        <v>43</v>
      </c>
      <c r="EP44" s="2"/>
      <c r="EQ44" s="2">
        <v>0</v>
      </c>
      <c r="ER44" s="2">
        <v>4412.47</v>
      </c>
      <c r="ES44" s="2">
        <v>3690.05</v>
      </c>
      <c r="ET44" s="2">
        <v>78.78</v>
      </c>
      <c r="EU44" s="2">
        <v>9.64</v>
      </c>
      <c r="EV44" s="2">
        <v>643.64</v>
      </c>
      <c r="EW44" s="2">
        <v>76.08</v>
      </c>
      <c r="EX44" s="2">
        <v>0.72</v>
      </c>
      <c r="EY44" s="2">
        <v>0</v>
      </c>
      <c r="EZ44" s="2"/>
      <c r="FA44" s="2"/>
      <c r="FB44" s="2"/>
      <c r="FC44" s="2"/>
      <c r="FD44" s="2"/>
      <c r="FE44" s="2"/>
      <c r="FF44" s="2"/>
      <c r="FG44" s="2"/>
      <c r="FH44" s="2"/>
      <c r="FI44" s="2"/>
      <c r="FJ44" s="2"/>
      <c r="FK44" s="2"/>
      <c r="FL44" s="2"/>
      <c r="FM44" s="2"/>
      <c r="FN44" s="2"/>
      <c r="FO44" s="2"/>
      <c r="FP44" s="2"/>
      <c r="FQ44" s="2">
        <v>0</v>
      </c>
      <c r="FR44" s="2">
        <f t="shared" si="39"/>
        <v>0</v>
      </c>
      <c r="FS44" s="2">
        <v>0</v>
      </c>
      <c r="FT44" s="2" t="s">
        <v>24</v>
      </c>
      <c r="FU44" s="2" t="s">
        <v>25</v>
      </c>
      <c r="FV44" s="2"/>
      <c r="FW44" s="2"/>
      <c r="FX44" s="2">
        <v>127.8</v>
      </c>
      <c r="FY44" s="2">
        <v>80.75</v>
      </c>
      <c r="FZ44" s="2"/>
      <c r="GA44" s="2" t="s">
        <v>6</v>
      </c>
      <c r="GB44" s="2"/>
      <c r="GC44" s="2"/>
      <c r="GD44" s="2">
        <v>0</v>
      </c>
      <c r="GE44" s="2"/>
      <c r="GF44" s="2">
        <v>-1554983997</v>
      </c>
      <c r="GG44" s="2">
        <v>2</v>
      </c>
      <c r="GH44" s="2">
        <v>1</v>
      </c>
      <c r="GI44" s="2">
        <v>-2</v>
      </c>
      <c r="GJ44" s="2">
        <v>0</v>
      </c>
      <c r="GK44" s="2">
        <f>ROUND(R44*(R12)/100,2)</f>
        <v>0</v>
      </c>
      <c r="GL44" s="2">
        <f t="shared" si="40"/>
        <v>0</v>
      </c>
      <c r="GM44" s="2">
        <f t="shared" si="41"/>
        <v>32334.720000000001</v>
      </c>
      <c r="GN44" s="2">
        <f t="shared" si="42"/>
        <v>32334.720000000001</v>
      </c>
      <c r="GO44" s="2">
        <f t="shared" si="43"/>
        <v>0</v>
      </c>
      <c r="GP44" s="2">
        <f t="shared" si="44"/>
        <v>0</v>
      </c>
      <c r="GQ44" s="2"/>
      <c r="GR44" s="2">
        <v>0</v>
      </c>
      <c r="GS44" s="2">
        <v>3</v>
      </c>
      <c r="GT44" s="2">
        <v>0</v>
      </c>
      <c r="GU44" s="2" t="s">
        <v>6</v>
      </c>
      <c r="GV44" s="2">
        <f t="shared" si="45"/>
        <v>0</v>
      </c>
      <c r="GW44" s="2">
        <v>1</v>
      </c>
      <c r="GX44" s="2">
        <f t="shared" si="46"/>
        <v>0</v>
      </c>
      <c r="GY44" s="2"/>
      <c r="GZ44" s="2"/>
      <c r="HA44" s="2">
        <v>0</v>
      </c>
      <c r="HB44" s="2">
        <v>0</v>
      </c>
      <c r="HC44" s="2"/>
      <c r="HD44" s="2"/>
      <c r="HE44" s="2"/>
      <c r="HF44" s="2"/>
      <c r="HG44" s="2"/>
      <c r="HH44" s="2"/>
      <c r="HI44" s="2"/>
      <c r="HJ44" s="2"/>
      <c r="HK44" s="2"/>
      <c r="HL44" s="2"/>
      <c r="HM44" s="2"/>
      <c r="HN44" s="2"/>
      <c r="HO44" s="2"/>
      <c r="HP44" s="2"/>
      <c r="HQ44" s="2"/>
      <c r="HR44" s="2"/>
      <c r="HS44" s="2"/>
      <c r="HT44" s="2"/>
      <c r="HU44" s="2"/>
      <c r="HV44" s="2"/>
      <c r="HW44" s="2"/>
      <c r="HX44" s="2"/>
      <c r="HY44" s="2"/>
      <c r="HZ44" s="2"/>
      <c r="IA44" s="2"/>
      <c r="IB44" s="2"/>
      <c r="IC44" s="2"/>
      <c r="ID44" s="2"/>
      <c r="IE44" s="2"/>
      <c r="IF44" s="2"/>
      <c r="IG44" s="2"/>
      <c r="IH44" s="2"/>
      <c r="II44" s="2"/>
      <c r="IJ44" s="2"/>
      <c r="IK44" s="2">
        <v>0</v>
      </c>
      <c r="IL44" s="2"/>
      <c r="IM44" s="2"/>
      <c r="IN44" s="2"/>
      <c r="IO44" s="2"/>
      <c r="IP44" s="2"/>
      <c r="IQ44" s="2"/>
      <c r="IR44" s="2"/>
      <c r="IS44" s="2"/>
      <c r="IT44" s="2"/>
      <c r="IU44" s="2"/>
    </row>
    <row r="45" spans="1:255" x14ac:dyDescent="0.2">
      <c r="A45">
        <v>17</v>
      </c>
      <c r="B45">
        <v>1</v>
      </c>
      <c r="C45">
        <f>ROW(SmtRes!A100)</f>
        <v>100</v>
      </c>
      <c r="D45">
        <f>ROW(EtalonRes!A102)</f>
        <v>102</v>
      </c>
      <c r="E45" t="s">
        <v>80</v>
      </c>
      <c r="F45" t="s">
        <v>81</v>
      </c>
      <c r="G45" t="s">
        <v>82</v>
      </c>
      <c r="H45" t="s">
        <v>29</v>
      </c>
      <c r="I45">
        <f>ROUND((190+340)/100,9)</f>
        <v>5.3</v>
      </c>
      <c r="J45">
        <v>0</v>
      </c>
      <c r="O45">
        <f t="shared" si="14"/>
        <v>171615.5</v>
      </c>
      <c r="P45">
        <f t="shared" si="15"/>
        <v>139834.44</v>
      </c>
      <c r="Q45">
        <f t="shared" si="16"/>
        <v>3731.71</v>
      </c>
      <c r="R45">
        <f t="shared" si="17"/>
        <v>456.63</v>
      </c>
      <c r="S45">
        <f t="shared" si="18"/>
        <v>28049.35</v>
      </c>
      <c r="T45">
        <f t="shared" si="19"/>
        <v>0</v>
      </c>
      <c r="U45">
        <f t="shared" si="20"/>
        <v>463.70759999999996</v>
      </c>
      <c r="V45">
        <f t="shared" si="21"/>
        <v>4.7699999999999996</v>
      </c>
      <c r="W45">
        <f t="shared" si="22"/>
        <v>0</v>
      </c>
      <c r="X45">
        <f t="shared" si="23"/>
        <v>36487.65</v>
      </c>
      <c r="Y45">
        <f t="shared" si="24"/>
        <v>23089.84</v>
      </c>
      <c r="AA45">
        <v>26812450</v>
      </c>
      <c r="AB45">
        <f t="shared" si="25"/>
        <v>4528.7110000000002</v>
      </c>
      <c r="AC45">
        <f t="shared" si="47"/>
        <v>3690.05</v>
      </c>
      <c r="AD45">
        <f>ROUND(((((ET45*1.25))-((EU45*1.25)))+AE45),6)</f>
        <v>98.474999999999994</v>
      </c>
      <c r="AE45">
        <f>ROUND(((EU45*1.25)),6)</f>
        <v>12.05</v>
      </c>
      <c r="AF45">
        <f>ROUND(((EV45*1.15)),6)</f>
        <v>740.18600000000004</v>
      </c>
      <c r="AG45">
        <f t="shared" si="26"/>
        <v>0</v>
      </c>
      <c r="AH45">
        <f>((EW45*1.15))</f>
        <v>87.49199999999999</v>
      </c>
      <c r="AI45">
        <f>((EX45*1.25))</f>
        <v>0.89999999999999991</v>
      </c>
      <c r="AJ45">
        <f t="shared" si="27"/>
        <v>0</v>
      </c>
      <c r="AK45">
        <v>4412.47</v>
      </c>
      <c r="AL45">
        <v>3690.05</v>
      </c>
      <c r="AM45">
        <v>78.78</v>
      </c>
      <c r="AN45">
        <v>9.64</v>
      </c>
      <c r="AO45">
        <v>643.64</v>
      </c>
      <c r="AP45">
        <v>0</v>
      </c>
      <c r="AQ45">
        <v>76.08</v>
      </c>
      <c r="AR45">
        <v>0.72</v>
      </c>
      <c r="AS45">
        <v>0</v>
      </c>
      <c r="AT45">
        <v>128</v>
      </c>
      <c r="AU45">
        <v>81</v>
      </c>
      <c r="AV45">
        <v>1</v>
      </c>
      <c r="AW45">
        <v>1</v>
      </c>
      <c r="AZ45">
        <v>7.15</v>
      </c>
      <c r="BA45">
        <v>7.15</v>
      </c>
      <c r="BB45">
        <v>7.15</v>
      </c>
      <c r="BC45">
        <v>7.15</v>
      </c>
      <c r="BD45" t="s">
        <v>6</v>
      </c>
      <c r="BE45" t="s">
        <v>6</v>
      </c>
      <c r="BF45" t="s">
        <v>6</v>
      </c>
      <c r="BG45" t="s">
        <v>6</v>
      </c>
      <c r="BH45">
        <v>0</v>
      </c>
      <c r="BI45">
        <v>1</v>
      </c>
      <c r="BJ45" t="s">
        <v>83</v>
      </c>
      <c r="BM45">
        <v>27001</v>
      </c>
      <c r="BN45">
        <v>0</v>
      </c>
      <c r="BO45" t="s">
        <v>6</v>
      </c>
      <c r="BP45">
        <v>0</v>
      </c>
      <c r="BQ45">
        <v>2</v>
      </c>
      <c r="BR45">
        <v>0</v>
      </c>
      <c r="BS45">
        <v>7.15</v>
      </c>
      <c r="BT45">
        <v>1</v>
      </c>
      <c r="BU45">
        <v>1</v>
      </c>
      <c r="BV45">
        <v>1</v>
      </c>
      <c r="BW45">
        <v>1</v>
      </c>
      <c r="BX45">
        <v>1</v>
      </c>
      <c r="BY45" t="s">
        <v>6</v>
      </c>
      <c r="BZ45">
        <v>142</v>
      </c>
      <c r="CA45">
        <v>95</v>
      </c>
      <c r="CF45">
        <v>0</v>
      </c>
      <c r="CG45">
        <v>0</v>
      </c>
      <c r="CM45">
        <v>0</v>
      </c>
      <c r="CN45" t="s">
        <v>500</v>
      </c>
      <c r="CO45">
        <v>0</v>
      </c>
      <c r="CP45">
        <f t="shared" si="28"/>
        <v>171615.5</v>
      </c>
      <c r="CQ45">
        <f t="shared" si="29"/>
        <v>26383.857500000002</v>
      </c>
      <c r="CR45">
        <f t="shared" si="30"/>
        <v>704.09624999999994</v>
      </c>
      <c r="CS45">
        <f t="shared" si="31"/>
        <v>86.157500000000013</v>
      </c>
      <c r="CT45">
        <f t="shared" si="32"/>
        <v>5292.3299000000006</v>
      </c>
      <c r="CU45">
        <f t="shared" si="33"/>
        <v>0</v>
      </c>
      <c r="CV45">
        <f t="shared" si="34"/>
        <v>87.49199999999999</v>
      </c>
      <c r="CW45">
        <f t="shared" si="35"/>
        <v>0.89999999999999991</v>
      </c>
      <c r="CX45">
        <f t="shared" si="36"/>
        <v>0</v>
      </c>
      <c r="CY45">
        <f t="shared" si="37"/>
        <v>36487.654399999999</v>
      </c>
      <c r="CZ45">
        <f t="shared" si="38"/>
        <v>23089.843799999999</v>
      </c>
      <c r="DC45" t="s">
        <v>6</v>
      </c>
      <c r="DD45" t="s">
        <v>6</v>
      </c>
      <c r="DE45" t="s">
        <v>41</v>
      </c>
      <c r="DF45" t="s">
        <v>41</v>
      </c>
      <c r="DG45" t="s">
        <v>42</v>
      </c>
      <c r="DH45" t="s">
        <v>6</v>
      </c>
      <c r="DI45" t="s">
        <v>42</v>
      </c>
      <c r="DJ45" t="s">
        <v>41</v>
      </c>
      <c r="DK45" t="s">
        <v>6</v>
      </c>
      <c r="DL45" t="s">
        <v>6</v>
      </c>
      <c r="DM45" t="s">
        <v>6</v>
      </c>
      <c r="DN45">
        <v>0</v>
      </c>
      <c r="DO45">
        <v>0</v>
      </c>
      <c r="DP45">
        <v>1</v>
      </c>
      <c r="DQ45">
        <v>1</v>
      </c>
      <c r="DU45">
        <v>1003</v>
      </c>
      <c r="DV45" t="s">
        <v>29</v>
      </c>
      <c r="DW45" t="s">
        <v>29</v>
      </c>
      <c r="DX45">
        <v>100</v>
      </c>
      <c r="EE45">
        <v>26549101</v>
      </c>
      <c r="EF45">
        <v>2</v>
      </c>
      <c r="EG45" t="s">
        <v>20</v>
      </c>
      <c r="EH45">
        <v>0</v>
      </c>
      <c r="EI45" t="s">
        <v>6</v>
      </c>
      <c r="EJ45">
        <v>1</v>
      </c>
      <c r="EK45">
        <v>27001</v>
      </c>
      <c r="EL45" t="s">
        <v>21</v>
      </c>
      <c r="EM45" t="s">
        <v>22</v>
      </c>
      <c r="EO45" t="s">
        <v>43</v>
      </c>
      <c r="EQ45">
        <v>0</v>
      </c>
      <c r="ER45">
        <v>4412.47</v>
      </c>
      <c r="ES45">
        <v>3690.05</v>
      </c>
      <c r="ET45">
        <v>78.78</v>
      </c>
      <c r="EU45">
        <v>9.64</v>
      </c>
      <c r="EV45">
        <v>643.64</v>
      </c>
      <c r="EW45">
        <v>76.08</v>
      </c>
      <c r="EX45">
        <v>0.72</v>
      </c>
      <c r="EY45">
        <v>0</v>
      </c>
      <c r="FQ45">
        <v>0</v>
      </c>
      <c r="FR45">
        <f t="shared" si="39"/>
        <v>0</v>
      </c>
      <c r="FS45">
        <v>0</v>
      </c>
      <c r="FT45" t="s">
        <v>24</v>
      </c>
      <c r="FU45" t="s">
        <v>25</v>
      </c>
      <c r="FX45">
        <v>127.8</v>
      </c>
      <c r="FY45">
        <v>80.75</v>
      </c>
      <c r="GA45" t="s">
        <v>6</v>
      </c>
      <c r="GD45">
        <v>0</v>
      </c>
      <c r="GF45">
        <v>-1554983997</v>
      </c>
      <c r="GG45">
        <v>1</v>
      </c>
      <c r="GH45">
        <v>1</v>
      </c>
      <c r="GI45">
        <v>4</v>
      </c>
      <c r="GJ45">
        <v>0</v>
      </c>
      <c r="GK45">
        <f>ROUND(R45*(S12)/100,2)</f>
        <v>0</v>
      </c>
      <c r="GL45">
        <f t="shared" si="40"/>
        <v>0</v>
      </c>
      <c r="GM45">
        <f t="shared" si="41"/>
        <v>231192.99</v>
      </c>
      <c r="GN45">
        <f t="shared" si="42"/>
        <v>231192.99</v>
      </c>
      <c r="GO45">
        <f t="shared" si="43"/>
        <v>0</v>
      </c>
      <c r="GP45">
        <f t="shared" si="44"/>
        <v>0</v>
      </c>
      <c r="GR45">
        <v>0</v>
      </c>
      <c r="GS45">
        <v>3</v>
      </c>
      <c r="GT45">
        <v>0</v>
      </c>
      <c r="GU45" t="s">
        <v>6</v>
      </c>
      <c r="GV45">
        <f t="shared" si="45"/>
        <v>0</v>
      </c>
      <c r="GW45">
        <v>1</v>
      </c>
      <c r="GX45">
        <f t="shared" si="46"/>
        <v>0</v>
      </c>
      <c r="HA45">
        <v>0</v>
      </c>
      <c r="HB45">
        <v>0</v>
      </c>
      <c r="IK45">
        <v>0</v>
      </c>
    </row>
    <row r="46" spans="1:255" x14ac:dyDescent="0.2">
      <c r="A46" s="2">
        <v>18</v>
      </c>
      <c r="B46" s="2">
        <v>1</v>
      </c>
      <c r="C46" s="2">
        <v>89</v>
      </c>
      <c r="D46" s="2"/>
      <c r="E46" s="2" t="s">
        <v>84</v>
      </c>
      <c r="F46" s="2" t="s">
        <v>85</v>
      </c>
      <c r="G46" s="2" t="s">
        <v>86</v>
      </c>
      <c r="H46" s="2" t="s">
        <v>87</v>
      </c>
      <c r="I46" s="2">
        <f>I44*J46</f>
        <v>340.00000000000006</v>
      </c>
      <c r="J46" s="2">
        <v>64.150943396226424</v>
      </c>
      <c r="K46" s="2"/>
      <c r="L46" s="2"/>
      <c r="M46" s="2"/>
      <c r="N46" s="2"/>
      <c r="O46" s="2">
        <f t="shared" si="14"/>
        <v>23545</v>
      </c>
      <c r="P46" s="2">
        <f t="shared" si="15"/>
        <v>23545</v>
      </c>
      <c r="Q46" s="2">
        <f t="shared" si="16"/>
        <v>0</v>
      </c>
      <c r="R46" s="2">
        <f t="shared" si="17"/>
        <v>0</v>
      </c>
      <c r="S46" s="2">
        <f t="shared" si="18"/>
        <v>0</v>
      </c>
      <c r="T46" s="2">
        <f t="shared" si="19"/>
        <v>0</v>
      </c>
      <c r="U46" s="2">
        <f t="shared" si="20"/>
        <v>0</v>
      </c>
      <c r="V46" s="2">
        <f t="shared" si="21"/>
        <v>0</v>
      </c>
      <c r="W46" s="2">
        <f t="shared" si="22"/>
        <v>0</v>
      </c>
      <c r="X46" s="2">
        <f t="shared" si="23"/>
        <v>0</v>
      </c>
      <c r="Y46" s="2">
        <f t="shared" si="24"/>
        <v>0</v>
      </c>
      <c r="Z46" s="2"/>
      <c r="AA46" s="2">
        <v>26812436</v>
      </c>
      <c r="AB46" s="2">
        <f t="shared" si="25"/>
        <v>69.25</v>
      </c>
      <c r="AC46" s="2">
        <f t="shared" si="47"/>
        <v>69.25</v>
      </c>
      <c r="AD46" s="2">
        <f>ROUND((((ET46)-(EU46))+AE46),6)</f>
        <v>0</v>
      </c>
      <c r="AE46" s="2">
        <f t="shared" ref="AE46:AF49" si="50">ROUND((EU46),6)</f>
        <v>0</v>
      </c>
      <c r="AF46" s="2">
        <f t="shared" si="50"/>
        <v>0</v>
      </c>
      <c r="AG46" s="2">
        <f t="shared" si="26"/>
        <v>0</v>
      </c>
      <c r="AH46" s="2">
        <f t="shared" ref="AH46:AI49" si="51">(EW46)</f>
        <v>0</v>
      </c>
      <c r="AI46" s="2">
        <f t="shared" si="51"/>
        <v>0</v>
      </c>
      <c r="AJ46" s="2">
        <f t="shared" si="27"/>
        <v>0</v>
      </c>
      <c r="AK46" s="2">
        <v>69.25</v>
      </c>
      <c r="AL46" s="2">
        <v>69.25</v>
      </c>
      <c r="AM46" s="2">
        <v>0</v>
      </c>
      <c r="AN46" s="2">
        <v>0</v>
      </c>
      <c r="AO46" s="2">
        <v>0</v>
      </c>
      <c r="AP46" s="2">
        <v>0</v>
      </c>
      <c r="AQ46" s="2">
        <v>0</v>
      </c>
      <c r="AR46" s="2">
        <v>0</v>
      </c>
      <c r="AS46" s="2">
        <v>0</v>
      </c>
      <c r="AT46" s="2">
        <v>128</v>
      </c>
      <c r="AU46" s="2">
        <v>81</v>
      </c>
      <c r="AV46" s="2">
        <v>1</v>
      </c>
      <c r="AW46" s="2">
        <v>1</v>
      </c>
      <c r="AX46" s="2"/>
      <c r="AY46" s="2"/>
      <c r="AZ46" s="2">
        <v>1</v>
      </c>
      <c r="BA46" s="2">
        <v>1</v>
      </c>
      <c r="BB46" s="2">
        <v>1</v>
      </c>
      <c r="BC46" s="2">
        <v>1</v>
      </c>
      <c r="BD46" s="2" t="s">
        <v>6</v>
      </c>
      <c r="BE46" s="2" t="s">
        <v>6</v>
      </c>
      <c r="BF46" s="2" t="s">
        <v>6</v>
      </c>
      <c r="BG46" s="2" t="s">
        <v>6</v>
      </c>
      <c r="BH46" s="2">
        <v>3</v>
      </c>
      <c r="BI46" s="2">
        <v>1</v>
      </c>
      <c r="BJ46" s="2" t="s">
        <v>88</v>
      </c>
      <c r="BK46" s="2"/>
      <c r="BL46" s="2"/>
      <c r="BM46" s="2">
        <v>27001</v>
      </c>
      <c r="BN46" s="2">
        <v>0</v>
      </c>
      <c r="BO46" s="2" t="s">
        <v>6</v>
      </c>
      <c r="BP46" s="2">
        <v>0</v>
      </c>
      <c r="BQ46" s="2">
        <v>2</v>
      </c>
      <c r="BR46" s="2">
        <v>0</v>
      </c>
      <c r="BS46" s="2">
        <v>1</v>
      </c>
      <c r="BT46" s="2">
        <v>1</v>
      </c>
      <c r="BU46" s="2">
        <v>1</v>
      </c>
      <c r="BV46" s="2">
        <v>1</v>
      </c>
      <c r="BW46" s="2">
        <v>1</v>
      </c>
      <c r="BX46" s="2">
        <v>1</v>
      </c>
      <c r="BY46" s="2" t="s">
        <v>6</v>
      </c>
      <c r="BZ46" s="2">
        <v>142</v>
      </c>
      <c r="CA46" s="2">
        <v>95</v>
      </c>
      <c r="CB46" s="2"/>
      <c r="CC46" s="2"/>
      <c r="CD46" s="2"/>
      <c r="CE46" s="2"/>
      <c r="CF46" s="2">
        <v>0</v>
      </c>
      <c r="CG46" s="2">
        <v>0</v>
      </c>
      <c r="CH46" s="2"/>
      <c r="CI46" s="2"/>
      <c r="CJ46" s="2"/>
      <c r="CK46" s="2"/>
      <c r="CL46" s="2"/>
      <c r="CM46" s="2">
        <v>0</v>
      </c>
      <c r="CN46" s="2" t="s">
        <v>6</v>
      </c>
      <c r="CO46" s="2">
        <v>0</v>
      </c>
      <c r="CP46" s="2">
        <f t="shared" si="28"/>
        <v>23545</v>
      </c>
      <c r="CQ46" s="2">
        <f t="shared" si="29"/>
        <v>69.25</v>
      </c>
      <c r="CR46" s="2">
        <f t="shared" si="30"/>
        <v>0</v>
      </c>
      <c r="CS46" s="2">
        <f t="shared" si="31"/>
        <v>0</v>
      </c>
      <c r="CT46" s="2">
        <f t="shared" si="32"/>
        <v>0</v>
      </c>
      <c r="CU46" s="2">
        <f t="shared" si="33"/>
        <v>0</v>
      </c>
      <c r="CV46" s="2">
        <f t="shared" si="34"/>
        <v>0</v>
      </c>
      <c r="CW46" s="2">
        <f t="shared" si="35"/>
        <v>0</v>
      </c>
      <c r="CX46" s="2">
        <f t="shared" si="36"/>
        <v>0</v>
      </c>
      <c r="CY46" s="2">
        <f t="shared" si="37"/>
        <v>0</v>
      </c>
      <c r="CZ46" s="2">
        <f t="shared" si="38"/>
        <v>0</v>
      </c>
      <c r="DA46" s="2"/>
      <c r="DB46" s="2"/>
      <c r="DC46" s="2" t="s">
        <v>6</v>
      </c>
      <c r="DD46" s="2" t="s">
        <v>6</v>
      </c>
      <c r="DE46" s="2" t="s">
        <v>6</v>
      </c>
      <c r="DF46" s="2" t="s">
        <v>6</v>
      </c>
      <c r="DG46" s="2" t="s">
        <v>6</v>
      </c>
      <c r="DH46" s="2" t="s">
        <v>6</v>
      </c>
      <c r="DI46" s="2" t="s">
        <v>6</v>
      </c>
      <c r="DJ46" s="2" t="s">
        <v>6</v>
      </c>
      <c r="DK46" s="2" t="s">
        <v>6</v>
      </c>
      <c r="DL46" s="2" t="s">
        <v>6</v>
      </c>
      <c r="DM46" s="2" t="s">
        <v>6</v>
      </c>
      <c r="DN46" s="2">
        <v>0</v>
      </c>
      <c r="DO46" s="2">
        <v>0</v>
      </c>
      <c r="DP46" s="2">
        <v>1</v>
      </c>
      <c r="DQ46" s="2">
        <v>1</v>
      </c>
      <c r="DR46" s="2"/>
      <c r="DS46" s="2"/>
      <c r="DT46" s="2"/>
      <c r="DU46" s="2">
        <v>1010</v>
      </c>
      <c r="DV46" s="2" t="s">
        <v>87</v>
      </c>
      <c r="DW46" s="2" t="s">
        <v>87</v>
      </c>
      <c r="DX46" s="2">
        <v>1</v>
      </c>
      <c r="DY46" s="2"/>
      <c r="DZ46" s="2"/>
      <c r="EA46" s="2"/>
      <c r="EB46" s="2"/>
      <c r="EC46" s="2"/>
      <c r="ED46" s="2"/>
      <c r="EE46" s="2">
        <v>26549101</v>
      </c>
      <c r="EF46" s="2">
        <v>2</v>
      </c>
      <c r="EG46" s="2" t="s">
        <v>20</v>
      </c>
      <c r="EH46" s="2">
        <v>0</v>
      </c>
      <c r="EI46" s="2" t="s">
        <v>6</v>
      </c>
      <c r="EJ46" s="2">
        <v>1</v>
      </c>
      <c r="EK46" s="2">
        <v>27001</v>
      </c>
      <c r="EL46" s="2" t="s">
        <v>21</v>
      </c>
      <c r="EM46" s="2" t="s">
        <v>22</v>
      </c>
      <c r="EN46" s="2"/>
      <c r="EO46" s="2" t="s">
        <v>6</v>
      </c>
      <c r="EP46" s="2"/>
      <c r="EQ46" s="2">
        <v>0</v>
      </c>
      <c r="ER46" s="2">
        <v>69.25</v>
      </c>
      <c r="ES46" s="2">
        <v>69.25</v>
      </c>
      <c r="ET46" s="2">
        <v>0</v>
      </c>
      <c r="EU46" s="2">
        <v>0</v>
      </c>
      <c r="EV46" s="2">
        <v>0</v>
      </c>
      <c r="EW46" s="2">
        <v>0</v>
      </c>
      <c r="EX46" s="2">
        <v>0</v>
      </c>
      <c r="EY46" s="2"/>
      <c r="EZ46" s="2"/>
      <c r="FA46" s="2"/>
      <c r="FB46" s="2"/>
      <c r="FC46" s="2"/>
      <c r="FD46" s="2"/>
      <c r="FE46" s="2"/>
      <c r="FF46" s="2"/>
      <c r="FG46" s="2"/>
      <c r="FH46" s="2"/>
      <c r="FI46" s="2"/>
      <c r="FJ46" s="2"/>
      <c r="FK46" s="2"/>
      <c r="FL46" s="2"/>
      <c r="FM46" s="2"/>
      <c r="FN46" s="2"/>
      <c r="FO46" s="2"/>
      <c r="FP46" s="2"/>
      <c r="FQ46" s="2">
        <v>0</v>
      </c>
      <c r="FR46" s="2">
        <f t="shared" si="39"/>
        <v>0</v>
      </c>
      <c r="FS46" s="2">
        <v>0</v>
      </c>
      <c r="FT46" s="2" t="s">
        <v>24</v>
      </c>
      <c r="FU46" s="2" t="s">
        <v>25</v>
      </c>
      <c r="FV46" s="2"/>
      <c r="FW46" s="2"/>
      <c r="FX46" s="2">
        <v>127.8</v>
      </c>
      <c r="FY46" s="2">
        <v>80.75</v>
      </c>
      <c r="FZ46" s="2"/>
      <c r="GA46" s="2" t="s">
        <v>6</v>
      </c>
      <c r="GB46" s="2"/>
      <c r="GC46" s="2"/>
      <c r="GD46" s="2">
        <v>0</v>
      </c>
      <c r="GE46" s="2"/>
      <c r="GF46" s="2">
        <v>-1095119655</v>
      </c>
      <c r="GG46" s="2">
        <v>2</v>
      </c>
      <c r="GH46" s="2">
        <v>1</v>
      </c>
      <c r="GI46" s="2">
        <v>-2</v>
      </c>
      <c r="GJ46" s="2">
        <v>0</v>
      </c>
      <c r="GK46" s="2">
        <f>ROUND(R46*(R12)/100,2)</f>
        <v>0</v>
      </c>
      <c r="GL46" s="2">
        <f t="shared" si="40"/>
        <v>0</v>
      </c>
      <c r="GM46" s="2">
        <f t="shared" si="41"/>
        <v>23545</v>
      </c>
      <c r="GN46" s="2">
        <f t="shared" si="42"/>
        <v>23545</v>
      </c>
      <c r="GO46" s="2">
        <f t="shared" si="43"/>
        <v>0</v>
      </c>
      <c r="GP46" s="2">
        <f t="shared" si="44"/>
        <v>0</v>
      </c>
      <c r="GQ46" s="2"/>
      <c r="GR46" s="2">
        <v>0</v>
      </c>
      <c r="GS46" s="2">
        <v>3</v>
      </c>
      <c r="GT46" s="2">
        <v>0</v>
      </c>
      <c r="GU46" s="2" t="s">
        <v>6</v>
      </c>
      <c r="GV46" s="2">
        <f t="shared" si="45"/>
        <v>0</v>
      </c>
      <c r="GW46" s="2">
        <v>1</v>
      </c>
      <c r="GX46" s="2">
        <f t="shared" si="46"/>
        <v>0</v>
      </c>
      <c r="GY46" s="2"/>
      <c r="GZ46" s="2"/>
      <c r="HA46" s="2">
        <v>0</v>
      </c>
      <c r="HB46" s="2">
        <v>0</v>
      </c>
      <c r="HC46" s="2"/>
      <c r="HD46" s="2"/>
      <c r="HE46" s="2"/>
      <c r="HF46" s="2"/>
      <c r="HG46" s="2"/>
      <c r="HH46" s="2"/>
      <c r="HI46" s="2"/>
      <c r="HJ46" s="2"/>
      <c r="HK46" s="2"/>
      <c r="HL46" s="2"/>
      <c r="HM46" s="2"/>
      <c r="HN46" s="2"/>
      <c r="HO46" s="2"/>
      <c r="HP46" s="2"/>
      <c r="HQ46" s="2"/>
      <c r="HR46" s="2"/>
      <c r="HS46" s="2"/>
      <c r="HT46" s="2"/>
      <c r="HU46" s="2"/>
      <c r="HV46" s="2"/>
      <c r="HW46" s="2"/>
      <c r="HX46" s="2"/>
      <c r="HY46" s="2"/>
      <c r="HZ46" s="2"/>
      <c r="IA46" s="2"/>
      <c r="IB46" s="2"/>
      <c r="IC46" s="2"/>
      <c r="ID46" s="2"/>
      <c r="IE46" s="2"/>
      <c r="IF46" s="2"/>
      <c r="IG46" s="2"/>
      <c r="IH46" s="2"/>
      <c r="II46" s="2"/>
      <c r="IJ46" s="2"/>
      <c r="IK46" s="2">
        <v>0</v>
      </c>
      <c r="IL46" s="2"/>
      <c r="IM46" s="2"/>
      <c r="IN46" s="2"/>
      <c r="IO46" s="2"/>
      <c r="IP46" s="2"/>
      <c r="IQ46" s="2"/>
      <c r="IR46" s="2"/>
      <c r="IS46" s="2"/>
      <c r="IT46" s="2"/>
      <c r="IU46" s="2"/>
    </row>
    <row r="47" spans="1:255" x14ac:dyDescent="0.2">
      <c r="A47">
        <v>18</v>
      </c>
      <c r="B47">
        <v>1</v>
      </c>
      <c r="C47">
        <v>99</v>
      </c>
      <c r="E47" t="s">
        <v>84</v>
      </c>
      <c r="F47" t="s">
        <v>85</v>
      </c>
      <c r="G47" t="s">
        <v>86</v>
      </c>
      <c r="H47" t="s">
        <v>87</v>
      </c>
      <c r="I47">
        <f>I45*J47</f>
        <v>340.00000000000006</v>
      </c>
      <c r="J47">
        <v>64.150943396226424</v>
      </c>
      <c r="O47">
        <f t="shared" si="14"/>
        <v>168346.75</v>
      </c>
      <c r="P47">
        <f t="shared" si="15"/>
        <v>168346.75</v>
      </c>
      <c r="Q47">
        <f t="shared" si="16"/>
        <v>0</v>
      </c>
      <c r="R47">
        <f t="shared" si="17"/>
        <v>0</v>
      </c>
      <c r="S47">
        <f t="shared" si="18"/>
        <v>0</v>
      </c>
      <c r="T47">
        <f t="shared" si="19"/>
        <v>0</v>
      </c>
      <c r="U47">
        <f t="shared" si="20"/>
        <v>0</v>
      </c>
      <c r="V47">
        <f t="shared" si="21"/>
        <v>0</v>
      </c>
      <c r="W47">
        <f t="shared" si="22"/>
        <v>0</v>
      </c>
      <c r="X47">
        <f t="shared" si="23"/>
        <v>0</v>
      </c>
      <c r="Y47">
        <f t="shared" si="24"/>
        <v>0</v>
      </c>
      <c r="AA47">
        <v>26812450</v>
      </c>
      <c r="AB47">
        <f t="shared" si="25"/>
        <v>69.25</v>
      </c>
      <c r="AC47">
        <f t="shared" si="47"/>
        <v>69.25</v>
      </c>
      <c r="AD47">
        <f>ROUND((((ET47)-(EU47))+AE47),6)</f>
        <v>0</v>
      </c>
      <c r="AE47">
        <f t="shared" si="50"/>
        <v>0</v>
      </c>
      <c r="AF47">
        <f t="shared" si="50"/>
        <v>0</v>
      </c>
      <c r="AG47">
        <f t="shared" si="26"/>
        <v>0</v>
      </c>
      <c r="AH47">
        <f t="shared" si="51"/>
        <v>0</v>
      </c>
      <c r="AI47">
        <f t="shared" si="51"/>
        <v>0</v>
      </c>
      <c r="AJ47">
        <f t="shared" si="27"/>
        <v>0</v>
      </c>
      <c r="AK47">
        <v>69.25</v>
      </c>
      <c r="AL47">
        <v>69.25</v>
      </c>
      <c r="AM47">
        <v>0</v>
      </c>
      <c r="AN47">
        <v>0</v>
      </c>
      <c r="AO47">
        <v>0</v>
      </c>
      <c r="AP47">
        <v>0</v>
      </c>
      <c r="AQ47">
        <v>0</v>
      </c>
      <c r="AR47">
        <v>0</v>
      </c>
      <c r="AS47">
        <v>0</v>
      </c>
      <c r="AT47">
        <v>128</v>
      </c>
      <c r="AU47">
        <v>81</v>
      </c>
      <c r="AV47">
        <v>1</v>
      </c>
      <c r="AW47">
        <v>1</v>
      </c>
      <c r="AZ47">
        <v>7.15</v>
      </c>
      <c r="BA47">
        <v>1</v>
      </c>
      <c r="BB47">
        <v>1</v>
      </c>
      <c r="BC47">
        <v>7.15</v>
      </c>
      <c r="BD47" t="s">
        <v>6</v>
      </c>
      <c r="BE47" t="s">
        <v>6</v>
      </c>
      <c r="BF47" t="s">
        <v>6</v>
      </c>
      <c r="BG47" t="s">
        <v>6</v>
      </c>
      <c r="BH47">
        <v>3</v>
      </c>
      <c r="BI47">
        <v>1</v>
      </c>
      <c r="BJ47" t="s">
        <v>88</v>
      </c>
      <c r="BM47">
        <v>27001</v>
      </c>
      <c r="BN47">
        <v>0</v>
      </c>
      <c r="BO47" t="s">
        <v>6</v>
      </c>
      <c r="BP47">
        <v>0</v>
      </c>
      <c r="BQ47">
        <v>2</v>
      </c>
      <c r="BR47">
        <v>0</v>
      </c>
      <c r="BS47">
        <v>1</v>
      </c>
      <c r="BT47">
        <v>1</v>
      </c>
      <c r="BU47">
        <v>1</v>
      </c>
      <c r="BV47">
        <v>1</v>
      </c>
      <c r="BW47">
        <v>1</v>
      </c>
      <c r="BX47">
        <v>1</v>
      </c>
      <c r="BY47" t="s">
        <v>6</v>
      </c>
      <c r="BZ47">
        <v>142</v>
      </c>
      <c r="CA47">
        <v>95</v>
      </c>
      <c r="CF47">
        <v>0</v>
      </c>
      <c r="CG47">
        <v>0</v>
      </c>
      <c r="CM47">
        <v>0</v>
      </c>
      <c r="CN47" t="s">
        <v>6</v>
      </c>
      <c r="CO47">
        <v>0</v>
      </c>
      <c r="CP47">
        <f t="shared" si="28"/>
        <v>168346.75</v>
      </c>
      <c r="CQ47">
        <f t="shared" si="29"/>
        <v>495.13750000000005</v>
      </c>
      <c r="CR47">
        <f t="shared" si="30"/>
        <v>0</v>
      </c>
      <c r="CS47">
        <f t="shared" si="31"/>
        <v>0</v>
      </c>
      <c r="CT47">
        <f t="shared" si="32"/>
        <v>0</v>
      </c>
      <c r="CU47">
        <f t="shared" si="33"/>
        <v>0</v>
      </c>
      <c r="CV47">
        <f t="shared" si="34"/>
        <v>0</v>
      </c>
      <c r="CW47">
        <f t="shared" si="35"/>
        <v>0</v>
      </c>
      <c r="CX47">
        <f t="shared" si="36"/>
        <v>0</v>
      </c>
      <c r="CY47">
        <f t="shared" si="37"/>
        <v>0</v>
      </c>
      <c r="CZ47">
        <f t="shared" si="38"/>
        <v>0</v>
      </c>
      <c r="DC47" t="s">
        <v>6</v>
      </c>
      <c r="DD47" t="s">
        <v>6</v>
      </c>
      <c r="DE47" t="s">
        <v>6</v>
      </c>
      <c r="DF47" t="s">
        <v>6</v>
      </c>
      <c r="DG47" t="s">
        <v>6</v>
      </c>
      <c r="DH47" t="s">
        <v>6</v>
      </c>
      <c r="DI47" t="s">
        <v>6</v>
      </c>
      <c r="DJ47" t="s">
        <v>6</v>
      </c>
      <c r="DK47" t="s">
        <v>6</v>
      </c>
      <c r="DL47" t="s">
        <v>6</v>
      </c>
      <c r="DM47" t="s">
        <v>6</v>
      </c>
      <c r="DN47">
        <v>0</v>
      </c>
      <c r="DO47">
        <v>0</v>
      </c>
      <c r="DP47">
        <v>1</v>
      </c>
      <c r="DQ47">
        <v>1</v>
      </c>
      <c r="DU47">
        <v>1010</v>
      </c>
      <c r="DV47" t="s">
        <v>87</v>
      </c>
      <c r="DW47" t="s">
        <v>87</v>
      </c>
      <c r="DX47">
        <v>1</v>
      </c>
      <c r="EE47">
        <v>26549101</v>
      </c>
      <c r="EF47">
        <v>2</v>
      </c>
      <c r="EG47" t="s">
        <v>20</v>
      </c>
      <c r="EH47">
        <v>0</v>
      </c>
      <c r="EI47" t="s">
        <v>6</v>
      </c>
      <c r="EJ47">
        <v>1</v>
      </c>
      <c r="EK47">
        <v>27001</v>
      </c>
      <c r="EL47" t="s">
        <v>21</v>
      </c>
      <c r="EM47" t="s">
        <v>22</v>
      </c>
      <c r="EO47" t="s">
        <v>6</v>
      </c>
      <c r="EQ47">
        <v>0</v>
      </c>
      <c r="ER47">
        <v>69.25</v>
      </c>
      <c r="ES47">
        <v>69.25</v>
      </c>
      <c r="ET47">
        <v>0</v>
      </c>
      <c r="EU47">
        <v>0</v>
      </c>
      <c r="EV47">
        <v>0</v>
      </c>
      <c r="EW47">
        <v>0</v>
      </c>
      <c r="EX47">
        <v>0</v>
      </c>
      <c r="FQ47">
        <v>0</v>
      </c>
      <c r="FR47">
        <f t="shared" si="39"/>
        <v>0</v>
      </c>
      <c r="FS47">
        <v>0</v>
      </c>
      <c r="FT47" t="s">
        <v>24</v>
      </c>
      <c r="FU47" t="s">
        <v>25</v>
      </c>
      <c r="FX47">
        <v>127.8</v>
      </c>
      <c r="FY47">
        <v>80.75</v>
      </c>
      <c r="GA47" t="s">
        <v>6</v>
      </c>
      <c r="GD47">
        <v>0</v>
      </c>
      <c r="GF47">
        <v>-1095119655</v>
      </c>
      <c r="GG47">
        <v>1</v>
      </c>
      <c r="GH47">
        <v>1</v>
      </c>
      <c r="GI47">
        <v>4</v>
      </c>
      <c r="GJ47">
        <v>0</v>
      </c>
      <c r="GK47">
        <f>ROUND(R47*(S12)/100,2)</f>
        <v>0</v>
      </c>
      <c r="GL47">
        <f t="shared" si="40"/>
        <v>0</v>
      </c>
      <c r="GM47">
        <f t="shared" si="41"/>
        <v>168346.75</v>
      </c>
      <c r="GN47">
        <f t="shared" si="42"/>
        <v>168346.75</v>
      </c>
      <c r="GO47">
        <f t="shared" si="43"/>
        <v>0</v>
      </c>
      <c r="GP47">
        <f t="shared" si="44"/>
        <v>0</v>
      </c>
      <c r="GR47">
        <v>0</v>
      </c>
      <c r="GS47">
        <v>3</v>
      </c>
      <c r="GT47">
        <v>0</v>
      </c>
      <c r="GU47" t="s">
        <v>6</v>
      </c>
      <c r="GV47">
        <f t="shared" si="45"/>
        <v>0</v>
      </c>
      <c r="GW47">
        <v>1</v>
      </c>
      <c r="GX47">
        <f t="shared" si="46"/>
        <v>0</v>
      </c>
      <c r="HA47">
        <v>0</v>
      </c>
      <c r="HB47">
        <v>0</v>
      </c>
      <c r="IK47">
        <v>0</v>
      </c>
    </row>
    <row r="48" spans="1:255" x14ac:dyDescent="0.2">
      <c r="A48" s="2">
        <v>18</v>
      </c>
      <c r="B48" s="2">
        <v>1</v>
      </c>
      <c r="C48" s="2">
        <v>88</v>
      </c>
      <c r="D48" s="2"/>
      <c r="E48" s="2" t="s">
        <v>89</v>
      </c>
      <c r="F48" s="2" t="s">
        <v>90</v>
      </c>
      <c r="G48" s="2" t="s">
        <v>91</v>
      </c>
      <c r="H48" s="2" t="s">
        <v>87</v>
      </c>
      <c r="I48" s="2">
        <f>I44*J48</f>
        <v>189.99999999999997</v>
      </c>
      <c r="J48" s="2">
        <v>35.849056603773583</v>
      </c>
      <c r="K48" s="2"/>
      <c r="L48" s="2"/>
      <c r="M48" s="2"/>
      <c r="N48" s="2"/>
      <c r="O48" s="2">
        <f t="shared" si="14"/>
        <v>21006.400000000001</v>
      </c>
      <c r="P48" s="2">
        <f t="shared" si="15"/>
        <v>21006.400000000001</v>
      </c>
      <c r="Q48" s="2">
        <f t="shared" si="16"/>
        <v>0</v>
      </c>
      <c r="R48" s="2">
        <f t="shared" si="17"/>
        <v>0</v>
      </c>
      <c r="S48" s="2">
        <f t="shared" si="18"/>
        <v>0</v>
      </c>
      <c r="T48" s="2">
        <f t="shared" si="19"/>
        <v>0</v>
      </c>
      <c r="U48" s="2">
        <f t="shared" si="20"/>
        <v>0</v>
      </c>
      <c r="V48" s="2">
        <f t="shared" si="21"/>
        <v>0</v>
      </c>
      <c r="W48" s="2">
        <f t="shared" si="22"/>
        <v>0</v>
      </c>
      <c r="X48" s="2">
        <f t="shared" si="23"/>
        <v>0</v>
      </c>
      <c r="Y48" s="2">
        <f t="shared" si="24"/>
        <v>0</v>
      </c>
      <c r="Z48" s="2"/>
      <c r="AA48" s="2">
        <v>26812436</v>
      </c>
      <c r="AB48" s="2">
        <f t="shared" si="25"/>
        <v>110.56</v>
      </c>
      <c r="AC48" s="2">
        <f t="shared" si="47"/>
        <v>110.56</v>
      </c>
      <c r="AD48" s="2">
        <f>ROUND((((ET48)-(EU48))+AE48),6)</f>
        <v>0</v>
      </c>
      <c r="AE48" s="2">
        <f t="shared" si="50"/>
        <v>0</v>
      </c>
      <c r="AF48" s="2">
        <f t="shared" si="50"/>
        <v>0</v>
      </c>
      <c r="AG48" s="2">
        <f t="shared" si="26"/>
        <v>0</v>
      </c>
      <c r="AH48" s="2">
        <f t="shared" si="51"/>
        <v>0</v>
      </c>
      <c r="AI48" s="2">
        <f t="shared" si="51"/>
        <v>0</v>
      </c>
      <c r="AJ48" s="2">
        <f t="shared" si="27"/>
        <v>0</v>
      </c>
      <c r="AK48" s="2">
        <v>110.56</v>
      </c>
      <c r="AL48" s="2">
        <v>110.56</v>
      </c>
      <c r="AM48" s="2">
        <v>0</v>
      </c>
      <c r="AN48" s="2">
        <v>0</v>
      </c>
      <c r="AO48" s="2">
        <v>0</v>
      </c>
      <c r="AP48" s="2">
        <v>0</v>
      </c>
      <c r="AQ48" s="2">
        <v>0</v>
      </c>
      <c r="AR48" s="2">
        <v>0</v>
      </c>
      <c r="AS48" s="2">
        <v>0</v>
      </c>
      <c r="AT48" s="2">
        <v>128</v>
      </c>
      <c r="AU48" s="2">
        <v>81</v>
      </c>
      <c r="AV48" s="2">
        <v>1</v>
      </c>
      <c r="AW48" s="2">
        <v>1</v>
      </c>
      <c r="AX48" s="2"/>
      <c r="AY48" s="2"/>
      <c r="AZ48" s="2">
        <v>1</v>
      </c>
      <c r="BA48" s="2">
        <v>1</v>
      </c>
      <c r="BB48" s="2">
        <v>1</v>
      </c>
      <c r="BC48" s="2">
        <v>1</v>
      </c>
      <c r="BD48" s="2" t="s">
        <v>6</v>
      </c>
      <c r="BE48" s="2" t="s">
        <v>6</v>
      </c>
      <c r="BF48" s="2" t="s">
        <v>6</v>
      </c>
      <c r="BG48" s="2" t="s">
        <v>6</v>
      </c>
      <c r="BH48" s="2">
        <v>3</v>
      </c>
      <c r="BI48" s="2">
        <v>1</v>
      </c>
      <c r="BJ48" s="2" t="s">
        <v>92</v>
      </c>
      <c r="BK48" s="2"/>
      <c r="BL48" s="2"/>
      <c r="BM48" s="2">
        <v>27001</v>
      </c>
      <c r="BN48" s="2">
        <v>0</v>
      </c>
      <c r="BO48" s="2" t="s">
        <v>6</v>
      </c>
      <c r="BP48" s="2">
        <v>0</v>
      </c>
      <c r="BQ48" s="2">
        <v>2</v>
      </c>
      <c r="BR48" s="2">
        <v>0</v>
      </c>
      <c r="BS48" s="2">
        <v>1</v>
      </c>
      <c r="BT48" s="2">
        <v>1</v>
      </c>
      <c r="BU48" s="2">
        <v>1</v>
      </c>
      <c r="BV48" s="2">
        <v>1</v>
      </c>
      <c r="BW48" s="2">
        <v>1</v>
      </c>
      <c r="BX48" s="2">
        <v>1</v>
      </c>
      <c r="BY48" s="2" t="s">
        <v>6</v>
      </c>
      <c r="BZ48" s="2">
        <v>142</v>
      </c>
      <c r="CA48" s="2">
        <v>95</v>
      </c>
      <c r="CB48" s="2"/>
      <c r="CC48" s="2"/>
      <c r="CD48" s="2"/>
      <c r="CE48" s="2"/>
      <c r="CF48" s="2">
        <v>0</v>
      </c>
      <c r="CG48" s="2">
        <v>0</v>
      </c>
      <c r="CH48" s="2"/>
      <c r="CI48" s="2"/>
      <c r="CJ48" s="2"/>
      <c r="CK48" s="2"/>
      <c r="CL48" s="2"/>
      <c r="CM48" s="2">
        <v>0</v>
      </c>
      <c r="CN48" s="2" t="s">
        <v>6</v>
      </c>
      <c r="CO48" s="2">
        <v>0</v>
      </c>
      <c r="CP48" s="2">
        <f t="shared" si="28"/>
        <v>21006.400000000001</v>
      </c>
      <c r="CQ48" s="2">
        <f t="shared" si="29"/>
        <v>110.56</v>
      </c>
      <c r="CR48" s="2">
        <f t="shared" si="30"/>
        <v>0</v>
      </c>
      <c r="CS48" s="2">
        <f t="shared" si="31"/>
        <v>0</v>
      </c>
      <c r="CT48" s="2">
        <f t="shared" si="32"/>
        <v>0</v>
      </c>
      <c r="CU48" s="2">
        <f t="shared" si="33"/>
        <v>0</v>
      </c>
      <c r="CV48" s="2">
        <f t="shared" si="34"/>
        <v>0</v>
      </c>
      <c r="CW48" s="2">
        <f t="shared" si="35"/>
        <v>0</v>
      </c>
      <c r="CX48" s="2">
        <f t="shared" si="36"/>
        <v>0</v>
      </c>
      <c r="CY48" s="2">
        <f t="shared" si="37"/>
        <v>0</v>
      </c>
      <c r="CZ48" s="2">
        <f t="shared" si="38"/>
        <v>0</v>
      </c>
      <c r="DA48" s="2"/>
      <c r="DB48" s="2"/>
      <c r="DC48" s="2" t="s">
        <v>6</v>
      </c>
      <c r="DD48" s="2" t="s">
        <v>6</v>
      </c>
      <c r="DE48" s="2" t="s">
        <v>6</v>
      </c>
      <c r="DF48" s="2" t="s">
        <v>6</v>
      </c>
      <c r="DG48" s="2" t="s">
        <v>6</v>
      </c>
      <c r="DH48" s="2" t="s">
        <v>6</v>
      </c>
      <c r="DI48" s="2" t="s">
        <v>6</v>
      </c>
      <c r="DJ48" s="2" t="s">
        <v>6</v>
      </c>
      <c r="DK48" s="2" t="s">
        <v>6</v>
      </c>
      <c r="DL48" s="2" t="s">
        <v>6</v>
      </c>
      <c r="DM48" s="2" t="s">
        <v>6</v>
      </c>
      <c r="DN48" s="2">
        <v>0</v>
      </c>
      <c r="DO48" s="2">
        <v>0</v>
      </c>
      <c r="DP48" s="2">
        <v>1</v>
      </c>
      <c r="DQ48" s="2">
        <v>1</v>
      </c>
      <c r="DR48" s="2"/>
      <c r="DS48" s="2"/>
      <c r="DT48" s="2"/>
      <c r="DU48" s="2">
        <v>1010</v>
      </c>
      <c r="DV48" s="2" t="s">
        <v>87</v>
      </c>
      <c r="DW48" s="2" t="s">
        <v>87</v>
      </c>
      <c r="DX48" s="2">
        <v>1</v>
      </c>
      <c r="DY48" s="2"/>
      <c r="DZ48" s="2"/>
      <c r="EA48" s="2"/>
      <c r="EB48" s="2"/>
      <c r="EC48" s="2"/>
      <c r="ED48" s="2"/>
      <c r="EE48" s="2">
        <v>26549101</v>
      </c>
      <c r="EF48" s="2">
        <v>2</v>
      </c>
      <c r="EG48" s="2" t="s">
        <v>20</v>
      </c>
      <c r="EH48" s="2">
        <v>0</v>
      </c>
      <c r="EI48" s="2" t="s">
        <v>6</v>
      </c>
      <c r="EJ48" s="2">
        <v>1</v>
      </c>
      <c r="EK48" s="2">
        <v>27001</v>
      </c>
      <c r="EL48" s="2" t="s">
        <v>21</v>
      </c>
      <c r="EM48" s="2" t="s">
        <v>22</v>
      </c>
      <c r="EN48" s="2"/>
      <c r="EO48" s="2" t="s">
        <v>6</v>
      </c>
      <c r="EP48" s="2"/>
      <c r="EQ48" s="2">
        <v>0</v>
      </c>
      <c r="ER48" s="2">
        <v>110.56</v>
      </c>
      <c r="ES48" s="2">
        <v>110.56</v>
      </c>
      <c r="ET48" s="2">
        <v>0</v>
      </c>
      <c r="EU48" s="2">
        <v>0</v>
      </c>
      <c r="EV48" s="2">
        <v>0</v>
      </c>
      <c r="EW48" s="2">
        <v>0</v>
      </c>
      <c r="EX48" s="2">
        <v>0</v>
      </c>
      <c r="EY48" s="2"/>
      <c r="EZ48" s="2"/>
      <c r="FA48" s="2"/>
      <c r="FB48" s="2"/>
      <c r="FC48" s="2"/>
      <c r="FD48" s="2"/>
      <c r="FE48" s="2"/>
      <c r="FF48" s="2"/>
      <c r="FG48" s="2"/>
      <c r="FH48" s="2"/>
      <c r="FI48" s="2"/>
      <c r="FJ48" s="2"/>
      <c r="FK48" s="2"/>
      <c r="FL48" s="2"/>
      <c r="FM48" s="2"/>
      <c r="FN48" s="2"/>
      <c r="FO48" s="2"/>
      <c r="FP48" s="2"/>
      <c r="FQ48" s="2">
        <v>0</v>
      </c>
      <c r="FR48" s="2">
        <f t="shared" si="39"/>
        <v>0</v>
      </c>
      <c r="FS48" s="2">
        <v>0</v>
      </c>
      <c r="FT48" s="2" t="s">
        <v>24</v>
      </c>
      <c r="FU48" s="2" t="s">
        <v>25</v>
      </c>
      <c r="FV48" s="2"/>
      <c r="FW48" s="2"/>
      <c r="FX48" s="2">
        <v>127.8</v>
      </c>
      <c r="FY48" s="2">
        <v>80.75</v>
      </c>
      <c r="FZ48" s="2"/>
      <c r="GA48" s="2" t="s">
        <v>6</v>
      </c>
      <c r="GB48" s="2"/>
      <c r="GC48" s="2"/>
      <c r="GD48" s="2">
        <v>0</v>
      </c>
      <c r="GE48" s="2"/>
      <c r="GF48" s="2">
        <v>-153568271</v>
      </c>
      <c r="GG48" s="2">
        <v>2</v>
      </c>
      <c r="GH48" s="2">
        <v>1</v>
      </c>
      <c r="GI48" s="2">
        <v>-2</v>
      </c>
      <c r="GJ48" s="2">
        <v>0</v>
      </c>
      <c r="GK48" s="2">
        <f>ROUND(R48*(R12)/100,2)</f>
        <v>0</v>
      </c>
      <c r="GL48" s="2">
        <f t="shared" si="40"/>
        <v>0</v>
      </c>
      <c r="GM48" s="2">
        <f t="shared" si="41"/>
        <v>21006.400000000001</v>
      </c>
      <c r="GN48" s="2">
        <f t="shared" si="42"/>
        <v>21006.400000000001</v>
      </c>
      <c r="GO48" s="2">
        <f t="shared" si="43"/>
        <v>0</v>
      </c>
      <c r="GP48" s="2">
        <f t="shared" si="44"/>
        <v>0</v>
      </c>
      <c r="GQ48" s="2"/>
      <c r="GR48" s="2">
        <v>0</v>
      </c>
      <c r="GS48" s="2">
        <v>3</v>
      </c>
      <c r="GT48" s="2">
        <v>0</v>
      </c>
      <c r="GU48" s="2" t="s">
        <v>6</v>
      </c>
      <c r="GV48" s="2">
        <f t="shared" si="45"/>
        <v>0</v>
      </c>
      <c r="GW48" s="2">
        <v>1</v>
      </c>
      <c r="GX48" s="2">
        <f t="shared" si="46"/>
        <v>0</v>
      </c>
      <c r="GY48" s="2"/>
      <c r="GZ48" s="2"/>
      <c r="HA48" s="2">
        <v>0</v>
      </c>
      <c r="HB48" s="2">
        <v>0</v>
      </c>
      <c r="HC48" s="2"/>
      <c r="HD48" s="2"/>
      <c r="HE48" s="2"/>
      <c r="HF48" s="2"/>
      <c r="HG48" s="2"/>
      <c r="HH48" s="2"/>
      <c r="HI48" s="2"/>
      <c r="HJ48" s="2"/>
      <c r="HK48" s="2"/>
      <c r="HL48" s="2"/>
      <c r="HM48" s="2"/>
      <c r="HN48" s="2"/>
      <c r="HO48" s="2"/>
      <c r="HP48" s="2"/>
      <c r="HQ48" s="2"/>
      <c r="HR48" s="2"/>
      <c r="HS48" s="2"/>
      <c r="HT48" s="2"/>
      <c r="HU48" s="2"/>
      <c r="HV48" s="2"/>
      <c r="HW48" s="2"/>
      <c r="HX48" s="2"/>
      <c r="HY48" s="2"/>
      <c r="HZ48" s="2"/>
      <c r="IA48" s="2"/>
      <c r="IB48" s="2"/>
      <c r="IC48" s="2"/>
      <c r="ID48" s="2"/>
      <c r="IE48" s="2"/>
      <c r="IF48" s="2"/>
      <c r="IG48" s="2"/>
      <c r="IH48" s="2"/>
      <c r="II48" s="2"/>
      <c r="IJ48" s="2"/>
      <c r="IK48" s="2">
        <v>0</v>
      </c>
      <c r="IL48" s="2"/>
      <c r="IM48" s="2"/>
      <c r="IN48" s="2"/>
      <c r="IO48" s="2"/>
      <c r="IP48" s="2"/>
      <c r="IQ48" s="2"/>
      <c r="IR48" s="2"/>
      <c r="IS48" s="2"/>
      <c r="IT48" s="2"/>
      <c r="IU48" s="2"/>
    </row>
    <row r="49" spans="1:255" x14ac:dyDescent="0.2">
      <c r="A49">
        <v>18</v>
      </c>
      <c r="B49">
        <v>1</v>
      </c>
      <c r="C49">
        <v>98</v>
      </c>
      <c r="E49" t="s">
        <v>89</v>
      </c>
      <c r="F49" t="s">
        <v>90</v>
      </c>
      <c r="G49" t="s">
        <v>91</v>
      </c>
      <c r="H49" t="s">
        <v>87</v>
      </c>
      <c r="I49">
        <f>I45*J49</f>
        <v>189.99999999999997</v>
      </c>
      <c r="J49">
        <v>35.849056603773583</v>
      </c>
      <c r="O49">
        <f t="shared" si="14"/>
        <v>150195.76</v>
      </c>
      <c r="P49">
        <f t="shared" si="15"/>
        <v>150195.76</v>
      </c>
      <c r="Q49">
        <f t="shared" si="16"/>
        <v>0</v>
      </c>
      <c r="R49">
        <f t="shared" si="17"/>
        <v>0</v>
      </c>
      <c r="S49">
        <f t="shared" si="18"/>
        <v>0</v>
      </c>
      <c r="T49">
        <f t="shared" si="19"/>
        <v>0</v>
      </c>
      <c r="U49">
        <f t="shared" si="20"/>
        <v>0</v>
      </c>
      <c r="V49">
        <f t="shared" si="21"/>
        <v>0</v>
      </c>
      <c r="W49">
        <f t="shared" si="22"/>
        <v>0</v>
      </c>
      <c r="X49">
        <f t="shared" si="23"/>
        <v>0</v>
      </c>
      <c r="Y49">
        <f t="shared" si="24"/>
        <v>0</v>
      </c>
      <c r="AA49">
        <v>26812450</v>
      </c>
      <c r="AB49">
        <f t="shared" si="25"/>
        <v>110.56</v>
      </c>
      <c r="AC49">
        <f t="shared" si="47"/>
        <v>110.56</v>
      </c>
      <c r="AD49">
        <f>ROUND((((ET49)-(EU49))+AE49),6)</f>
        <v>0</v>
      </c>
      <c r="AE49">
        <f t="shared" si="50"/>
        <v>0</v>
      </c>
      <c r="AF49">
        <f t="shared" si="50"/>
        <v>0</v>
      </c>
      <c r="AG49">
        <f t="shared" si="26"/>
        <v>0</v>
      </c>
      <c r="AH49">
        <f t="shared" si="51"/>
        <v>0</v>
      </c>
      <c r="AI49">
        <f t="shared" si="51"/>
        <v>0</v>
      </c>
      <c r="AJ49">
        <f t="shared" si="27"/>
        <v>0</v>
      </c>
      <c r="AK49">
        <v>110.56</v>
      </c>
      <c r="AL49">
        <v>110.56</v>
      </c>
      <c r="AM49">
        <v>0</v>
      </c>
      <c r="AN49">
        <v>0</v>
      </c>
      <c r="AO49">
        <v>0</v>
      </c>
      <c r="AP49">
        <v>0</v>
      </c>
      <c r="AQ49">
        <v>0</v>
      </c>
      <c r="AR49">
        <v>0</v>
      </c>
      <c r="AS49">
        <v>0</v>
      </c>
      <c r="AT49">
        <v>128</v>
      </c>
      <c r="AU49">
        <v>81</v>
      </c>
      <c r="AV49">
        <v>1</v>
      </c>
      <c r="AW49">
        <v>1</v>
      </c>
      <c r="AZ49">
        <v>7.15</v>
      </c>
      <c r="BA49">
        <v>1</v>
      </c>
      <c r="BB49">
        <v>1</v>
      </c>
      <c r="BC49">
        <v>7.15</v>
      </c>
      <c r="BD49" t="s">
        <v>6</v>
      </c>
      <c r="BE49" t="s">
        <v>6</v>
      </c>
      <c r="BF49" t="s">
        <v>6</v>
      </c>
      <c r="BG49" t="s">
        <v>6</v>
      </c>
      <c r="BH49">
        <v>3</v>
      </c>
      <c r="BI49">
        <v>1</v>
      </c>
      <c r="BJ49" t="s">
        <v>92</v>
      </c>
      <c r="BM49">
        <v>27001</v>
      </c>
      <c r="BN49">
        <v>0</v>
      </c>
      <c r="BO49" t="s">
        <v>6</v>
      </c>
      <c r="BP49">
        <v>0</v>
      </c>
      <c r="BQ49">
        <v>2</v>
      </c>
      <c r="BR49">
        <v>0</v>
      </c>
      <c r="BS49">
        <v>1</v>
      </c>
      <c r="BT49">
        <v>1</v>
      </c>
      <c r="BU49">
        <v>1</v>
      </c>
      <c r="BV49">
        <v>1</v>
      </c>
      <c r="BW49">
        <v>1</v>
      </c>
      <c r="BX49">
        <v>1</v>
      </c>
      <c r="BY49" t="s">
        <v>6</v>
      </c>
      <c r="BZ49">
        <v>142</v>
      </c>
      <c r="CA49">
        <v>95</v>
      </c>
      <c r="CF49">
        <v>0</v>
      </c>
      <c r="CG49">
        <v>0</v>
      </c>
      <c r="CM49">
        <v>0</v>
      </c>
      <c r="CN49" t="s">
        <v>6</v>
      </c>
      <c r="CO49">
        <v>0</v>
      </c>
      <c r="CP49">
        <f t="shared" si="28"/>
        <v>150195.76</v>
      </c>
      <c r="CQ49">
        <f t="shared" si="29"/>
        <v>790.50400000000002</v>
      </c>
      <c r="CR49">
        <f t="shared" si="30"/>
        <v>0</v>
      </c>
      <c r="CS49">
        <f t="shared" si="31"/>
        <v>0</v>
      </c>
      <c r="CT49">
        <f t="shared" si="32"/>
        <v>0</v>
      </c>
      <c r="CU49">
        <f t="shared" si="33"/>
        <v>0</v>
      </c>
      <c r="CV49">
        <f t="shared" si="34"/>
        <v>0</v>
      </c>
      <c r="CW49">
        <f t="shared" si="35"/>
        <v>0</v>
      </c>
      <c r="CX49">
        <f t="shared" si="36"/>
        <v>0</v>
      </c>
      <c r="CY49">
        <f t="shared" si="37"/>
        <v>0</v>
      </c>
      <c r="CZ49">
        <f t="shared" si="38"/>
        <v>0</v>
      </c>
      <c r="DC49" t="s">
        <v>6</v>
      </c>
      <c r="DD49" t="s">
        <v>6</v>
      </c>
      <c r="DE49" t="s">
        <v>6</v>
      </c>
      <c r="DF49" t="s">
        <v>6</v>
      </c>
      <c r="DG49" t="s">
        <v>6</v>
      </c>
      <c r="DH49" t="s">
        <v>6</v>
      </c>
      <c r="DI49" t="s">
        <v>6</v>
      </c>
      <c r="DJ49" t="s">
        <v>6</v>
      </c>
      <c r="DK49" t="s">
        <v>6</v>
      </c>
      <c r="DL49" t="s">
        <v>6</v>
      </c>
      <c r="DM49" t="s">
        <v>6</v>
      </c>
      <c r="DN49">
        <v>0</v>
      </c>
      <c r="DO49">
        <v>0</v>
      </c>
      <c r="DP49">
        <v>1</v>
      </c>
      <c r="DQ49">
        <v>1</v>
      </c>
      <c r="DU49">
        <v>1010</v>
      </c>
      <c r="DV49" t="s">
        <v>87</v>
      </c>
      <c r="DW49" t="s">
        <v>87</v>
      </c>
      <c r="DX49">
        <v>1</v>
      </c>
      <c r="EE49">
        <v>26549101</v>
      </c>
      <c r="EF49">
        <v>2</v>
      </c>
      <c r="EG49" t="s">
        <v>20</v>
      </c>
      <c r="EH49">
        <v>0</v>
      </c>
      <c r="EI49" t="s">
        <v>6</v>
      </c>
      <c r="EJ49">
        <v>1</v>
      </c>
      <c r="EK49">
        <v>27001</v>
      </c>
      <c r="EL49" t="s">
        <v>21</v>
      </c>
      <c r="EM49" t="s">
        <v>22</v>
      </c>
      <c r="EO49" t="s">
        <v>6</v>
      </c>
      <c r="EQ49">
        <v>0</v>
      </c>
      <c r="ER49">
        <v>110.56</v>
      </c>
      <c r="ES49">
        <v>110.56</v>
      </c>
      <c r="ET49">
        <v>0</v>
      </c>
      <c r="EU49">
        <v>0</v>
      </c>
      <c r="EV49">
        <v>0</v>
      </c>
      <c r="EW49">
        <v>0</v>
      </c>
      <c r="EX49">
        <v>0</v>
      </c>
      <c r="FQ49">
        <v>0</v>
      </c>
      <c r="FR49">
        <f t="shared" si="39"/>
        <v>0</v>
      </c>
      <c r="FS49">
        <v>0</v>
      </c>
      <c r="FT49" t="s">
        <v>24</v>
      </c>
      <c r="FU49" t="s">
        <v>25</v>
      </c>
      <c r="FX49">
        <v>127.8</v>
      </c>
      <c r="FY49">
        <v>80.75</v>
      </c>
      <c r="GA49" t="s">
        <v>6</v>
      </c>
      <c r="GD49">
        <v>0</v>
      </c>
      <c r="GF49">
        <v>-153568271</v>
      </c>
      <c r="GG49">
        <v>1</v>
      </c>
      <c r="GH49">
        <v>1</v>
      </c>
      <c r="GI49">
        <v>4</v>
      </c>
      <c r="GJ49">
        <v>0</v>
      </c>
      <c r="GK49">
        <f>ROUND(R49*(S12)/100,2)</f>
        <v>0</v>
      </c>
      <c r="GL49">
        <f t="shared" si="40"/>
        <v>0</v>
      </c>
      <c r="GM49">
        <f t="shared" si="41"/>
        <v>150195.76</v>
      </c>
      <c r="GN49">
        <f t="shared" si="42"/>
        <v>150195.76</v>
      </c>
      <c r="GO49">
        <f t="shared" si="43"/>
        <v>0</v>
      </c>
      <c r="GP49">
        <f t="shared" si="44"/>
        <v>0</v>
      </c>
      <c r="GR49">
        <v>0</v>
      </c>
      <c r="GS49">
        <v>3</v>
      </c>
      <c r="GT49">
        <v>0</v>
      </c>
      <c r="GU49" t="s">
        <v>6</v>
      </c>
      <c r="GV49">
        <f t="shared" si="45"/>
        <v>0</v>
      </c>
      <c r="GW49">
        <v>1</v>
      </c>
      <c r="GX49">
        <f t="shared" si="46"/>
        <v>0</v>
      </c>
      <c r="HA49">
        <v>0</v>
      </c>
      <c r="HB49">
        <v>0</v>
      </c>
      <c r="IK49">
        <v>0</v>
      </c>
    </row>
    <row r="50" spans="1:255" x14ac:dyDescent="0.2">
      <c r="A50" s="2">
        <v>17</v>
      </c>
      <c r="B50" s="2">
        <v>1</v>
      </c>
      <c r="C50" s="2">
        <f>ROW(SmtRes!A110)</f>
        <v>110</v>
      </c>
      <c r="D50" s="2">
        <f>ROW(EtalonRes!A112)</f>
        <v>112</v>
      </c>
      <c r="E50" s="2" t="s">
        <v>93</v>
      </c>
      <c r="F50" s="2" t="s">
        <v>94</v>
      </c>
      <c r="G50" s="2" t="s">
        <v>95</v>
      </c>
      <c r="H50" s="2" t="s">
        <v>96</v>
      </c>
      <c r="I50" s="2">
        <f>ROUND(12/100,9)</f>
        <v>0.12</v>
      </c>
      <c r="J50" s="2">
        <v>0</v>
      </c>
      <c r="K50" s="2"/>
      <c r="L50" s="2"/>
      <c r="M50" s="2"/>
      <c r="N50" s="2"/>
      <c r="O50" s="2">
        <f t="shared" si="14"/>
        <v>352.28</v>
      </c>
      <c r="P50" s="2">
        <f t="shared" si="15"/>
        <v>0</v>
      </c>
      <c r="Q50" s="2">
        <f t="shared" si="16"/>
        <v>145.38</v>
      </c>
      <c r="R50" s="2">
        <f t="shared" si="17"/>
        <v>18.52</v>
      </c>
      <c r="S50" s="2">
        <f t="shared" si="18"/>
        <v>206.9</v>
      </c>
      <c r="T50" s="2">
        <f t="shared" si="19"/>
        <v>0</v>
      </c>
      <c r="U50" s="2">
        <f t="shared" si="20"/>
        <v>24.897599999999997</v>
      </c>
      <c r="V50" s="2">
        <f t="shared" si="21"/>
        <v>1.6862400000000002</v>
      </c>
      <c r="W50" s="2">
        <f t="shared" si="22"/>
        <v>0</v>
      </c>
      <c r="X50" s="2">
        <f t="shared" si="23"/>
        <v>234.44</v>
      </c>
      <c r="Y50" s="2">
        <f t="shared" si="24"/>
        <v>135.25</v>
      </c>
      <c r="Z50" s="2"/>
      <c r="AA50" s="2">
        <v>26812436</v>
      </c>
      <c r="AB50" s="2">
        <f t="shared" si="25"/>
        <v>2935.62</v>
      </c>
      <c r="AC50" s="2">
        <f t="shared" si="47"/>
        <v>0</v>
      </c>
      <c r="AD50" s="2">
        <f>ROUND(((((ET50*1.2))-((EU50*1.2)))+AE50),6)</f>
        <v>1211.46</v>
      </c>
      <c r="AE50" s="2">
        <f>ROUND(((EU50*1.2)),6)</f>
        <v>154.30799999999999</v>
      </c>
      <c r="AF50" s="2">
        <f>ROUND(((EV50*1.2)),6)</f>
        <v>1724.16</v>
      </c>
      <c r="AG50" s="2">
        <f t="shared" si="26"/>
        <v>0</v>
      </c>
      <c r="AH50" s="2">
        <f>((EW50*1.2))</f>
        <v>207.48</v>
      </c>
      <c r="AI50" s="2">
        <f>((EX50*1.2))</f>
        <v>14.052000000000001</v>
      </c>
      <c r="AJ50" s="2">
        <f t="shared" si="27"/>
        <v>0</v>
      </c>
      <c r="AK50" s="2">
        <v>2446.35</v>
      </c>
      <c r="AL50" s="2">
        <v>0</v>
      </c>
      <c r="AM50" s="2">
        <v>1009.55</v>
      </c>
      <c r="AN50" s="2">
        <v>128.59</v>
      </c>
      <c r="AO50" s="2">
        <v>1436.8</v>
      </c>
      <c r="AP50" s="2">
        <v>0</v>
      </c>
      <c r="AQ50" s="2">
        <v>172.9</v>
      </c>
      <c r="AR50" s="2">
        <v>11.71</v>
      </c>
      <c r="AS50" s="2">
        <v>0</v>
      </c>
      <c r="AT50" s="2">
        <v>104</v>
      </c>
      <c r="AU50" s="2">
        <v>60</v>
      </c>
      <c r="AV50" s="2">
        <v>1</v>
      </c>
      <c r="AW50" s="2">
        <v>1</v>
      </c>
      <c r="AX50" s="2"/>
      <c r="AY50" s="2"/>
      <c r="AZ50" s="2">
        <v>1</v>
      </c>
      <c r="BA50" s="2">
        <v>1</v>
      </c>
      <c r="BB50" s="2">
        <v>1</v>
      </c>
      <c r="BC50" s="2">
        <v>1</v>
      </c>
      <c r="BD50" s="2" t="s">
        <v>6</v>
      </c>
      <c r="BE50" s="2" t="s">
        <v>6</v>
      </c>
      <c r="BF50" s="2" t="s">
        <v>6</v>
      </c>
      <c r="BG50" s="2" t="s">
        <v>6</v>
      </c>
      <c r="BH50" s="2">
        <v>0</v>
      </c>
      <c r="BI50" s="2">
        <v>1</v>
      </c>
      <c r="BJ50" s="2" t="s">
        <v>97</v>
      </c>
      <c r="BK50" s="2"/>
      <c r="BL50" s="2"/>
      <c r="BM50" s="2">
        <v>68001</v>
      </c>
      <c r="BN50" s="2">
        <v>0</v>
      </c>
      <c r="BO50" s="2" t="s">
        <v>6</v>
      </c>
      <c r="BP50" s="2">
        <v>0</v>
      </c>
      <c r="BQ50" s="2">
        <v>6</v>
      </c>
      <c r="BR50" s="2">
        <v>0</v>
      </c>
      <c r="BS50" s="2">
        <v>1</v>
      </c>
      <c r="BT50" s="2">
        <v>1</v>
      </c>
      <c r="BU50" s="2">
        <v>1</v>
      </c>
      <c r="BV50" s="2">
        <v>1</v>
      </c>
      <c r="BW50" s="2">
        <v>1</v>
      </c>
      <c r="BX50" s="2">
        <v>1</v>
      </c>
      <c r="BY50" s="2" t="s">
        <v>6</v>
      </c>
      <c r="BZ50" s="2">
        <v>104</v>
      </c>
      <c r="CA50" s="2">
        <v>60</v>
      </c>
      <c r="CB50" s="2"/>
      <c r="CC50" s="2"/>
      <c r="CD50" s="2"/>
      <c r="CE50" s="2"/>
      <c r="CF50" s="2">
        <v>0</v>
      </c>
      <c r="CG50" s="2">
        <v>0</v>
      </c>
      <c r="CH50" s="2"/>
      <c r="CI50" s="2"/>
      <c r="CJ50" s="2"/>
      <c r="CK50" s="2"/>
      <c r="CL50" s="2"/>
      <c r="CM50" s="2">
        <v>0</v>
      </c>
      <c r="CN50" s="2" t="s">
        <v>31</v>
      </c>
      <c r="CO50" s="2">
        <v>0</v>
      </c>
      <c r="CP50" s="2">
        <f t="shared" si="28"/>
        <v>352.28</v>
      </c>
      <c r="CQ50" s="2">
        <f t="shared" si="29"/>
        <v>0</v>
      </c>
      <c r="CR50" s="2">
        <f t="shared" si="30"/>
        <v>1211.46</v>
      </c>
      <c r="CS50" s="2">
        <f t="shared" si="31"/>
        <v>154.30799999999999</v>
      </c>
      <c r="CT50" s="2">
        <f t="shared" si="32"/>
        <v>1724.16</v>
      </c>
      <c r="CU50" s="2">
        <f t="shared" si="33"/>
        <v>0</v>
      </c>
      <c r="CV50" s="2">
        <f t="shared" si="34"/>
        <v>207.48</v>
      </c>
      <c r="CW50" s="2">
        <f t="shared" si="35"/>
        <v>14.052000000000001</v>
      </c>
      <c r="CX50" s="2">
        <f t="shared" si="36"/>
        <v>0</v>
      </c>
      <c r="CY50" s="2">
        <f t="shared" si="37"/>
        <v>234.43680000000001</v>
      </c>
      <c r="CZ50" s="2">
        <f t="shared" si="38"/>
        <v>135.25200000000001</v>
      </c>
      <c r="DA50" s="2"/>
      <c r="DB50" s="2"/>
      <c r="DC50" s="2" t="s">
        <v>6</v>
      </c>
      <c r="DD50" s="2" t="s">
        <v>6</v>
      </c>
      <c r="DE50" s="2" t="s">
        <v>32</v>
      </c>
      <c r="DF50" s="2" t="s">
        <v>32</v>
      </c>
      <c r="DG50" s="2" t="s">
        <v>32</v>
      </c>
      <c r="DH50" s="2" t="s">
        <v>6</v>
      </c>
      <c r="DI50" s="2" t="s">
        <v>32</v>
      </c>
      <c r="DJ50" s="2" t="s">
        <v>32</v>
      </c>
      <c r="DK50" s="2" t="s">
        <v>6</v>
      </c>
      <c r="DL50" s="2" t="s">
        <v>6</v>
      </c>
      <c r="DM50" s="2" t="s">
        <v>6</v>
      </c>
      <c r="DN50" s="2">
        <v>0</v>
      </c>
      <c r="DO50" s="2">
        <v>0</v>
      </c>
      <c r="DP50" s="2">
        <v>1</v>
      </c>
      <c r="DQ50" s="2">
        <v>1</v>
      </c>
      <c r="DR50" s="2"/>
      <c r="DS50" s="2"/>
      <c r="DT50" s="2"/>
      <c r="DU50" s="2">
        <v>1005</v>
      </c>
      <c r="DV50" s="2" t="s">
        <v>96</v>
      </c>
      <c r="DW50" s="2" t="s">
        <v>96</v>
      </c>
      <c r="DX50" s="2">
        <v>100</v>
      </c>
      <c r="DY50" s="2"/>
      <c r="DZ50" s="2"/>
      <c r="EA50" s="2"/>
      <c r="EB50" s="2"/>
      <c r="EC50" s="2"/>
      <c r="ED50" s="2"/>
      <c r="EE50" s="2">
        <v>26549186</v>
      </c>
      <c r="EF50" s="2">
        <v>6</v>
      </c>
      <c r="EG50" s="2" t="s">
        <v>33</v>
      </c>
      <c r="EH50" s="2">
        <v>0</v>
      </c>
      <c r="EI50" s="2" t="s">
        <v>6</v>
      </c>
      <c r="EJ50" s="2">
        <v>1</v>
      </c>
      <c r="EK50" s="2">
        <v>68001</v>
      </c>
      <c r="EL50" s="2" t="s">
        <v>34</v>
      </c>
      <c r="EM50" s="2" t="s">
        <v>35</v>
      </c>
      <c r="EN50" s="2"/>
      <c r="EO50" s="2" t="s">
        <v>36</v>
      </c>
      <c r="EP50" s="2"/>
      <c r="EQ50" s="2">
        <v>0</v>
      </c>
      <c r="ER50" s="2">
        <v>2446.35</v>
      </c>
      <c r="ES50" s="2">
        <v>0</v>
      </c>
      <c r="ET50" s="2">
        <v>1009.55</v>
      </c>
      <c r="EU50" s="2">
        <v>128.59</v>
      </c>
      <c r="EV50" s="2">
        <v>1436.8</v>
      </c>
      <c r="EW50" s="2">
        <v>172.9</v>
      </c>
      <c r="EX50" s="2">
        <v>11.71</v>
      </c>
      <c r="EY50" s="2">
        <v>0</v>
      </c>
      <c r="EZ50" s="2"/>
      <c r="FA50" s="2"/>
      <c r="FB50" s="2"/>
      <c r="FC50" s="2"/>
      <c r="FD50" s="2"/>
      <c r="FE50" s="2"/>
      <c r="FF50" s="2"/>
      <c r="FG50" s="2"/>
      <c r="FH50" s="2"/>
      <c r="FI50" s="2"/>
      <c r="FJ50" s="2"/>
      <c r="FK50" s="2"/>
      <c r="FL50" s="2"/>
      <c r="FM50" s="2"/>
      <c r="FN50" s="2"/>
      <c r="FO50" s="2"/>
      <c r="FP50" s="2"/>
      <c r="FQ50" s="2">
        <v>0</v>
      </c>
      <c r="FR50" s="2">
        <f t="shared" si="39"/>
        <v>0</v>
      </c>
      <c r="FS50" s="2">
        <v>0</v>
      </c>
      <c r="FT50" s="2"/>
      <c r="FU50" s="2"/>
      <c r="FV50" s="2"/>
      <c r="FW50" s="2"/>
      <c r="FX50" s="2">
        <v>104</v>
      </c>
      <c r="FY50" s="2">
        <v>60</v>
      </c>
      <c r="FZ50" s="2"/>
      <c r="GA50" s="2" t="s">
        <v>6</v>
      </c>
      <c r="GB50" s="2"/>
      <c r="GC50" s="2"/>
      <c r="GD50" s="2">
        <v>0</v>
      </c>
      <c r="GE50" s="2"/>
      <c r="GF50" s="2">
        <v>776775175</v>
      </c>
      <c r="GG50" s="2">
        <v>2</v>
      </c>
      <c r="GH50" s="2">
        <v>1</v>
      </c>
      <c r="GI50" s="2">
        <v>-2</v>
      </c>
      <c r="GJ50" s="2">
        <v>0</v>
      </c>
      <c r="GK50" s="2">
        <f>ROUND(R50*(R12)/100,2)</f>
        <v>0</v>
      </c>
      <c r="GL50" s="2">
        <f t="shared" si="40"/>
        <v>0</v>
      </c>
      <c r="GM50" s="2">
        <f t="shared" si="41"/>
        <v>721.97</v>
      </c>
      <c r="GN50" s="2">
        <f t="shared" si="42"/>
        <v>721.97</v>
      </c>
      <c r="GO50" s="2">
        <f t="shared" si="43"/>
        <v>0</v>
      </c>
      <c r="GP50" s="2">
        <f t="shared" si="44"/>
        <v>0</v>
      </c>
      <c r="GQ50" s="2"/>
      <c r="GR50" s="2">
        <v>0</v>
      </c>
      <c r="GS50" s="2">
        <v>3</v>
      </c>
      <c r="GT50" s="2">
        <v>0</v>
      </c>
      <c r="GU50" s="2" t="s">
        <v>6</v>
      </c>
      <c r="GV50" s="2">
        <f t="shared" si="45"/>
        <v>0</v>
      </c>
      <c r="GW50" s="2">
        <v>1</v>
      </c>
      <c r="GX50" s="2">
        <f t="shared" si="46"/>
        <v>0</v>
      </c>
      <c r="GY50" s="2"/>
      <c r="GZ50" s="2"/>
      <c r="HA50" s="2">
        <v>0</v>
      </c>
      <c r="HB50" s="2">
        <v>0</v>
      </c>
      <c r="HC50" s="2"/>
      <c r="HD50" s="2"/>
      <c r="HE50" s="2"/>
      <c r="HF50" s="2"/>
      <c r="HG50" s="2"/>
      <c r="HH50" s="2"/>
      <c r="HI50" s="2"/>
      <c r="HJ50" s="2"/>
      <c r="HK50" s="2"/>
      <c r="HL50" s="2"/>
      <c r="HM50" s="2"/>
      <c r="HN50" s="2"/>
      <c r="HO50" s="2"/>
      <c r="HP50" s="2"/>
      <c r="HQ50" s="2"/>
      <c r="HR50" s="2"/>
      <c r="HS50" s="2"/>
      <c r="HT50" s="2"/>
      <c r="HU50" s="2"/>
      <c r="HV50" s="2"/>
      <c r="HW50" s="2"/>
      <c r="HX50" s="2"/>
      <c r="HY50" s="2"/>
      <c r="HZ50" s="2"/>
      <c r="IA50" s="2"/>
      <c r="IB50" s="2"/>
      <c r="IC50" s="2"/>
      <c r="ID50" s="2"/>
      <c r="IE50" s="2"/>
      <c r="IF50" s="2"/>
      <c r="IG50" s="2"/>
      <c r="IH50" s="2"/>
      <c r="II50" s="2"/>
      <c r="IJ50" s="2"/>
      <c r="IK50" s="2">
        <v>0</v>
      </c>
      <c r="IL50" s="2"/>
      <c r="IM50" s="2"/>
      <c r="IN50" s="2"/>
      <c r="IO50" s="2"/>
      <c r="IP50" s="2"/>
      <c r="IQ50" s="2"/>
      <c r="IR50" s="2"/>
      <c r="IS50" s="2"/>
      <c r="IT50" s="2"/>
      <c r="IU50" s="2"/>
    </row>
    <row r="51" spans="1:255" x14ac:dyDescent="0.2">
      <c r="A51">
        <v>17</v>
      </c>
      <c r="B51">
        <v>1</v>
      </c>
      <c r="C51">
        <f>ROW(SmtRes!A120)</f>
        <v>120</v>
      </c>
      <c r="D51">
        <f>ROW(EtalonRes!A122)</f>
        <v>122</v>
      </c>
      <c r="E51" t="s">
        <v>93</v>
      </c>
      <c r="F51" t="s">
        <v>94</v>
      </c>
      <c r="G51" t="s">
        <v>95</v>
      </c>
      <c r="H51" t="s">
        <v>96</v>
      </c>
      <c r="I51">
        <f>ROUND(12/100,9)</f>
        <v>0.12</v>
      </c>
      <c r="J51">
        <v>0</v>
      </c>
      <c r="O51">
        <f t="shared" si="14"/>
        <v>2518.7600000000002</v>
      </c>
      <c r="P51">
        <f t="shared" si="15"/>
        <v>0</v>
      </c>
      <c r="Q51">
        <f t="shared" si="16"/>
        <v>1039.43</v>
      </c>
      <c r="R51">
        <f t="shared" si="17"/>
        <v>132.4</v>
      </c>
      <c r="S51">
        <f t="shared" si="18"/>
        <v>1479.33</v>
      </c>
      <c r="T51">
        <f t="shared" si="19"/>
        <v>0</v>
      </c>
      <c r="U51">
        <f t="shared" si="20"/>
        <v>24.897599999999997</v>
      </c>
      <c r="V51">
        <f t="shared" si="21"/>
        <v>1.6862400000000002</v>
      </c>
      <c r="W51">
        <f t="shared" si="22"/>
        <v>0</v>
      </c>
      <c r="X51">
        <f t="shared" si="23"/>
        <v>1676.2</v>
      </c>
      <c r="Y51">
        <f t="shared" si="24"/>
        <v>967.04</v>
      </c>
      <c r="AA51">
        <v>26812450</v>
      </c>
      <c r="AB51">
        <f t="shared" si="25"/>
        <v>2935.62</v>
      </c>
      <c r="AC51">
        <f t="shared" si="47"/>
        <v>0</v>
      </c>
      <c r="AD51">
        <f>ROUND(((((ET51*1.2))-((EU51*1.2)))+AE51),6)</f>
        <v>1211.46</v>
      </c>
      <c r="AE51">
        <f>ROUND(((EU51*1.2)),6)</f>
        <v>154.30799999999999</v>
      </c>
      <c r="AF51">
        <f>ROUND(((EV51*1.2)),6)</f>
        <v>1724.16</v>
      </c>
      <c r="AG51">
        <f t="shared" si="26"/>
        <v>0</v>
      </c>
      <c r="AH51">
        <f>((EW51*1.2))</f>
        <v>207.48</v>
      </c>
      <c r="AI51">
        <f>((EX51*1.2))</f>
        <v>14.052000000000001</v>
      </c>
      <c r="AJ51">
        <f t="shared" si="27"/>
        <v>0</v>
      </c>
      <c r="AK51">
        <v>2446.35</v>
      </c>
      <c r="AL51">
        <v>0</v>
      </c>
      <c r="AM51">
        <v>1009.55</v>
      </c>
      <c r="AN51">
        <v>128.59</v>
      </c>
      <c r="AO51">
        <v>1436.8</v>
      </c>
      <c r="AP51">
        <v>0</v>
      </c>
      <c r="AQ51">
        <v>172.9</v>
      </c>
      <c r="AR51">
        <v>11.71</v>
      </c>
      <c r="AS51">
        <v>0</v>
      </c>
      <c r="AT51">
        <v>104</v>
      </c>
      <c r="AU51">
        <v>60</v>
      </c>
      <c r="AV51">
        <v>1</v>
      </c>
      <c r="AW51">
        <v>1</v>
      </c>
      <c r="AZ51">
        <v>7.15</v>
      </c>
      <c r="BA51">
        <v>7.15</v>
      </c>
      <c r="BB51">
        <v>7.15</v>
      </c>
      <c r="BC51">
        <v>7.15</v>
      </c>
      <c r="BD51" t="s">
        <v>6</v>
      </c>
      <c r="BE51" t="s">
        <v>6</v>
      </c>
      <c r="BF51" t="s">
        <v>6</v>
      </c>
      <c r="BG51" t="s">
        <v>6</v>
      </c>
      <c r="BH51">
        <v>0</v>
      </c>
      <c r="BI51">
        <v>1</v>
      </c>
      <c r="BJ51" t="s">
        <v>97</v>
      </c>
      <c r="BM51">
        <v>68001</v>
      </c>
      <c r="BN51">
        <v>0</v>
      </c>
      <c r="BO51" t="s">
        <v>6</v>
      </c>
      <c r="BP51">
        <v>0</v>
      </c>
      <c r="BQ51">
        <v>6</v>
      </c>
      <c r="BR51">
        <v>0</v>
      </c>
      <c r="BS51">
        <v>7.15</v>
      </c>
      <c r="BT51">
        <v>1</v>
      </c>
      <c r="BU51">
        <v>1</v>
      </c>
      <c r="BV51">
        <v>1</v>
      </c>
      <c r="BW51">
        <v>1</v>
      </c>
      <c r="BX51">
        <v>1</v>
      </c>
      <c r="BY51" t="s">
        <v>6</v>
      </c>
      <c r="BZ51">
        <v>104</v>
      </c>
      <c r="CA51">
        <v>60</v>
      </c>
      <c r="CF51">
        <v>0</v>
      </c>
      <c r="CG51">
        <v>0</v>
      </c>
      <c r="CM51">
        <v>0</v>
      </c>
      <c r="CN51" t="s">
        <v>31</v>
      </c>
      <c r="CO51">
        <v>0</v>
      </c>
      <c r="CP51">
        <f t="shared" si="28"/>
        <v>2518.7600000000002</v>
      </c>
      <c r="CQ51">
        <f t="shared" si="29"/>
        <v>0</v>
      </c>
      <c r="CR51">
        <f t="shared" si="30"/>
        <v>8661.9390000000003</v>
      </c>
      <c r="CS51">
        <f t="shared" si="31"/>
        <v>1103.3022000000001</v>
      </c>
      <c r="CT51">
        <f t="shared" si="32"/>
        <v>12327.744000000001</v>
      </c>
      <c r="CU51">
        <f t="shared" si="33"/>
        <v>0</v>
      </c>
      <c r="CV51">
        <f t="shared" si="34"/>
        <v>207.48</v>
      </c>
      <c r="CW51">
        <f t="shared" si="35"/>
        <v>14.052000000000001</v>
      </c>
      <c r="CX51">
        <f t="shared" si="36"/>
        <v>0</v>
      </c>
      <c r="CY51">
        <f t="shared" si="37"/>
        <v>1676.1992</v>
      </c>
      <c r="CZ51">
        <f t="shared" si="38"/>
        <v>967.03800000000001</v>
      </c>
      <c r="DC51" t="s">
        <v>6</v>
      </c>
      <c r="DD51" t="s">
        <v>6</v>
      </c>
      <c r="DE51" t="s">
        <v>32</v>
      </c>
      <c r="DF51" t="s">
        <v>32</v>
      </c>
      <c r="DG51" t="s">
        <v>32</v>
      </c>
      <c r="DH51" t="s">
        <v>6</v>
      </c>
      <c r="DI51" t="s">
        <v>32</v>
      </c>
      <c r="DJ51" t="s">
        <v>32</v>
      </c>
      <c r="DK51" t="s">
        <v>6</v>
      </c>
      <c r="DL51" t="s">
        <v>6</v>
      </c>
      <c r="DM51" t="s">
        <v>6</v>
      </c>
      <c r="DN51">
        <v>0</v>
      </c>
      <c r="DO51">
        <v>0</v>
      </c>
      <c r="DP51">
        <v>1</v>
      </c>
      <c r="DQ51">
        <v>1</v>
      </c>
      <c r="DU51">
        <v>1005</v>
      </c>
      <c r="DV51" t="s">
        <v>96</v>
      </c>
      <c r="DW51" t="s">
        <v>96</v>
      </c>
      <c r="DX51">
        <v>100</v>
      </c>
      <c r="EE51">
        <v>26549186</v>
      </c>
      <c r="EF51">
        <v>6</v>
      </c>
      <c r="EG51" t="s">
        <v>33</v>
      </c>
      <c r="EH51">
        <v>0</v>
      </c>
      <c r="EI51" t="s">
        <v>6</v>
      </c>
      <c r="EJ51">
        <v>1</v>
      </c>
      <c r="EK51">
        <v>68001</v>
      </c>
      <c r="EL51" t="s">
        <v>34</v>
      </c>
      <c r="EM51" t="s">
        <v>35</v>
      </c>
      <c r="EO51" t="s">
        <v>36</v>
      </c>
      <c r="EQ51">
        <v>0</v>
      </c>
      <c r="ER51">
        <v>2446.35</v>
      </c>
      <c r="ES51">
        <v>0</v>
      </c>
      <c r="ET51">
        <v>1009.55</v>
      </c>
      <c r="EU51">
        <v>128.59</v>
      </c>
      <c r="EV51">
        <v>1436.8</v>
      </c>
      <c r="EW51">
        <v>172.9</v>
      </c>
      <c r="EX51">
        <v>11.71</v>
      </c>
      <c r="EY51">
        <v>0</v>
      </c>
      <c r="FQ51">
        <v>0</v>
      </c>
      <c r="FR51">
        <f t="shared" si="39"/>
        <v>0</v>
      </c>
      <c r="FS51">
        <v>0</v>
      </c>
      <c r="FX51">
        <v>104</v>
      </c>
      <c r="FY51">
        <v>60</v>
      </c>
      <c r="GA51" t="s">
        <v>6</v>
      </c>
      <c r="GD51">
        <v>0</v>
      </c>
      <c r="GF51">
        <v>776775175</v>
      </c>
      <c r="GG51">
        <v>1</v>
      </c>
      <c r="GH51">
        <v>1</v>
      </c>
      <c r="GI51">
        <v>4</v>
      </c>
      <c r="GJ51">
        <v>0</v>
      </c>
      <c r="GK51">
        <f>ROUND(R51*(S12)/100,2)</f>
        <v>0</v>
      </c>
      <c r="GL51">
        <f t="shared" si="40"/>
        <v>0</v>
      </c>
      <c r="GM51">
        <f t="shared" si="41"/>
        <v>5162</v>
      </c>
      <c r="GN51">
        <f t="shared" si="42"/>
        <v>5162</v>
      </c>
      <c r="GO51">
        <f t="shared" si="43"/>
        <v>0</v>
      </c>
      <c r="GP51">
        <f t="shared" si="44"/>
        <v>0</v>
      </c>
      <c r="GR51">
        <v>0</v>
      </c>
      <c r="GS51">
        <v>3</v>
      </c>
      <c r="GT51">
        <v>0</v>
      </c>
      <c r="GU51" t="s">
        <v>6</v>
      </c>
      <c r="GV51">
        <f t="shared" si="45"/>
        <v>0</v>
      </c>
      <c r="GW51">
        <v>1</v>
      </c>
      <c r="GX51">
        <f t="shared" si="46"/>
        <v>0</v>
      </c>
      <c r="HA51">
        <v>0</v>
      </c>
      <c r="HB51">
        <v>0</v>
      </c>
      <c r="IK51">
        <v>0</v>
      </c>
    </row>
    <row r="52" spans="1:255" x14ac:dyDescent="0.2">
      <c r="A52" s="2">
        <v>18</v>
      </c>
      <c r="B52" s="2">
        <v>1</v>
      </c>
      <c r="C52" s="2">
        <v>108</v>
      </c>
      <c r="D52" s="2"/>
      <c r="E52" s="2" t="s">
        <v>98</v>
      </c>
      <c r="F52" s="2" t="s">
        <v>99</v>
      </c>
      <c r="G52" s="2" t="s">
        <v>100</v>
      </c>
      <c r="H52" s="2" t="s">
        <v>62</v>
      </c>
      <c r="I52" s="2">
        <f>I50*J52</f>
        <v>1.44E-2</v>
      </c>
      <c r="J52" s="2">
        <v>0.12</v>
      </c>
      <c r="K52" s="2"/>
      <c r="L52" s="2"/>
      <c r="M52" s="2"/>
      <c r="N52" s="2"/>
      <c r="O52" s="2">
        <f t="shared" si="14"/>
        <v>31.57</v>
      </c>
      <c r="P52" s="2">
        <f t="shared" si="15"/>
        <v>31.57</v>
      </c>
      <c r="Q52" s="2">
        <f t="shared" si="16"/>
        <v>0</v>
      </c>
      <c r="R52" s="2">
        <f t="shared" si="17"/>
        <v>0</v>
      </c>
      <c r="S52" s="2">
        <f t="shared" si="18"/>
        <v>0</v>
      </c>
      <c r="T52" s="2">
        <f t="shared" si="19"/>
        <v>0</v>
      </c>
      <c r="U52" s="2">
        <f t="shared" si="20"/>
        <v>0</v>
      </c>
      <c r="V52" s="2">
        <f t="shared" si="21"/>
        <v>0</v>
      </c>
      <c r="W52" s="2">
        <f t="shared" si="22"/>
        <v>0</v>
      </c>
      <c r="X52" s="2">
        <f t="shared" si="23"/>
        <v>0</v>
      </c>
      <c r="Y52" s="2">
        <f t="shared" si="24"/>
        <v>0</v>
      </c>
      <c r="Z52" s="2"/>
      <c r="AA52" s="2">
        <v>26812436</v>
      </c>
      <c r="AB52" s="2">
        <f t="shared" si="25"/>
        <v>2192.4699999999998</v>
      </c>
      <c r="AC52" s="2">
        <f t="shared" si="47"/>
        <v>2192.4699999999998</v>
      </c>
      <c r="AD52" s="2">
        <f t="shared" ref="AD52:AD57" si="52">ROUND((((ET52)-(EU52))+AE52),6)</f>
        <v>0</v>
      </c>
      <c r="AE52" s="2">
        <f t="shared" ref="AE52:AF57" si="53">ROUND((EU52),6)</f>
        <v>0</v>
      </c>
      <c r="AF52" s="2">
        <f t="shared" si="53"/>
        <v>0</v>
      </c>
      <c r="AG52" s="2">
        <f t="shared" si="26"/>
        <v>0</v>
      </c>
      <c r="AH52" s="2">
        <f t="shared" ref="AH52:AI57" si="54">(EW52)</f>
        <v>0</v>
      </c>
      <c r="AI52" s="2">
        <f t="shared" si="54"/>
        <v>0</v>
      </c>
      <c r="AJ52" s="2">
        <f t="shared" si="27"/>
        <v>0</v>
      </c>
      <c r="AK52" s="2">
        <v>2192.4699999999998</v>
      </c>
      <c r="AL52" s="2">
        <v>2192.4699999999998</v>
      </c>
      <c r="AM52" s="2">
        <v>0</v>
      </c>
      <c r="AN52" s="2">
        <v>0</v>
      </c>
      <c r="AO52" s="2">
        <v>0</v>
      </c>
      <c r="AP52" s="2">
        <v>0</v>
      </c>
      <c r="AQ52" s="2">
        <v>0</v>
      </c>
      <c r="AR52" s="2">
        <v>0</v>
      </c>
      <c r="AS52" s="2">
        <v>0</v>
      </c>
      <c r="AT52" s="2">
        <v>128</v>
      </c>
      <c r="AU52" s="2">
        <v>81</v>
      </c>
      <c r="AV52" s="2">
        <v>1</v>
      </c>
      <c r="AW52" s="2">
        <v>1</v>
      </c>
      <c r="AX52" s="2"/>
      <c r="AY52" s="2"/>
      <c r="AZ52" s="2">
        <v>1</v>
      </c>
      <c r="BA52" s="2">
        <v>1</v>
      </c>
      <c r="BB52" s="2">
        <v>1</v>
      </c>
      <c r="BC52" s="2">
        <v>1</v>
      </c>
      <c r="BD52" s="2" t="s">
        <v>6</v>
      </c>
      <c r="BE52" s="2" t="s">
        <v>6</v>
      </c>
      <c r="BF52" s="2" t="s">
        <v>6</v>
      </c>
      <c r="BG52" s="2" t="s">
        <v>6</v>
      </c>
      <c r="BH52" s="2">
        <v>3</v>
      </c>
      <c r="BI52" s="2">
        <v>1</v>
      </c>
      <c r="BJ52" s="2" t="s">
        <v>101</v>
      </c>
      <c r="BK52" s="2"/>
      <c r="BL52" s="2"/>
      <c r="BM52" s="2">
        <v>27001</v>
      </c>
      <c r="BN52" s="2">
        <v>0</v>
      </c>
      <c r="BO52" s="2" t="s">
        <v>6</v>
      </c>
      <c r="BP52" s="2">
        <v>0</v>
      </c>
      <c r="BQ52" s="2">
        <v>2</v>
      </c>
      <c r="BR52" s="2">
        <v>0</v>
      </c>
      <c r="BS52" s="2">
        <v>1</v>
      </c>
      <c r="BT52" s="2">
        <v>1</v>
      </c>
      <c r="BU52" s="2">
        <v>1</v>
      </c>
      <c r="BV52" s="2">
        <v>1</v>
      </c>
      <c r="BW52" s="2">
        <v>1</v>
      </c>
      <c r="BX52" s="2">
        <v>1</v>
      </c>
      <c r="BY52" s="2" t="s">
        <v>6</v>
      </c>
      <c r="BZ52" s="2">
        <v>142</v>
      </c>
      <c r="CA52" s="2">
        <v>95</v>
      </c>
      <c r="CB52" s="2"/>
      <c r="CC52" s="2"/>
      <c r="CD52" s="2"/>
      <c r="CE52" s="2"/>
      <c r="CF52" s="2">
        <v>0</v>
      </c>
      <c r="CG52" s="2">
        <v>0</v>
      </c>
      <c r="CH52" s="2"/>
      <c r="CI52" s="2"/>
      <c r="CJ52" s="2"/>
      <c r="CK52" s="2"/>
      <c r="CL52" s="2"/>
      <c r="CM52" s="2">
        <v>0</v>
      </c>
      <c r="CN52" s="2" t="s">
        <v>6</v>
      </c>
      <c r="CO52" s="2">
        <v>0</v>
      </c>
      <c r="CP52" s="2">
        <f t="shared" si="28"/>
        <v>31.57</v>
      </c>
      <c r="CQ52" s="2">
        <f t="shared" si="29"/>
        <v>2192.4699999999998</v>
      </c>
      <c r="CR52" s="2">
        <f t="shared" si="30"/>
        <v>0</v>
      </c>
      <c r="CS52" s="2">
        <f t="shared" si="31"/>
        <v>0</v>
      </c>
      <c r="CT52" s="2">
        <f t="shared" si="32"/>
        <v>0</v>
      </c>
      <c r="CU52" s="2">
        <f t="shared" si="33"/>
        <v>0</v>
      </c>
      <c r="CV52" s="2">
        <f t="shared" si="34"/>
        <v>0</v>
      </c>
      <c r="CW52" s="2">
        <f t="shared" si="35"/>
        <v>0</v>
      </c>
      <c r="CX52" s="2">
        <f t="shared" si="36"/>
        <v>0</v>
      </c>
      <c r="CY52" s="2">
        <f t="shared" si="37"/>
        <v>0</v>
      </c>
      <c r="CZ52" s="2">
        <f t="shared" si="38"/>
        <v>0</v>
      </c>
      <c r="DA52" s="2"/>
      <c r="DB52" s="2"/>
      <c r="DC52" s="2" t="s">
        <v>6</v>
      </c>
      <c r="DD52" s="2" t="s">
        <v>6</v>
      </c>
      <c r="DE52" s="2" t="s">
        <v>6</v>
      </c>
      <c r="DF52" s="2" t="s">
        <v>6</v>
      </c>
      <c r="DG52" s="2" t="s">
        <v>6</v>
      </c>
      <c r="DH52" s="2" t="s">
        <v>6</v>
      </c>
      <c r="DI52" s="2" t="s">
        <v>6</v>
      </c>
      <c r="DJ52" s="2" t="s">
        <v>6</v>
      </c>
      <c r="DK52" s="2" t="s">
        <v>6</v>
      </c>
      <c r="DL52" s="2" t="s">
        <v>6</v>
      </c>
      <c r="DM52" s="2" t="s">
        <v>6</v>
      </c>
      <c r="DN52" s="2">
        <v>0</v>
      </c>
      <c r="DO52" s="2">
        <v>0</v>
      </c>
      <c r="DP52" s="2">
        <v>1</v>
      </c>
      <c r="DQ52" s="2">
        <v>1</v>
      </c>
      <c r="DR52" s="2"/>
      <c r="DS52" s="2"/>
      <c r="DT52" s="2"/>
      <c r="DU52" s="2">
        <v>1009</v>
      </c>
      <c r="DV52" s="2" t="s">
        <v>62</v>
      </c>
      <c r="DW52" s="2" t="s">
        <v>62</v>
      </c>
      <c r="DX52" s="2">
        <v>1000</v>
      </c>
      <c r="DY52" s="2"/>
      <c r="DZ52" s="2"/>
      <c r="EA52" s="2"/>
      <c r="EB52" s="2"/>
      <c r="EC52" s="2"/>
      <c r="ED52" s="2"/>
      <c r="EE52" s="2">
        <v>26549101</v>
      </c>
      <c r="EF52" s="2">
        <v>2</v>
      </c>
      <c r="EG52" s="2" t="s">
        <v>20</v>
      </c>
      <c r="EH52" s="2">
        <v>0</v>
      </c>
      <c r="EI52" s="2" t="s">
        <v>6</v>
      </c>
      <c r="EJ52" s="2">
        <v>1</v>
      </c>
      <c r="EK52" s="2">
        <v>27001</v>
      </c>
      <c r="EL52" s="2" t="s">
        <v>21</v>
      </c>
      <c r="EM52" s="2" t="s">
        <v>22</v>
      </c>
      <c r="EN52" s="2"/>
      <c r="EO52" s="2" t="s">
        <v>6</v>
      </c>
      <c r="EP52" s="2"/>
      <c r="EQ52" s="2">
        <v>0</v>
      </c>
      <c r="ER52" s="2">
        <v>2192.4699999999998</v>
      </c>
      <c r="ES52" s="2">
        <v>2192.4699999999998</v>
      </c>
      <c r="ET52" s="2">
        <v>0</v>
      </c>
      <c r="EU52" s="2">
        <v>0</v>
      </c>
      <c r="EV52" s="2">
        <v>0</v>
      </c>
      <c r="EW52" s="2">
        <v>0</v>
      </c>
      <c r="EX52" s="2">
        <v>0</v>
      </c>
      <c r="EY52" s="2"/>
      <c r="EZ52" s="2"/>
      <c r="FA52" s="2"/>
      <c r="FB52" s="2"/>
      <c r="FC52" s="2"/>
      <c r="FD52" s="2"/>
      <c r="FE52" s="2"/>
      <c r="FF52" s="2"/>
      <c r="FG52" s="2"/>
      <c r="FH52" s="2"/>
      <c r="FI52" s="2"/>
      <c r="FJ52" s="2"/>
      <c r="FK52" s="2"/>
      <c r="FL52" s="2"/>
      <c r="FM52" s="2"/>
      <c r="FN52" s="2"/>
      <c r="FO52" s="2"/>
      <c r="FP52" s="2"/>
      <c r="FQ52" s="2">
        <v>0</v>
      </c>
      <c r="FR52" s="2">
        <f t="shared" si="39"/>
        <v>0</v>
      </c>
      <c r="FS52" s="2">
        <v>0</v>
      </c>
      <c r="FT52" s="2" t="s">
        <v>24</v>
      </c>
      <c r="FU52" s="2" t="s">
        <v>25</v>
      </c>
      <c r="FV52" s="2"/>
      <c r="FW52" s="2"/>
      <c r="FX52" s="2">
        <v>127.8</v>
      </c>
      <c r="FY52" s="2">
        <v>80.75</v>
      </c>
      <c r="FZ52" s="2"/>
      <c r="GA52" s="2" t="s">
        <v>6</v>
      </c>
      <c r="GB52" s="2"/>
      <c r="GC52" s="2"/>
      <c r="GD52" s="2">
        <v>0</v>
      </c>
      <c r="GE52" s="2"/>
      <c r="GF52" s="2">
        <v>-998642674</v>
      </c>
      <c r="GG52" s="2">
        <v>2</v>
      </c>
      <c r="GH52" s="2">
        <v>1</v>
      </c>
      <c r="GI52" s="2">
        <v>-2</v>
      </c>
      <c r="GJ52" s="2">
        <v>0</v>
      </c>
      <c r="GK52" s="2">
        <f>ROUND(R52*(R12)/100,2)</f>
        <v>0</v>
      </c>
      <c r="GL52" s="2">
        <f t="shared" si="40"/>
        <v>0</v>
      </c>
      <c r="GM52" s="2">
        <f t="shared" si="41"/>
        <v>31.57</v>
      </c>
      <c r="GN52" s="2">
        <f t="shared" si="42"/>
        <v>31.57</v>
      </c>
      <c r="GO52" s="2">
        <f t="shared" si="43"/>
        <v>0</v>
      </c>
      <c r="GP52" s="2">
        <f t="shared" si="44"/>
        <v>0</v>
      </c>
      <c r="GQ52" s="2"/>
      <c r="GR52" s="2">
        <v>0</v>
      </c>
      <c r="GS52" s="2">
        <v>3</v>
      </c>
      <c r="GT52" s="2">
        <v>0</v>
      </c>
      <c r="GU52" s="2" t="s">
        <v>6</v>
      </c>
      <c r="GV52" s="2">
        <f t="shared" si="45"/>
        <v>0</v>
      </c>
      <c r="GW52" s="2">
        <v>1</v>
      </c>
      <c r="GX52" s="2">
        <f t="shared" si="46"/>
        <v>0</v>
      </c>
      <c r="GY52" s="2"/>
      <c r="GZ52" s="2"/>
      <c r="HA52" s="2">
        <v>0</v>
      </c>
      <c r="HB52" s="2">
        <v>0</v>
      </c>
      <c r="HC52" s="2"/>
      <c r="HD52" s="2"/>
      <c r="HE52" s="2"/>
      <c r="HF52" s="2"/>
      <c r="HG52" s="2"/>
      <c r="HH52" s="2"/>
      <c r="HI52" s="2"/>
      <c r="HJ52" s="2"/>
      <c r="HK52" s="2"/>
      <c r="HL52" s="2"/>
      <c r="HM52" s="2"/>
      <c r="HN52" s="2"/>
      <c r="HO52" s="2"/>
      <c r="HP52" s="2"/>
      <c r="HQ52" s="2"/>
      <c r="HR52" s="2"/>
      <c r="HS52" s="2"/>
      <c r="HT52" s="2"/>
      <c r="HU52" s="2"/>
      <c r="HV52" s="2"/>
      <c r="HW52" s="2"/>
      <c r="HX52" s="2"/>
      <c r="HY52" s="2"/>
      <c r="HZ52" s="2"/>
      <c r="IA52" s="2"/>
      <c r="IB52" s="2"/>
      <c r="IC52" s="2"/>
      <c r="ID52" s="2"/>
      <c r="IE52" s="2"/>
      <c r="IF52" s="2"/>
      <c r="IG52" s="2"/>
      <c r="IH52" s="2"/>
      <c r="II52" s="2"/>
      <c r="IJ52" s="2"/>
      <c r="IK52" s="2">
        <v>0</v>
      </c>
      <c r="IL52" s="2"/>
      <c r="IM52" s="2"/>
      <c r="IN52" s="2"/>
      <c r="IO52" s="2"/>
      <c r="IP52" s="2"/>
      <c r="IQ52" s="2"/>
      <c r="IR52" s="2"/>
      <c r="IS52" s="2"/>
      <c r="IT52" s="2"/>
      <c r="IU52" s="2"/>
    </row>
    <row r="53" spans="1:255" x14ac:dyDescent="0.2">
      <c r="A53">
        <v>18</v>
      </c>
      <c r="B53">
        <v>1</v>
      </c>
      <c r="C53">
        <v>118</v>
      </c>
      <c r="E53" t="s">
        <v>98</v>
      </c>
      <c r="F53" t="s">
        <v>99</v>
      </c>
      <c r="G53" t="s">
        <v>100</v>
      </c>
      <c r="H53" t="s">
        <v>62</v>
      </c>
      <c r="I53">
        <f>I51*J53</f>
        <v>1.44E-2</v>
      </c>
      <c r="J53">
        <v>0.12</v>
      </c>
      <c r="O53">
        <f t="shared" si="14"/>
        <v>225.74</v>
      </c>
      <c r="P53">
        <f t="shared" si="15"/>
        <v>225.74</v>
      </c>
      <c r="Q53">
        <f t="shared" si="16"/>
        <v>0</v>
      </c>
      <c r="R53">
        <f t="shared" si="17"/>
        <v>0</v>
      </c>
      <c r="S53">
        <f t="shared" si="18"/>
        <v>0</v>
      </c>
      <c r="T53">
        <f t="shared" si="19"/>
        <v>0</v>
      </c>
      <c r="U53">
        <f t="shared" si="20"/>
        <v>0</v>
      </c>
      <c r="V53">
        <f t="shared" si="21"/>
        <v>0</v>
      </c>
      <c r="W53">
        <f t="shared" si="22"/>
        <v>0</v>
      </c>
      <c r="X53">
        <f t="shared" si="23"/>
        <v>0</v>
      </c>
      <c r="Y53">
        <f t="shared" si="24"/>
        <v>0</v>
      </c>
      <c r="AA53">
        <v>26812450</v>
      </c>
      <c r="AB53">
        <f t="shared" si="25"/>
        <v>2192.4699999999998</v>
      </c>
      <c r="AC53">
        <f t="shared" si="47"/>
        <v>2192.4699999999998</v>
      </c>
      <c r="AD53">
        <f t="shared" si="52"/>
        <v>0</v>
      </c>
      <c r="AE53">
        <f t="shared" si="53"/>
        <v>0</v>
      </c>
      <c r="AF53">
        <f t="shared" si="53"/>
        <v>0</v>
      </c>
      <c r="AG53">
        <f t="shared" si="26"/>
        <v>0</v>
      </c>
      <c r="AH53">
        <f t="shared" si="54"/>
        <v>0</v>
      </c>
      <c r="AI53">
        <f t="shared" si="54"/>
        <v>0</v>
      </c>
      <c r="AJ53">
        <f t="shared" si="27"/>
        <v>0</v>
      </c>
      <c r="AK53">
        <v>2192.4699999999998</v>
      </c>
      <c r="AL53">
        <v>2192.4699999999998</v>
      </c>
      <c r="AM53">
        <v>0</v>
      </c>
      <c r="AN53">
        <v>0</v>
      </c>
      <c r="AO53">
        <v>0</v>
      </c>
      <c r="AP53">
        <v>0</v>
      </c>
      <c r="AQ53">
        <v>0</v>
      </c>
      <c r="AR53">
        <v>0</v>
      </c>
      <c r="AS53">
        <v>0</v>
      </c>
      <c r="AT53">
        <v>128</v>
      </c>
      <c r="AU53">
        <v>81</v>
      </c>
      <c r="AV53">
        <v>1</v>
      </c>
      <c r="AW53">
        <v>1</v>
      </c>
      <c r="AZ53">
        <v>7.15</v>
      </c>
      <c r="BA53">
        <v>1</v>
      </c>
      <c r="BB53">
        <v>1</v>
      </c>
      <c r="BC53">
        <v>7.15</v>
      </c>
      <c r="BD53" t="s">
        <v>6</v>
      </c>
      <c r="BE53" t="s">
        <v>6</v>
      </c>
      <c r="BF53" t="s">
        <v>6</v>
      </c>
      <c r="BG53" t="s">
        <v>6</v>
      </c>
      <c r="BH53">
        <v>3</v>
      </c>
      <c r="BI53">
        <v>1</v>
      </c>
      <c r="BJ53" t="s">
        <v>101</v>
      </c>
      <c r="BM53">
        <v>27001</v>
      </c>
      <c r="BN53">
        <v>0</v>
      </c>
      <c r="BO53" t="s">
        <v>6</v>
      </c>
      <c r="BP53">
        <v>0</v>
      </c>
      <c r="BQ53">
        <v>2</v>
      </c>
      <c r="BR53">
        <v>0</v>
      </c>
      <c r="BS53">
        <v>1</v>
      </c>
      <c r="BT53">
        <v>1</v>
      </c>
      <c r="BU53">
        <v>1</v>
      </c>
      <c r="BV53">
        <v>1</v>
      </c>
      <c r="BW53">
        <v>1</v>
      </c>
      <c r="BX53">
        <v>1</v>
      </c>
      <c r="BY53" t="s">
        <v>6</v>
      </c>
      <c r="BZ53">
        <v>142</v>
      </c>
      <c r="CA53">
        <v>95</v>
      </c>
      <c r="CF53">
        <v>0</v>
      </c>
      <c r="CG53">
        <v>0</v>
      </c>
      <c r="CM53">
        <v>0</v>
      </c>
      <c r="CN53" t="s">
        <v>6</v>
      </c>
      <c r="CO53">
        <v>0</v>
      </c>
      <c r="CP53">
        <f t="shared" si="28"/>
        <v>225.74</v>
      </c>
      <c r="CQ53">
        <f t="shared" si="29"/>
        <v>15676.1605</v>
      </c>
      <c r="CR53">
        <f t="shared" si="30"/>
        <v>0</v>
      </c>
      <c r="CS53">
        <f t="shared" si="31"/>
        <v>0</v>
      </c>
      <c r="CT53">
        <f t="shared" si="32"/>
        <v>0</v>
      </c>
      <c r="CU53">
        <f t="shared" si="33"/>
        <v>0</v>
      </c>
      <c r="CV53">
        <f t="shared" si="34"/>
        <v>0</v>
      </c>
      <c r="CW53">
        <f t="shared" si="35"/>
        <v>0</v>
      </c>
      <c r="CX53">
        <f t="shared" si="36"/>
        <v>0</v>
      </c>
      <c r="CY53">
        <f t="shared" si="37"/>
        <v>0</v>
      </c>
      <c r="CZ53">
        <f t="shared" si="38"/>
        <v>0</v>
      </c>
      <c r="DC53" t="s">
        <v>6</v>
      </c>
      <c r="DD53" t="s">
        <v>6</v>
      </c>
      <c r="DE53" t="s">
        <v>6</v>
      </c>
      <c r="DF53" t="s">
        <v>6</v>
      </c>
      <c r="DG53" t="s">
        <v>6</v>
      </c>
      <c r="DH53" t="s">
        <v>6</v>
      </c>
      <c r="DI53" t="s">
        <v>6</v>
      </c>
      <c r="DJ53" t="s">
        <v>6</v>
      </c>
      <c r="DK53" t="s">
        <v>6</v>
      </c>
      <c r="DL53" t="s">
        <v>6</v>
      </c>
      <c r="DM53" t="s">
        <v>6</v>
      </c>
      <c r="DN53">
        <v>0</v>
      </c>
      <c r="DO53">
        <v>0</v>
      </c>
      <c r="DP53">
        <v>1</v>
      </c>
      <c r="DQ53">
        <v>1</v>
      </c>
      <c r="DU53">
        <v>1009</v>
      </c>
      <c r="DV53" t="s">
        <v>62</v>
      </c>
      <c r="DW53" t="s">
        <v>62</v>
      </c>
      <c r="DX53">
        <v>1000</v>
      </c>
      <c r="EE53">
        <v>26549101</v>
      </c>
      <c r="EF53">
        <v>2</v>
      </c>
      <c r="EG53" t="s">
        <v>20</v>
      </c>
      <c r="EH53">
        <v>0</v>
      </c>
      <c r="EI53" t="s">
        <v>6</v>
      </c>
      <c r="EJ53">
        <v>1</v>
      </c>
      <c r="EK53">
        <v>27001</v>
      </c>
      <c r="EL53" t="s">
        <v>21</v>
      </c>
      <c r="EM53" t="s">
        <v>22</v>
      </c>
      <c r="EO53" t="s">
        <v>6</v>
      </c>
      <c r="EQ53">
        <v>0</v>
      </c>
      <c r="ER53">
        <v>2192.4699999999998</v>
      </c>
      <c r="ES53">
        <v>2192.4699999999998</v>
      </c>
      <c r="ET53">
        <v>0</v>
      </c>
      <c r="EU53">
        <v>0</v>
      </c>
      <c r="EV53">
        <v>0</v>
      </c>
      <c r="EW53">
        <v>0</v>
      </c>
      <c r="EX53">
        <v>0</v>
      </c>
      <c r="FQ53">
        <v>0</v>
      </c>
      <c r="FR53">
        <f t="shared" si="39"/>
        <v>0</v>
      </c>
      <c r="FS53">
        <v>0</v>
      </c>
      <c r="FT53" t="s">
        <v>24</v>
      </c>
      <c r="FU53" t="s">
        <v>25</v>
      </c>
      <c r="FX53">
        <v>127.8</v>
      </c>
      <c r="FY53">
        <v>80.75</v>
      </c>
      <c r="GA53" t="s">
        <v>6</v>
      </c>
      <c r="GD53">
        <v>0</v>
      </c>
      <c r="GF53">
        <v>-998642674</v>
      </c>
      <c r="GG53">
        <v>1</v>
      </c>
      <c r="GH53">
        <v>1</v>
      </c>
      <c r="GI53">
        <v>4</v>
      </c>
      <c r="GJ53">
        <v>0</v>
      </c>
      <c r="GK53">
        <f>ROUND(R53*(S12)/100,2)</f>
        <v>0</v>
      </c>
      <c r="GL53">
        <f t="shared" si="40"/>
        <v>0</v>
      </c>
      <c r="GM53">
        <f t="shared" si="41"/>
        <v>225.74</v>
      </c>
      <c r="GN53">
        <f t="shared" si="42"/>
        <v>225.74</v>
      </c>
      <c r="GO53">
        <f t="shared" si="43"/>
        <v>0</v>
      </c>
      <c r="GP53">
        <f t="shared" si="44"/>
        <v>0</v>
      </c>
      <c r="GR53">
        <v>0</v>
      </c>
      <c r="GS53">
        <v>3</v>
      </c>
      <c r="GT53">
        <v>0</v>
      </c>
      <c r="GU53" t="s">
        <v>6</v>
      </c>
      <c r="GV53">
        <f t="shared" si="45"/>
        <v>0</v>
      </c>
      <c r="GW53">
        <v>1</v>
      </c>
      <c r="GX53">
        <f t="shared" si="46"/>
        <v>0</v>
      </c>
      <c r="HA53">
        <v>0</v>
      </c>
      <c r="HB53">
        <v>0</v>
      </c>
      <c r="IK53">
        <v>0</v>
      </c>
    </row>
    <row r="54" spans="1:255" x14ac:dyDescent="0.2">
      <c r="A54" s="2">
        <v>18</v>
      </c>
      <c r="B54" s="2">
        <v>1</v>
      </c>
      <c r="C54" s="2">
        <v>109</v>
      </c>
      <c r="D54" s="2"/>
      <c r="E54" s="2" t="s">
        <v>102</v>
      </c>
      <c r="F54" s="2" t="s">
        <v>103</v>
      </c>
      <c r="G54" s="2" t="s">
        <v>104</v>
      </c>
      <c r="H54" s="2" t="s">
        <v>62</v>
      </c>
      <c r="I54" s="2">
        <f>I50*J54</f>
        <v>1.716</v>
      </c>
      <c r="J54" s="2">
        <v>14.3</v>
      </c>
      <c r="K54" s="2"/>
      <c r="L54" s="2"/>
      <c r="M54" s="2"/>
      <c r="N54" s="2"/>
      <c r="O54" s="2">
        <f t="shared" si="14"/>
        <v>0</v>
      </c>
      <c r="P54" s="2">
        <f t="shared" si="15"/>
        <v>0</v>
      </c>
      <c r="Q54" s="2">
        <f t="shared" si="16"/>
        <v>0</v>
      </c>
      <c r="R54" s="2">
        <f t="shared" si="17"/>
        <v>0</v>
      </c>
      <c r="S54" s="2">
        <f t="shared" si="18"/>
        <v>0</v>
      </c>
      <c r="T54" s="2">
        <f t="shared" si="19"/>
        <v>0</v>
      </c>
      <c r="U54" s="2">
        <f t="shared" si="20"/>
        <v>0</v>
      </c>
      <c r="V54" s="2">
        <f t="shared" si="21"/>
        <v>0</v>
      </c>
      <c r="W54" s="2">
        <f t="shared" si="22"/>
        <v>0</v>
      </c>
      <c r="X54" s="2">
        <f t="shared" si="23"/>
        <v>0</v>
      </c>
      <c r="Y54" s="2">
        <f t="shared" si="24"/>
        <v>0</v>
      </c>
      <c r="Z54" s="2"/>
      <c r="AA54" s="2">
        <v>26812436</v>
      </c>
      <c r="AB54" s="2">
        <f t="shared" si="25"/>
        <v>0</v>
      </c>
      <c r="AC54" s="2">
        <f t="shared" si="47"/>
        <v>0</v>
      </c>
      <c r="AD54" s="2">
        <f t="shared" si="52"/>
        <v>0</v>
      </c>
      <c r="AE54" s="2">
        <f t="shared" si="53"/>
        <v>0</v>
      </c>
      <c r="AF54" s="2">
        <f t="shared" si="53"/>
        <v>0</v>
      </c>
      <c r="AG54" s="2">
        <f t="shared" si="26"/>
        <v>0</v>
      </c>
      <c r="AH54" s="2">
        <f t="shared" si="54"/>
        <v>0</v>
      </c>
      <c r="AI54" s="2">
        <f t="shared" si="54"/>
        <v>0</v>
      </c>
      <c r="AJ54" s="2">
        <f t="shared" si="27"/>
        <v>0</v>
      </c>
      <c r="AK54" s="2">
        <v>0</v>
      </c>
      <c r="AL54" s="2">
        <v>0</v>
      </c>
      <c r="AM54" s="2">
        <v>0</v>
      </c>
      <c r="AN54" s="2">
        <v>0</v>
      </c>
      <c r="AO54" s="2">
        <v>0</v>
      </c>
      <c r="AP54" s="2">
        <v>0</v>
      </c>
      <c r="AQ54" s="2">
        <v>0</v>
      </c>
      <c r="AR54" s="2">
        <v>0</v>
      </c>
      <c r="AS54" s="2">
        <v>0</v>
      </c>
      <c r="AT54" s="2">
        <v>104</v>
      </c>
      <c r="AU54" s="2">
        <v>60</v>
      </c>
      <c r="AV54" s="2">
        <v>1</v>
      </c>
      <c r="AW54" s="2">
        <v>1</v>
      </c>
      <c r="AX54" s="2"/>
      <c r="AY54" s="2"/>
      <c r="AZ54" s="2">
        <v>1</v>
      </c>
      <c r="BA54" s="2">
        <v>1</v>
      </c>
      <c r="BB54" s="2">
        <v>1</v>
      </c>
      <c r="BC54" s="2">
        <v>1</v>
      </c>
      <c r="BD54" s="2" t="s">
        <v>6</v>
      </c>
      <c r="BE54" s="2" t="s">
        <v>6</v>
      </c>
      <c r="BF54" s="2" t="s">
        <v>6</v>
      </c>
      <c r="BG54" s="2" t="s">
        <v>6</v>
      </c>
      <c r="BH54" s="2">
        <v>3</v>
      </c>
      <c r="BI54" s="2">
        <v>1</v>
      </c>
      <c r="BJ54" s="2" t="s">
        <v>6</v>
      </c>
      <c r="BK54" s="2"/>
      <c r="BL54" s="2"/>
      <c r="BM54" s="2">
        <v>68001</v>
      </c>
      <c r="BN54" s="2">
        <v>0</v>
      </c>
      <c r="BO54" s="2" t="s">
        <v>6</v>
      </c>
      <c r="BP54" s="2">
        <v>0</v>
      </c>
      <c r="BQ54" s="2">
        <v>6</v>
      </c>
      <c r="BR54" s="2">
        <v>0</v>
      </c>
      <c r="BS54" s="2">
        <v>1</v>
      </c>
      <c r="BT54" s="2">
        <v>1</v>
      </c>
      <c r="BU54" s="2">
        <v>1</v>
      </c>
      <c r="BV54" s="2">
        <v>1</v>
      </c>
      <c r="BW54" s="2">
        <v>1</v>
      </c>
      <c r="BX54" s="2">
        <v>1</v>
      </c>
      <c r="BY54" s="2" t="s">
        <v>6</v>
      </c>
      <c r="BZ54" s="2">
        <v>104</v>
      </c>
      <c r="CA54" s="2">
        <v>60</v>
      </c>
      <c r="CB54" s="2"/>
      <c r="CC54" s="2"/>
      <c r="CD54" s="2"/>
      <c r="CE54" s="2"/>
      <c r="CF54" s="2">
        <v>0</v>
      </c>
      <c r="CG54" s="2">
        <v>0</v>
      </c>
      <c r="CH54" s="2"/>
      <c r="CI54" s="2"/>
      <c r="CJ54" s="2"/>
      <c r="CK54" s="2"/>
      <c r="CL54" s="2"/>
      <c r="CM54" s="2">
        <v>0</v>
      </c>
      <c r="CN54" s="2" t="s">
        <v>6</v>
      </c>
      <c r="CO54" s="2">
        <v>0</v>
      </c>
      <c r="CP54" s="2">
        <f t="shared" si="28"/>
        <v>0</v>
      </c>
      <c r="CQ54" s="2">
        <f t="shared" si="29"/>
        <v>0</v>
      </c>
      <c r="CR54" s="2">
        <f t="shared" si="30"/>
        <v>0</v>
      </c>
      <c r="CS54" s="2">
        <f t="shared" si="31"/>
        <v>0</v>
      </c>
      <c r="CT54" s="2">
        <f t="shared" si="32"/>
        <v>0</v>
      </c>
      <c r="CU54" s="2">
        <f t="shared" si="33"/>
        <v>0</v>
      </c>
      <c r="CV54" s="2">
        <f t="shared" si="34"/>
        <v>0</v>
      </c>
      <c r="CW54" s="2">
        <f t="shared" si="35"/>
        <v>0</v>
      </c>
      <c r="CX54" s="2">
        <f t="shared" si="36"/>
        <v>0</v>
      </c>
      <c r="CY54" s="2">
        <f t="shared" si="37"/>
        <v>0</v>
      </c>
      <c r="CZ54" s="2">
        <f t="shared" si="38"/>
        <v>0</v>
      </c>
      <c r="DA54" s="2"/>
      <c r="DB54" s="2"/>
      <c r="DC54" s="2" t="s">
        <v>6</v>
      </c>
      <c r="DD54" s="2" t="s">
        <v>6</v>
      </c>
      <c r="DE54" s="2" t="s">
        <v>6</v>
      </c>
      <c r="DF54" s="2" t="s">
        <v>6</v>
      </c>
      <c r="DG54" s="2" t="s">
        <v>6</v>
      </c>
      <c r="DH54" s="2" t="s">
        <v>6</v>
      </c>
      <c r="DI54" s="2" t="s">
        <v>6</v>
      </c>
      <c r="DJ54" s="2" t="s">
        <v>6</v>
      </c>
      <c r="DK54" s="2" t="s">
        <v>6</v>
      </c>
      <c r="DL54" s="2" t="s">
        <v>6</v>
      </c>
      <c r="DM54" s="2" t="s">
        <v>6</v>
      </c>
      <c r="DN54" s="2">
        <v>0</v>
      </c>
      <c r="DO54" s="2">
        <v>0</v>
      </c>
      <c r="DP54" s="2">
        <v>1</v>
      </c>
      <c r="DQ54" s="2">
        <v>1</v>
      </c>
      <c r="DR54" s="2"/>
      <c r="DS54" s="2"/>
      <c r="DT54" s="2"/>
      <c r="DU54" s="2">
        <v>1009</v>
      </c>
      <c r="DV54" s="2" t="s">
        <v>62</v>
      </c>
      <c r="DW54" s="2" t="s">
        <v>62</v>
      </c>
      <c r="DX54" s="2">
        <v>1000</v>
      </c>
      <c r="DY54" s="2"/>
      <c r="DZ54" s="2"/>
      <c r="EA54" s="2"/>
      <c r="EB54" s="2"/>
      <c r="EC54" s="2"/>
      <c r="ED54" s="2"/>
      <c r="EE54" s="2">
        <v>26549186</v>
      </c>
      <c r="EF54" s="2">
        <v>6</v>
      </c>
      <c r="EG54" s="2" t="s">
        <v>33</v>
      </c>
      <c r="EH54" s="2">
        <v>0</v>
      </c>
      <c r="EI54" s="2" t="s">
        <v>6</v>
      </c>
      <c r="EJ54" s="2">
        <v>1</v>
      </c>
      <c r="EK54" s="2">
        <v>68001</v>
      </c>
      <c r="EL54" s="2" t="s">
        <v>34</v>
      </c>
      <c r="EM54" s="2" t="s">
        <v>35</v>
      </c>
      <c r="EN54" s="2"/>
      <c r="EO54" s="2" t="s">
        <v>6</v>
      </c>
      <c r="EP54" s="2"/>
      <c r="EQ54" s="2">
        <v>0</v>
      </c>
      <c r="ER54" s="2">
        <v>0</v>
      </c>
      <c r="ES54" s="2">
        <v>0</v>
      </c>
      <c r="ET54" s="2">
        <v>0</v>
      </c>
      <c r="EU54" s="2">
        <v>0</v>
      </c>
      <c r="EV54" s="2">
        <v>0</v>
      </c>
      <c r="EW54" s="2">
        <v>0</v>
      </c>
      <c r="EX54" s="2">
        <v>0</v>
      </c>
      <c r="EY54" s="2"/>
      <c r="EZ54" s="2"/>
      <c r="FA54" s="2"/>
      <c r="FB54" s="2"/>
      <c r="FC54" s="2"/>
      <c r="FD54" s="2"/>
      <c r="FE54" s="2"/>
      <c r="FF54" s="2"/>
      <c r="FG54" s="2"/>
      <c r="FH54" s="2"/>
      <c r="FI54" s="2"/>
      <c r="FJ54" s="2"/>
      <c r="FK54" s="2"/>
      <c r="FL54" s="2"/>
      <c r="FM54" s="2"/>
      <c r="FN54" s="2"/>
      <c r="FO54" s="2"/>
      <c r="FP54" s="2"/>
      <c r="FQ54" s="2">
        <v>0</v>
      </c>
      <c r="FR54" s="2">
        <f t="shared" si="39"/>
        <v>0</v>
      </c>
      <c r="FS54" s="2">
        <v>0</v>
      </c>
      <c r="FT54" s="2"/>
      <c r="FU54" s="2"/>
      <c r="FV54" s="2"/>
      <c r="FW54" s="2"/>
      <c r="FX54" s="2">
        <v>104</v>
      </c>
      <c r="FY54" s="2">
        <v>60</v>
      </c>
      <c r="FZ54" s="2"/>
      <c r="GA54" s="2" t="s">
        <v>105</v>
      </c>
      <c r="GB54" s="2"/>
      <c r="GC54" s="2"/>
      <c r="GD54" s="2">
        <v>0</v>
      </c>
      <c r="GE54" s="2"/>
      <c r="GF54" s="2">
        <v>-179832266</v>
      </c>
      <c r="GG54" s="2">
        <v>2</v>
      </c>
      <c r="GH54" s="2">
        <v>1</v>
      </c>
      <c r="GI54" s="2">
        <v>-2</v>
      </c>
      <c r="GJ54" s="2">
        <v>0</v>
      </c>
      <c r="GK54" s="2">
        <f>ROUND(R54*(R12)/100,2)</f>
        <v>0</v>
      </c>
      <c r="GL54" s="2">
        <f t="shared" si="40"/>
        <v>0</v>
      </c>
      <c r="GM54" s="2">
        <f t="shared" si="41"/>
        <v>0</v>
      </c>
      <c r="GN54" s="2">
        <f t="shared" si="42"/>
        <v>0</v>
      </c>
      <c r="GO54" s="2">
        <f t="shared" si="43"/>
        <v>0</v>
      </c>
      <c r="GP54" s="2">
        <f t="shared" si="44"/>
        <v>0</v>
      </c>
      <c r="GQ54" s="2"/>
      <c r="GR54" s="2">
        <v>0</v>
      </c>
      <c r="GS54" s="2">
        <v>4</v>
      </c>
      <c r="GT54" s="2">
        <v>0</v>
      </c>
      <c r="GU54" s="2" t="s">
        <v>6</v>
      </c>
      <c r="GV54" s="2">
        <f t="shared" si="45"/>
        <v>0</v>
      </c>
      <c r="GW54" s="2">
        <v>1</v>
      </c>
      <c r="GX54" s="2">
        <f t="shared" si="46"/>
        <v>0</v>
      </c>
      <c r="GY54" s="2"/>
      <c r="GZ54" s="2"/>
      <c r="HA54" s="2">
        <v>0</v>
      </c>
      <c r="HB54" s="2">
        <v>0</v>
      </c>
      <c r="HC54" s="2"/>
      <c r="HD54" s="2"/>
      <c r="HE54" s="2"/>
      <c r="HF54" s="2"/>
      <c r="HG54" s="2"/>
      <c r="HH54" s="2"/>
      <c r="HI54" s="2"/>
      <c r="HJ54" s="2"/>
      <c r="HK54" s="2"/>
      <c r="HL54" s="2"/>
      <c r="HM54" s="2"/>
      <c r="HN54" s="2"/>
      <c r="HO54" s="2"/>
      <c r="HP54" s="2"/>
      <c r="HQ54" s="2"/>
      <c r="HR54" s="2"/>
      <c r="HS54" s="2"/>
      <c r="HT54" s="2"/>
      <c r="HU54" s="2"/>
      <c r="HV54" s="2"/>
      <c r="HW54" s="2"/>
      <c r="HX54" s="2"/>
      <c r="HY54" s="2"/>
      <c r="HZ54" s="2"/>
      <c r="IA54" s="2"/>
      <c r="IB54" s="2"/>
      <c r="IC54" s="2"/>
      <c r="ID54" s="2"/>
      <c r="IE54" s="2"/>
      <c r="IF54" s="2"/>
      <c r="IG54" s="2"/>
      <c r="IH54" s="2"/>
      <c r="II54" s="2"/>
      <c r="IJ54" s="2"/>
      <c r="IK54" s="2">
        <v>0</v>
      </c>
      <c r="IL54" s="2"/>
      <c r="IM54" s="2"/>
      <c r="IN54" s="2"/>
      <c r="IO54" s="2"/>
      <c r="IP54" s="2"/>
      <c r="IQ54" s="2"/>
      <c r="IR54" s="2"/>
      <c r="IS54" s="2"/>
      <c r="IT54" s="2"/>
      <c r="IU54" s="2"/>
    </row>
    <row r="55" spans="1:255" x14ac:dyDescent="0.2">
      <c r="A55">
        <v>18</v>
      </c>
      <c r="B55">
        <v>1</v>
      </c>
      <c r="C55">
        <v>119</v>
      </c>
      <c r="E55" t="s">
        <v>102</v>
      </c>
      <c r="F55" t="s">
        <v>103</v>
      </c>
      <c r="G55" t="s">
        <v>104</v>
      </c>
      <c r="H55" t="s">
        <v>62</v>
      </c>
      <c r="I55">
        <f>I51*J55</f>
        <v>1.716</v>
      </c>
      <c r="J55">
        <v>14.3</v>
      </c>
      <c r="O55">
        <f t="shared" si="14"/>
        <v>0</v>
      </c>
      <c r="P55">
        <f t="shared" si="15"/>
        <v>0</v>
      </c>
      <c r="Q55">
        <f t="shared" si="16"/>
        <v>0</v>
      </c>
      <c r="R55">
        <f t="shared" si="17"/>
        <v>0</v>
      </c>
      <c r="S55">
        <f t="shared" si="18"/>
        <v>0</v>
      </c>
      <c r="T55">
        <f t="shared" si="19"/>
        <v>0</v>
      </c>
      <c r="U55">
        <f t="shared" si="20"/>
        <v>0</v>
      </c>
      <c r="V55">
        <f t="shared" si="21"/>
        <v>0</v>
      </c>
      <c r="W55">
        <f t="shared" si="22"/>
        <v>0</v>
      </c>
      <c r="X55">
        <f t="shared" si="23"/>
        <v>0</v>
      </c>
      <c r="Y55">
        <f t="shared" si="24"/>
        <v>0</v>
      </c>
      <c r="AA55">
        <v>26812450</v>
      </c>
      <c r="AB55">
        <f t="shared" si="25"/>
        <v>0</v>
      </c>
      <c r="AC55">
        <f t="shared" si="47"/>
        <v>0</v>
      </c>
      <c r="AD55">
        <f t="shared" si="52"/>
        <v>0</v>
      </c>
      <c r="AE55">
        <f t="shared" si="53"/>
        <v>0</v>
      </c>
      <c r="AF55">
        <f t="shared" si="53"/>
        <v>0</v>
      </c>
      <c r="AG55">
        <f t="shared" si="26"/>
        <v>0</v>
      </c>
      <c r="AH55">
        <f t="shared" si="54"/>
        <v>0</v>
      </c>
      <c r="AI55">
        <f t="shared" si="54"/>
        <v>0</v>
      </c>
      <c r="AJ55">
        <f t="shared" si="27"/>
        <v>0</v>
      </c>
      <c r="AK55">
        <v>0</v>
      </c>
      <c r="AL55">
        <v>0</v>
      </c>
      <c r="AM55">
        <v>0</v>
      </c>
      <c r="AN55">
        <v>0</v>
      </c>
      <c r="AO55">
        <v>0</v>
      </c>
      <c r="AP55">
        <v>0</v>
      </c>
      <c r="AQ55">
        <v>0</v>
      </c>
      <c r="AR55">
        <v>0</v>
      </c>
      <c r="AS55">
        <v>0</v>
      </c>
      <c r="AT55">
        <v>104</v>
      </c>
      <c r="AU55">
        <v>60</v>
      </c>
      <c r="AV55">
        <v>1</v>
      </c>
      <c r="AW55">
        <v>1</v>
      </c>
      <c r="AZ55">
        <v>7.15</v>
      </c>
      <c r="BA55">
        <v>1</v>
      </c>
      <c r="BB55">
        <v>1</v>
      </c>
      <c r="BC55">
        <v>7.15</v>
      </c>
      <c r="BD55" t="s">
        <v>6</v>
      </c>
      <c r="BE55" t="s">
        <v>6</v>
      </c>
      <c r="BF55" t="s">
        <v>6</v>
      </c>
      <c r="BG55" t="s">
        <v>6</v>
      </c>
      <c r="BH55">
        <v>3</v>
      </c>
      <c r="BI55">
        <v>1</v>
      </c>
      <c r="BJ55" t="s">
        <v>6</v>
      </c>
      <c r="BM55">
        <v>68001</v>
      </c>
      <c r="BN55">
        <v>0</v>
      </c>
      <c r="BO55" t="s">
        <v>6</v>
      </c>
      <c r="BP55">
        <v>0</v>
      </c>
      <c r="BQ55">
        <v>6</v>
      </c>
      <c r="BR55">
        <v>0</v>
      </c>
      <c r="BS55">
        <v>1</v>
      </c>
      <c r="BT55">
        <v>1</v>
      </c>
      <c r="BU55">
        <v>1</v>
      </c>
      <c r="BV55">
        <v>1</v>
      </c>
      <c r="BW55">
        <v>1</v>
      </c>
      <c r="BX55">
        <v>1</v>
      </c>
      <c r="BY55" t="s">
        <v>6</v>
      </c>
      <c r="BZ55">
        <v>104</v>
      </c>
      <c r="CA55">
        <v>60</v>
      </c>
      <c r="CF55">
        <v>0</v>
      </c>
      <c r="CG55">
        <v>0</v>
      </c>
      <c r="CM55">
        <v>0</v>
      </c>
      <c r="CN55" t="s">
        <v>6</v>
      </c>
      <c r="CO55">
        <v>0</v>
      </c>
      <c r="CP55">
        <f t="shared" si="28"/>
        <v>0</v>
      </c>
      <c r="CQ55">
        <f t="shared" si="29"/>
        <v>0</v>
      </c>
      <c r="CR55">
        <f t="shared" si="30"/>
        <v>0</v>
      </c>
      <c r="CS55">
        <f t="shared" si="31"/>
        <v>0</v>
      </c>
      <c r="CT55">
        <f t="shared" si="32"/>
        <v>0</v>
      </c>
      <c r="CU55">
        <f t="shared" si="33"/>
        <v>0</v>
      </c>
      <c r="CV55">
        <f t="shared" si="34"/>
        <v>0</v>
      </c>
      <c r="CW55">
        <f t="shared" si="35"/>
        <v>0</v>
      </c>
      <c r="CX55">
        <f t="shared" si="36"/>
        <v>0</v>
      </c>
      <c r="CY55">
        <f t="shared" si="37"/>
        <v>0</v>
      </c>
      <c r="CZ55">
        <f t="shared" si="38"/>
        <v>0</v>
      </c>
      <c r="DC55" t="s">
        <v>6</v>
      </c>
      <c r="DD55" t="s">
        <v>6</v>
      </c>
      <c r="DE55" t="s">
        <v>6</v>
      </c>
      <c r="DF55" t="s">
        <v>6</v>
      </c>
      <c r="DG55" t="s">
        <v>6</v>
      </c>
      <c r="DH55" t="s">
        <v>6</v>
      </c>
      <c r="DI55" t="s">
        <v>6</v>
      </c>
      <c r="DJ55" t="s">
        <v>6</v>
      </c>
      <c r="DK55" t="s">
        <v>6</v>
      </c>
      <c r="DL55" t="s">
        <v>6</v>
      </c>
      <c r="DM55" t="s">
        <v>6</v>
      </c>
      <c r="DN55">
        <v>0</v>
      </c>
      <c r="DO55">
        <v>0</v>
      </c>
      <c r="DP55">
        <v>1</v>
      </c>
      <c r="DQ55">
        <v>1</v>
      </c>
      <c r="DU55">
        <v>1009</v>
      </c>
      <c r="DV55" t="s">
        <v>62</v>
      </c>
      <c r="DW55" t="s">
        <v>62</v>
      </c>
      <c r="DX55">
        <v>1000</v>
      </c>
      <c r="EE55">
        <v>26549186</v>
      </c>
      <c r="EF55">
        <v>6</v>
      </c>
      <c r="EG55" t="s">
        <v>33</v>
      </c>
      <c r="EH55">
        <v>0</v>
      </c>
      <c r="EI55" t="s">
        <v>6</v>
      </c>
      <c r="EJ55">
        <v>1</v>
      </c>
      <c r="EK55">
        <v>68001</v>
      </c>
      <c r="EL55" t="s">
        <v>34</v>
      </c>
      <c r="EM55" t="s">
        <v>35</v>
      </c>
      <c r="EO55" t="s">
        <v>6</v>
      </c>
      <c r="EQ55">
        <v>0</v>
      </c>
      <c r="ER55">
        <v>0</v>
      </c>
      <c r="ES55">
        <v>0</v>
      </c>
      <c r="ET55">
        <v>0</v>
      </c>
      <c r="EU55">
        <v>0</v>
      </c>
      <c r="EV55">
        <v>0</v>
      </c>
      <c r="EW55">
        <v>0</v>
      </c>
      <c r="EX55">
        <v>0</v>
      </c>
      <c r="FQ55">
        <v>0</v>
      </c>
      <c r="FR55">
        <f t="shared" si="39"/>
        <v>0</v>
      </c>
      <c r="FS55">
        <v>0</v>
      </c>
      <c r="FX55">
        <v>104</v>
      </c>
      <c r="FY55">
        <v>60</v>
      </c>
      <c r="GA55" t="s">
        <v>105</v>
      </c>
      <c r="GD55">
        <v>0</v>
      </c>
      <c r="GF55">
        <v>-179832266</v>
      </c>
      <c r="GG55">
        <v>1</v>
      </c>
      <c r="GH55">
        <v>1</v>
      </c>
      <c r="GI55">
        <v>4</v>
      </c>
      <c r="GJ55">
        <v>0</v>
      </c>
      <c r="GK55">
        <f>ROUND(R55*(S12)/100,2)</f>
        <v>0</v>
      </c>
      <c r="GL55">
        <f t="shared" si="40"/>
        <v>0</v>
      </c>
      <c r="GM55">
        <f t="shared" si="41"/>
        <v>0</v>
      </c>
      <c r="GN55">
        <f t="shared" si="42"/>
        <v>0</v>
      </c>
      <c r="GO55">
        <f t="shared" si="43"/>
        <v>0</v>
      </c>
      <c r="GP55">
        <f t="shared" si="44"/>
        <v>0</v>
      </c>
      <c r="GR55">
        <v>0</v>
      </c>
      <c r="GS55">
        <v>4</v>
      </c>
      <c r="GT55">
        <v>0</v>
      </c>
      <c r="GU55" t="s">
        <v>6</v>
      </c>
      <c r="GV55">
        <f t="shared" si="45"/>
        <v>0</v>
      </c>
      <c r="GW55">
        <v>1</v>
      </c>
      <c r="GX55">
        <f t="shared" si="46"/>
        <v>0</v>
      </c>
      <c r="HA55">
        <v>0</v>
      </c>
      <c r="HB55">
        <v>0</v>
      </c>
      <c r="IK55">
        <v>0</v>
      </c>
    </row>
    <row r="56" spans="1:255" x14ac:dyDescent="0.2">
      <c r="A56" s="2">
        <v>18</v>
      </c>
      <c r="B56" s="2">
        <v>1</v>
      </c>
      <c r="C56" s="2">
        <v>110</v>
      </c>
      <c r="D56" s="2"/>
      <c r="E56" s="2" t="s">
        <v>106</v>
      </c>
      <c r="F56" s="2" t="s">
        <v>107</v>
      </c>
      <c r="G56" s="2" t="s">
        <v>108</v>
      </c>
      <c r="H56" s="2" t="s">
        <v>62</v>
      </c>
      <c r="I56" s="2">
        <f>I50*J56</f>
        <v>2.2799999999999998</v>
      </c>
      <c r="J56" s="2">
        <v>19</v>
      </c>
      <c r="K56" s="2"/>
      <c r="L56" s="2"/>
      <c r="M56" s="2"/>
      <c r="N56" s="2"/>
      <c r="O56" s="2">
        <f t="shared" ref="O56:O87" si="55">ROUND(CP56,2)</f>
        <v>1048.8</v>
      </c>
      <c r="P56" s="2">
        <f t="shared" ref="P56:P87" si="56">ROUND(CQ56*I56,2)</f>
        <v>1048.8</v>
      </c>
      <c r="Q56" s="2">
        <f t="shared" ref="Q56:Q87" si="57">ROUND(CR56*I56,2)</f>
        <v>0</v>
      </c>
      <c r="R56" s="2">
        <f t="shared" ref="R56:R87" si="58">ROUND(CS56*I56,2)</f>
        <v>0</v>
      </c>
      <c r="S56" s="2">
        <f t="shared" ref="S56:S87" si="59">ROUND(CT56*I56,2)</f>
        <v>0</v>
      </c>
      <c r="T56" s="2">
        <f t="shared" ref="T56:T87" si="60">ROUND(CU56*I56,2)</f>
        <v>0</v>
      </c>
      <c r="U56" s="2">
        <f t="shared" ref="U56:U87" si="61">CV56*I56</f>
        <v>0</v>
      </c>
      <c r="V56" s="2">
        <f t="shared" ref="V56:V87" si="62">CW56*I56</f>
        <v>0</v>
      </c>
      <c r="W56" s="2">
        <f t="shared" ref="W56:W87" si="63">ROUND(CX56*I56,2)</f>
        <v>0</v>
      </c>
      <c r="X56" s="2">
        <f t="shared" ref="X56:X87" si="64">ROUND(CY56,2)</f>
        <v>0</v>
      </c>
      <c r="Y56" s="2">
        <f t="shared" ref="Y56:Y87" si="65">ROUND(CZ56,2)</f>
        <v>0</v>
      </c>
      <c r="Z56" s="2"/>
      <c r="AA56" s="2">
        <v>26812436</v>
      </c>
      <c r="AB56" s="2">
        <f t="shared" ref="AB56:AB87" si="66">ROUND((AC56+AD56+AF56),6)</f>
        <v>460</v>
      </c>
      <c r="AC56" s="2">
        <f t="shared" si="47"/>
        <v>460</v>
      </c>
      <c r="AD56" s="2">
        <f t="shared" si="52"/>
        <v>0</v>
      </c>
      <c r="AE56" s="2">
        <f t="shared" si="53"/>
        <v>0</v>
      </c>
      <c r="AF56" s="2">
        <f t="shared" si="53"/>
        <v>0</v>
      </c>
      <c r="AG56" s="2">
        <f t="shared" ref="AG56:AG87" si="67">ROUND((AP56),6)</f>
        <v>0</v>
      </c>
      <c r="AH56" s="2">
        <f t="shared" si="54"/>
        <v>0</v>
      </c>
      <c r="AI56" s="2">
        <f t="shared" si="54"/>
        <v>0</v>
      </c>
      <c r="AJ56" s="2">
        <f t="shared" ref="AJ56:AJ87" si="68">ROUND((AS56),6)</f>
        <v>0</v>
      </c>
      <c r="AK56" s="2">
        <v>460</v>
      </c>
      <c r="AL56" s="2">
        <v>460</v>
      </c>
      <c r="AM56" s="2">
        <v>0</v>
      </c>
      <c r="AN56" s="2">
        <v>0</v>
      </c>
      <c r="AO56" s="2">
        <v>0</v>
      </c>
      <c r="AP56" s="2">
        <v>0</v>
      </c>
      <c r="AQ56" s="2">
        <v>0</v>
      </c>
      <c r="AR56" s="2">
        <v>0</v>
      </c>
      <c r="AS56" s="2">
        <v>0</v>
      </c>
      <c r="AT56" s="2">
        <v>104</v>
      </c>
      <c r="AU56" s="2">
        <v>60</v>
      </c>
      <c r="AV56" s="2">
        <v>1</v>
      </c>
      <c r="AW56" s="2">
        <v>1</v>
      </c>
      <c r="AX56" s="2"/>
      <c r="AY56" s="2"/>
      <c r="AZ56" s="2">
        <v>1</v>
      </c>
      <c r="BA56" s="2">
        <v>1</v>
      </c>
      <c r="BB56" s="2">
        <v>1</v>
      </c>
      <c r="BC56" s="2">
        <v>1</v>
      </c>
      <c r="BD56" s="2" t="s">
        <v>6</v>
      </c>
      <c r="BE56" s="2" t="s">
        <v>6</v>
      </c>
      <c r="BF56" s="2" t="s">
        <v>6</v>
      </c>
      <c r="BG56" s="2" t="s">
        <v>6</v>
      </c>
      <c r="BH56" s="2">
        <v>3</v>
      </c>
      <c r="BI56" s="2">
        <v>1</v>
      </c>
      <c r="BJ56" s="2" t="s">
        <v>109</v>
      </c>
      <c r="BK56" s="2"/>
      <c r="BL56" s="2"/>
      <c r="BM56" s="2">
        <v>68001</v>
      </c>
      <c r="BN56" s="2">
        <v>0</v>
      </c>
      <c r="BO56" s="2" t="s">
        <v>6</v>
      </c>
      <c r="BP56" s="2">
        <v>0</v>
      </c>
      <c r="BQ56" s="2">
        <v>6</v>
      </c>
      <c r="BR56" s="2">
        <v>0</v>
      </c>
      <c r="BS56" s="2">
        <v>1</v>
      </c>
      <c r="BT56" s="2">
        <v>1</v>
      </c>
      <c r="BU56" s="2">
        <v>1</v>
      </c>
      <c r="BV56" s="2">
        <v>1</v>
      </c>
      <c r="BW56" s="2">
        <v>1</v>
      </c>
      <c r="BX56" s="2">
        <v>1</v>
      </c>
      <c r="BY56" s="2" t="s">
        <v>6</v>
      </c>
      <c r="BZ56" s="2">
        <v>104</v>
      </c>
      <c r="CA56" s="2">
        <v>60</v>
      </c>
      <c r="CB56" s="2"/>
      <c r="CC56" s="2"/>
      <c r="CD56" s="2"/>
      <c r="CE56" s="2"/>
      <c r="CF56" s="2">
        <v>0</v>
      </c>
      <c r="CG56" s="2">
        <v>0</v>
      </c>
      <c r="CH56" s="2"/>
      <c r="CI56" s="2"/>
      <c r="CJ56" s="2"/>
      <c r="CK56" s="2"/>
      <c r="CL56" s="2"/>
      <c r="CM56" s="2">
        <v>0</v>
      </c>
      <c r="CN56" s="2" t="s">
        <v>6</v>
      </c>
      <c r="CO56" s="2">
        <v>0</v>
      </c>
      <c r="CP56" s="2">
        <f t="shared" ref="CP56:CP87" si="69">(P56+Q56+S56)</f>
        <v>1048.8</v>
      </c>
      <c r="CQ56" s="2">
        <f t="shared" ref="CQ56:CQ87" si="70">AC56*BC56</f>
        <v>460</v>
      </c>
      <c r="CR56" s="2">
        <f t="shared" ref="CR56:CR87" si="71">AD56*BB56</f>
        <v>0</v>
      </c>
      <c r="CS56" s="2">
        <f t="shared" ref="CS56:CS87" si="72">AE56*BS56</f>
        <v>0</v>
      </c>
      <c r="CT56" s="2">
        <f t="shared" ref="CT56:CT87" si="73">AF56*BA56</f>
        <v>0</v>
      </c>
      <c r="CU56" s="2">
        <f t="shared" ref="CU56:CU87" si="74">AG56</f>
        <v>0</v>
      </c>
      <c r="CV56" s="2">
        <f t="shared" ref="CV56:CV87" si="75">AH56</f>
        <v>0</v>
      </c>
      <c r="CW56" s="2">
        <f t="shared" ref="CW56:CW87" si="76">AI56</f>
        <v>0</v>
      </c>
      <c r="CX56" s="2">
        <f t="shared" ref="CX56:CX87" si="77">AJ56</f>
        <v>0</v>
      </c>
      <c r="CY56" s="2">
        <f t="shared" ref="CY56:CY87" si="78">(((S56+R56)*AT56)/100)</f>
        <v>0</v>
      </c>
      <c r="CZ56" s="2">
        <f t="shared" ref="CZ56:CZ87" si="79">(((S56+R56)*AU56)/100)</f>
        <v>0</v>
      </c>
      <c r="DA56" s="2"/>
      <c r="DB56" s="2"/>
      <c r="DC56" s="2" t="s">
        <v>6</v>
      </c>
      <c r="DD56" s="2" t="s">
        <v>6</v>
      </c>
      <c r="DE56" s="2" t="s">
        <v>6</v>
      </c>
      <c r="DF56" s="2" t="s">
        <v>6</v>
      </c>
      <c r="DG56" s="2" t="s">
        <v>6</v>
      </c>
      <c r="DH56" s="2" t="s">
        <v>6</v>
      </c>
      <c r="DI56" s="2" t="s">
        <v>6</v>
      </c>
      <c r="DJ56" s="2" t="s">
        <v>6</v>
      </c>
      <c r="DK56" s="2" t="s">
        <v>6</v>
      </c>
      <c r="DL56" s="2" t="s">
        <v>6</v>
      </c>
      <c r="DM56" s="2" t="s">
        <v>6</v>
      </c>
      <c r="DN56" s="2">
        <v>0</v>
      </c>
      <c r="DO56" s="2">
        <v>0</v>
      </c>
      <c r="DP56" s="2">
        <v>1</v>
      </c>
      <c r="DQ56" s="2">
        <v>1</v>
      </c>
      <c r="DR56" s="2"/>
      <c r="DS56" s="2"/>
      <c r="DT56" s="2"/>
      <c r="DU56" s="2">
        <v>1009</v>
      </c>
      <c r="DV56" s="2" t="s">
        <v>62</v>
      </c>
      <c r="DW56" s="2" t="s">
        <v>62</v>
      </c>
      <c r="DX56" s="2">
        <v>1000</v>
      </c>
      <c r="DY56" s="2"/>
      <c r="DZ56" s="2"/>
      <c r="EA56" s="2"/>
      <c r="EB56" s="2"/>
      <c r="EC56" s="2"/>
      <c r="ED56" s="2"/>
      <c r="EE56" s="2">
        <v>26549186</v>
      </c>
      <c r="EF56" s="2">
        <v>6</v>
      </c>
      <c r="EG56" s="2" t="s">
        <v>33</v>
      </c>
      <c r="EH56" s="2">
        <v>0</v>
      </c>
      <c r="EI56" s="2" t="s">
        <v>6</v>
      </c>
      <c r="EJ56" s="2">
        <v>1</v>
      </c>
      <c r="EK56" s="2">
        <v>68001</v>
      </c>
      <c r="EL56" s="2" t="s">
        <v>34</v>
      </c>
      <c r="EM56" s="2" t="s">
        <v>35</v>
      </c>
      <c r="EN56" s="2"/>
      <c r="EO56" s="2" t="s">
        <v>6</v>
      </c>
      <c r="EP56" s="2"/>
      <c r="EQ56" s="2">
        <v>0</v>
      </c>
      <c r="ER56" s="2">
        <v>460</v>
      </c>
      <c r="ES56" s="2">
        <v>460</v>
      </c>
      <c r="ET56" s="2">
        <v>0</v>
      </c>
      <c r="EU56" s="2">
        <v>0</v>
      </c>
      <c r="EV56" s="2">
        <v>0</v>
      </c>
      <c r="EW56" s="2">
        <v>0</v>
      </c>
      <c r="EX56" s="2">
        <v>0</v>
      </c>
      <c r="EY56" s="2"/>
      <c r="EZ56" s="2"/>
      <c r="FA56" s="2"/>
      <c r="FB56" s="2"/>
      <c r="FC56" s="2"/>
      <c r="FD56" s="2"/>
      <c r="FE56" s="2"/>
      <c r="FF56" s="2"/>
      <c r="FG56" s="2"/>
      <c r="FH56" s="2"/>
      <c r="FI56" s="2"/>
      <c r="FJ56" s="2"/>
      <c r="FK56" s="2"/>
      <c r="FL56" s="2"/>
      <c r="FM56" s="2"/>
      <c r="FN56" s="2"/>
      <c r="FO56" s="2"/>
      <c r="FP56" s="2"/>
      <c r="FQ56" s="2">
        <v>0</v>
      </c>
      <c r="FR56" s="2">
        <f t="shared" ref="FR56:FR87" si="80">ROUND(IF(AND(BH56=3,BI56=3),P56,0),2)</f>
        <v>0</v>
      </c>
      <c r="FS56" s="2">
        <v>0</v>
      </c>
      <c r="FT56" s="2"/>
      <c r="FU56" s="2"/>
      <c r="FV56" s="2"/>
      <c r="FW56" s="2"/>
      <c r="FX56" s="2">
        <v>104</v>
      </c>
      <c r="FY56" s="2">
        <v>60</v>
      </c>
      <c r="FZ56" s="2"/>
      <c r="GA56" s="2" t="s">
        <v>6</v>
      </c>
      <c r="GB56" s="2"/>
      <c r="GC56" s="2"/>
      <c r="GD56" s="2">
        <v>0</v>
      </c>
      <c r="GE56" s="2"/>
      <c r="GF56" s="2">
        <v>569053623</v>
      </c>
      <c r="GG56" s="2">
        <v>2</v>
      </c>
      <c r="GH56" s="2">
        <v>1</v>
      </c>
      <c r="GI56" s="2">
        <v>-2</v>
      </c>
      <c r="GJ56" s="2">
        <v>0</v>
      </c>
      <c r="GK56" s="2">
        <f>ROUND(R56*(R12)/100,2)</f>
        <v>0</v>
      </c>
      <c r="GL56" s="2">
        <f t="shared" ref="GL56:GL87" si="81">ROUND(IF(AND(BH56=3,BI56=3,FS56&lt;&gt;0),P56,0),2)</f>
        <v>0</v>
      </c>
      <c r="GM56" s="2">
        <f t="shared" ref="GM56:GM87" si="82">ROUND(O56+X56+Y56+GK56,2)+GX56</f>
        <v>1048.8</v>
      </c>
      <c r="GN56" s="2">
        <f t="shared" ref="GN56:GN87" si="83">IF(OR(BI56=0,BI56=1),ROUND(O56+X56+Y56+GK56,2),0)</f>
        <v>1048.8</v>
      </c>
      <c r="GO56" s="2">
        <f t="shared" ref="GO56:GO87" si="84">IF(BI56=2,ROUND(O56+X56+Y56+GK56,2),0)</f>
        <v>0</v>
      </c>
      <c r="GP56" s="2">
        <f t="shared" ref="GP56:GP87" si="85">IF(BI56=4,ROUND(O56+X56+Y56+GK56,2)+GX56,0)</f>
        <v>0</v>
      </c>
      <c r="GQ56" s="2"/>
      <c r="GR56" s="2">
        <v>0</v>
      </c>
      <c r="GS56" s="2">
        <v>3</v>
      </c>
      <c r="GT56" s="2">
        <v>0</v>
      </c>
      <c r="GU56" s="2" t="s">
        <v>6</v>
      </c>
      <c r="GV56" s="2">
        <f t="shared" ref="GV56:GV87" si="86">ROUND(GT56,6)</f>
        <v>0</v>
      </c>
      <c r="GW56" s="2">
        <v>1</v>
      </c>
      <c r="GX56" s="2">
        <f t="shared" ref="GX56:GX87" si="87">ROUND(GV56*GW56*I56,2)</f>
        <v>0</v>
      </c>
      <c r="GY56" s="2"/>
      <c r="GZ56" s="2"/>
      <c r="HA56" s="2">
        <v>0</v>
      </c>
      <c r="HB56" s="2">
        <v>0</v>
      </c>
      <c r="HC56" s="2"/>
      <c r="HD56" s="2"/>
      <c r="HE56" s="2"/>
      <c r="HF56" s="2"/>
      <c r="HG56" s="2"/>
      <c r="HH56" s="2"/>
      <c r="HI56" s="2"/>
      <c r="HJ56" s="2"/>
      <c r="HK56" s="2"/>
      <c r="HL56" s="2"/>
      <c r="HM56" s="2"/>
      <c r="HN56" s="2"/>
      <c r="HO56" s="2"/>
      <c r="HP56" s="2"/>
      <c r="HQ56" s="2"/>
      <c r="HR56" s="2"/>
      <c r="HS56" s="2"/>
      <c r="HT56" s="2"/>
      <c r="HU56" s="2"/>
      <c r="HV56" s="2"/>
      <c r="HW56" s="2"/>
      <c r="HX56" s="2"/>
      <c r="HY56" s="2"/>
      <c r="HZ56" s="2"/>
      <c r="IA56" s="2"/>
      <c r="IB56" s="2"/>
      <c r="IC56" s="2"/>
      <c r="ID56" s="2"/>
      <c r="IE56" s="2"/>
      <c r="IF56" s="2"/>
      <c r="IG56" s="2"/>
      <c r="IH56" s="2"/>
      <c r="II56" s="2"/>
      <c r="IJ56" s="2"/>
      <c r="IK56" s="2">
        <v>0</v>
      </c>
      <c r="IL56" s="2"/>
      <c r="IM56" s="2"/>
      <c r="IN56" s="2"/>
      <c r="IO56" s="2"/>
      <c r="IP56" s="2"/>
      <c r="IQ56" s="2"/>
      <c r="IR56" s="2"/>
      <c r="IS56" s="2"/>
      <c r="IT56" s="2"/>
      <c r="IU56" s="2"/>
    </row>
    <row r="57" spans="1:255" x14ac:dyDescent="0.2">
      <c r="A57">
        <v>18</v>
      </c>
      <c r="B57">
        <v>1</v>
      </c>
      <c r="C57">
        <v>120</v>
      </c>
      <c r="E57" t="s">
        <v>106</v>
      </c>
      <c r="F57" t="s">
        <v>107</v>
      </c>
      <c r="G57" t="s">
        <v>108</v>
      </c>
      <c r="H57" t="s">
        <v>62</v>
      </c>
      <c r="I57">
        <f>I51*J57</f>
        <v>2.2799999999999998</v>
      </c>
      <c r="J57">
        <v>19</v>
      </c>
      <c r="O57">
        <f t="shared" si="55"/>
        <v>7498.92</v>
      </c>
      <c r="P57">
        <f t="shared" si="56"/>
        <v>7498.92</v>
      </c>
      <c r="Q57">
        <f t="shared" si="57"/>
        <v>0</v>
      </c>
      <c r="R57">
        <f t="shared" si="58"/>
        <v>0</v>
      </c>
      <c r="S57">
        <f t="shared" si="59"/>
        <v>0</v>
      </c>
      <c r="T57">
        <f t="shared" si="60"/>
        <v>0</v>
      </c>
      <c r="U57">
        <f t="shared" si="61"/>
        <v>0</v>
      </c>
      <c r="V57">
        <f t="shared" si="62"/>
        <v>0</v>
      </c>
      <c r="W57">
        <f t="shared" si="63"/>
        <v>0</v>
      </c>
      <c r="X57">
        <f t="shared" si="64"/>
        <v>0</v>
      </c>
      <c r="Y57">
        <f t="shared" si="65"/>
        <v>0</v>
      </c>
      <c r="AA57">
        <v>26812450</v>
      </c>
      <c r="AB57">
        <f t="shared" si="66"/>
        <v>460</v>
      </c>
      <c r="AC57">
        <f t="shared" si="47"/>
        <v>460</v>
      </c>
      <c r="AD57">
        <f t="shared" si="52"/>
        <v>0</v>
      </c>
      <c r="AE57">
        <f t="shared" si="53"/>
        <v>0</v>
      </c>
      <c r="AF57">
        <f t="shared" si="53"/>
        <v>0</v>
      </c>
      <c r="AG57">
        <f t="shared" si="67"/>
        <v>0</v>
      </c>
      <c r="AH57">
        <f t="shared" si="54"/>
        <v>0</v>
      </c>
      <c r="AI57">
        <f t="shared" si="54"/>
        <v>0</v>
      </c>
      <c r="AJ57">
        <f t="shared" si="68"/>
        <v>0</v>
      </c>
      <c r="AK57">
        <v>460</v>
      </c>
      <c r="AL57">
        <v>460</v>
      </c>
      <c r="AM57">
        <v>0</v>
      </c>
      <c r="AN57">
        <v>0</v>
      </c>
      <c r="AO57">
        <v>0</v>
      </c>
      <c r="AP57">
        <v>0</v>
      </c>
      <c r="AQ57">
        <v>0</v>
      </c>
      <c r="AR57">
        <v>0</v>
      </c>
      <c r="AS57">
        <v>0</v>
      </c>
      <c r="AT57">
        <v>104</v>
      </c>
      <c r="AU57">
        <v>60</v>
      </c>
      <c r="AV57">
        <v>1</v>
      </c>
      <c r="AW57">
        <v>1</v>
      </c>
      <c r="AZ57">
        <v>7.15</v>
      </c>
      <c r="BA57">
        <v>1</v>
      </c>
      <c r="BB57">
        <v>1</v>
      </c>
      <c r="BC57">
        <v>7.15</v>
      </c>
      <c r="BD57" t="s">
        <v>6</v>
      </c>
      <c r="BE57" t="s">
        <v>6</v>
      </c>
      <c r="BF57" t="s">
        <v>6</v>
      </c>
      <c r="BG57" t="s">
        <v>6</v>
      </c>
      <c r="BH57">
        <v>3</v>
      </c>
      <c r="BI57">
        <v>1</v>
      </c>
      <c r="BJ57" t="s">
        <v>109</v>
      </c>
      <c r="BM57">
        <v>68001</v>
      </c>
      <c r="BN57">
        <v>0</v>
      </c>
      <c r="BO57" t="s">
        <v>6</v>
      </c>
      <c r="BP57">
        <v>0</v>
      </c>
      <c r="BQ57">
        <v>6</v>
      </c>
      <c r="BR57">
        <v>0</v>
      </c>
      <c r="BS57">
        <v>1</v>
      </c>
      <c r="BT57">
        <v>1</v>
      </c>
      <c r="BU57">
        <v>1</v>
      </c>
      <c r="BV57">
        <v>1</v>
      </c>
      <c r="BW57">
        <v>1</v>
      </c>
      <c r="BX57">
        <v>1</v>
      </c>
      <c r="BY57" t="s">
        <v>6</v>
      </c>
      <c r="BZ57">
        <v>104</v>
      </c>
      <c r="CA57">
        <v>60</v>
      </c>
      <c r="CF57">
        <v>0</v>
      </c>
      <c r="CG57">
        <v>0</v>
      </c>
      <c r="CM57">
        <v>0</v>
      </c>
      <c r="CN57" t="s">
        <v>6</v>
      </c>
      <c r="CO57">
        <v>0</v>
      </c>
      <c r="CP57">
        <f t="shared" si="69"/>
        <v>7498.92</v>
      </c>
      <c r="CQ57">
        <f t="shared" si="70"/>
        <v>3289</v>
      </c>
      <c r="CR57">
        <f t="shared" si="71"/>
        <v>0</v>
      </c>
      <c r="CS57">
        <f t="shared" si="72"/>
        <v>0</v>
      </c>
      <c r="CT57">
        <f t="shared" si="73"/>
        <v>0</v>
      </c>
      <c r="CU57">
        <f t="shared" si="74"/>
        <v>0</v>
      </c>
      <c r="CV57">
        <f t="shared" si="75"/>
        <v>0</v>
      </c>
      <c r="CW57">
        <f t="shared" si="76"/>
        <v>0</v>
      </c>
      <c r="CX57">
        <f t="shared" si="77"/>
        <v>0</v>
      </c>
      <c r="CY57">
        <f t="shared" si="78"/>
        <v>0</v>
      </c>
      <c r="CZ57">
        <f t="shared" si="79"/>
        <v>0</v>
      </c>
      <c r="DC57" t="s">
        <v>6</v>
      </c>
      <c r="DD57" t="s">
        <v>6</v>
      </c>
      <c r="DE57" t="s">
        <v>6</v>
      </c>
      <c r="DF57" t="s">
        <v>6</v>
      </c>
      <c r="DG57" t="s">
        <v>6</v>
      </c>
      <c r="DH57" t="s">
        <v>6</v>
      </c>
      <c r="DI57" t="s">
        <v>6</v>
      </c>
      <c r="DJ57" t="s">
        <v>6</v>
      </c>
      <c r="DK57" t="s">
        <v>6</v>
      </c>
      <c r="DL57" t="s">
        <v>6</v>
      </c>
      <c r="DM57" t="s">
        <v>6</v>
      </c>
      <c r="DN57">
        <v>0</v>
      </c>
      <c r="DO57">
        <v>0</v>
      </c>
      <c r="DP57">
        <v>1</v>
      </c>
      <c r="DQ57">
        <v>1</v>
      </c>
      <c r="DU57">
        <v>1009</v>
      </c>
      <c r="DV57" t="s">
        <v>62</v>
      </c>
      <c r="DW57" t="s">
        <v>62</v>
      </c>
      <c r="DX57">
        <v>1000</v>
      </c>
      <c r="EE57">
        <v>26549186</v>
      </c>
      <c r="EF57">
        <v>6</v>
      </c>
      <c r="EG57" t="s">
        <v>33</v>
      </c>
      <c r="EH57">
        <v>0</v>
      </c>
      <c r="EI57" t="s">
        <v>6</v>
      </c>
      <c r="EJ57">
        <v>1</v>
      </c>
      <c r="EK57">
        <v>68001</v>
      </c>
      <c r="EL57" t="s">
        <v>34</v>
      </c>
      <c r="EM57" t="s">
        <v>35</v>
      </c>
      <c r="EO57" t="s">
        <v>6</v>
      </c>
      <c r="EQ57">
        <v>0</v>
      </c>
      <c r="ER57">
        <v>460</v>
      </c>
      <c r="ES57">
        <v>460</v>
      </c>
      <c r="ET57">
        <v>0</v>
      </c>
      <c r="EU57">
        <v>0</v>
      </c>
      <c r="EV57">
        <v>0</v>
      </c>
      <c r="EW57">
        <v>0</v>
      </c>
      <c r="EX57">
        <v>0</v>
      </c>
      <c r="FQ57">
        <v>0</v>
      </c>
      <c r="FR57">
        <f t="shared" si="80"/>
        <v>0</v>
      </c>
      <c r="FS57">
        <v>0</v>
      </c>
      <c r="FX57">
        <v>104</v>
      </c>
      <c r="FY57">
        <v>60</v>
      </c>
      <c r="GA57" t="s">
        <v>6</v>
      </c>
      <c r="GD57">
        <v>0</v>
      </c>
      <c r="GF57">
        <v>569053623</v>
      </c>
      <c r="GG57">
        <v>1</v>
      </c>
      <c r="GH57">
        <v>1</v>
      </c>
      <c r="GI57">
        <v>4</v>
      </c>
      <c r="GJ57">
        <v>0</v>
      </c>
      <c r="GK57">
        <f>ROUND(R57*(S12)/100,2)</f>
        <v>0</v>
      </c>
      <c r="GL57">
        <f t="shared" si="81"/>
        <v>0</v>
      </c>
      <c r="GM57">
        <f t="shared" si="82"/>
        <v>7498.92</v>
      </c>
      <c r="GN57">
        <f t="shared" si="83"/>
        <v>7498.92</v>
      </c>
      <c r="GO57">
        <f t="shared" si="84"/>
        <v>0</v>
      </c>
      <c r="GP57">
        <f t="shared" si="85"/>
        <v>0</v>
      </c>
      <c r="GR57">
        <v>0</v>
      </c>
      <c r="GS57">
        <v>3</v>
      </c>
      <c r="GT57">
        <v>0</v>
      </c>
      <c r="GU57" t="s">
        <v>6</v>
      </c>
      <c r="GV57">
        <f t="shared" si="86"/>
        <v>0</v>
      </c>
      <c r="GW57">
        <v>1</v>
      </c>
      <c r="GX57">
        <f t="shared" si="87"/>
        <v>0</v>
      </c>
      <c r="HA57">
        <v>0</v>
      </c>
      <c r="HB57">
        <v>0</v>
      </c>
      <c r="IK57">
        <v>0</v>
      </c>
    </row>
    <row r="58" spans="1:255" x14ac:dyDescent="0.2">
      <c r="A58" s="2">
        <v>17</v>
      </c>
      <c r="B58" s="2">
        <v>1</v>
      </c>
      <c r="C58" s="2">
        <f>ROW(SmtRes!A128)</f>
        <v>128</v>
      </c>
      <c r="D58" s="2">
        <f>ROW(EtalonRes!A130)</f>
        <v>130</v>
      </c>
      <c r="E58" s="2" t="s">
        <v>110</v>
      </c>
      <c r="F58" s="2" t="s">
        <v>111</v>
      </c>
      <c r="G58" s="2" t="s">
        <v>112</v>
      </c>
      <c r="H58" s="2" t="s">
        <v>113</v>
      </c>
      <c r="I58" s="2">
        <f>ROUND(21/100,9)</f>
        <v>0.21</v>
      </c>
      <c r="J58" s="2">
        <v>0</v>
      </c>
      <c r="K58" s="2"/>
      <c r="L58" s="2"/>
      <c r="M58" s="2"/>
      <c r="N58" s="2"/>
      <c r="O58" s="2">
        <f t="shared" si="55"/>
        <v>595.74</v>
      </c>
      <c r="P58" s="2">
        <f t="shared" si="56"/>
        <v>2.56</v>
      </c>
      <c r="Q58" s="2">
        <f t="shared" si="57"/>
        <v>562.73</v>
      </c>
      <c r="R58" s="2">
        <f t="shared" si="58"/>
        <v>46.62</v>
      </c>
      <c r="S58" s="2">
        <f t="shared" si="59"/>
        <v>30.45</v>
      </c>
      <c r="T58" s="2">
        <f t="shared" si="60"/>
        <v>0</v>
      </c>
      <c r="U58" s="2">
        <f t="shared" si="61"/>
        <v>3.7963799999999996</v>
      </c>
      <c r="V58" s="2">
        <f t="shared" si="62"/>
        <v>3.6435</v>
      </c>
      <c r="W58" s="2">
        <f t="shared" si="63"/>
        <v>0</v>
      </c>
      <c r="X58" s="2">
        <f t="shared" si="64"/>
        <v>98.65</v>
      </c>
      <c r="Y58" s="2">
        <f t="shared" si="65"/>
        <v>62.43</v>
      </c>
      <c r="Z58" s="2"/>
      <c r="AA58" s="2">
        <v>26812436</v>
      </c>
      <c r="AB58" s="2">
        <f t="shared" si="66"/>
        <v>2836.8305</v>
      </c>
      <c r="AC58" s="2">
        <f t="shared" ref="AC58:AC85" si="88">ROUND((ES58),6)</f>
        <v>12.2</v>
      </c>
      <c r="AD58" s="2">
        <f>ROUND(((((ET58*1.25))-((EU58*1.25)))+AE58),6)</f>
        <v>2679.65</v>
      </c>
      <c r="AE58" s="2">
        <f>ROUND(((EU58*1.25)),6)</f>
        <v>221.98750000000001</v>
      </c>
      <c r="AF58" s="2">
        <f>ROUND(((EV58*1.15)),6)</f>
        <v>144.98050000000001</v>
      </c>
      <c r="AG58" s="2">
        <f t="shared" si="67"/>
        <v>0</v>
      </c>
      <c r="AH58" s="2">
        <f>((EW58*1.15))</f>
        <v>18.077999999999999</v>
      </c>
      <c r="AI58" s="2">
        <f>((EX58*1.25))</f>
        <v>17.350000000000001</v>
      </c>
      <c r="AJ58" s="2">
        <f t="shared" si="68"/>
        <v>0</v>
      </c>
      <c r="AK58" s="2">
        <v>2281.9899999999998</v>
      </c>
      <c r="AL58" s="2">
        <v>12.2</v>
      </c>
      <c r="AM58" s="2">
        <v>2143.7199999999998</v>
      </c>
      <c r="AN58" s="2">
        <v>177.59</v>
      </c>
      <c r="AO58" s="2">
        <v>126.07</v>
      </c>
      <c r="AP58" s="2">
        <v>0</v>
      </c>
      <c r="AQ58" s="2">
        <v>15.72</v>
      </c>
      <c r="AR58" s="2">
        <v>13.88</v>
      </c>
      <c r="AS58" s="2">
        <v>0</v>
      </c>
      <c r="AT58" s="2">
        <v>128</v>
      </c>
      <c r="AU58" s="2">
        <v>81</v>
      </c>
      <c r="AV58" s="2">
        <v>1</v>
      </c>
      <c r="AW58" s="2">
        <v>1</v>
      </c>
      <c r="AX58" s="2"/>
      <c r="AY58" s="2"/>
      <c r="AZ58" s="2">
        <v>1</v>
      </c>
      <c r="BA58" s="2">
        <v>1</v>
      </c>
      <c r="BB58" s="2">
        <v>1</v>
      </c>
      <c r="BC58" s="2">
        <v>1</v>
      </c>
      <c r="BD58" s="2" t="s">
        <v>6</v>
      </c>
      <c r="BE58" s="2" t="s">
        <v>6</v>
      </c>
      <c r="BF58" s="2" t="s">
        <v>6</v>
      </c>
      <c r="BG58" s="2" t="s">
        <v>6</v>
      </c>
      <c r="BH58" s="2">
        <v>0</v>
      </c>
      <c r="BI58" s="2">
        <v>1</v>
      </c>
      <c r="BJ58" s="2" t="s">
        <v>114</v>
      </c>
      <c r="BK58" s="2"/>
      <c r="BL58" s="2"/>
      <c r="BM58" s="2">
        <v>27001</v>
      </c>
      <c r="BN58" s="2">
        <v>0</v>
      </c>
      <c r="BO58" s="2" t="s">
        <v>6</v>
      </c>
      <c r="BP58" s="2">
        <v>0</v>
      </c>
      <c r="BQ58" s="2">
        <v>2</v>
      </c>
      <c r="BR58" s="2">
        <v>0</v>
      </c>
      <c r="BS58" s="2">
        <v>1</v>
      </c>
      <c r="BT58" s="2">
        <v>1</v>
      </c>
      <c r="BU58" s="2">
        <v>1</v>
      </c>
      <c r="BV58" s="2">
        <v>1</v>
      </c>
      <c r="BW58" s="2">
        <v>1</v>
      </c>
      <c r="BX58" s="2">
        <v>1</v>
      </c>
      <c r="BY58" s="2" t="s">
        <v>6</v>
      </c>
      <c r="BZ58" s="2">
        <v>142</v>
      </c>
      <c r="CA58" s="2">
        <v>95</v>
      </c>
      <c r="CB58" s="2"/>
      <c r="CC58" s="2"/>
      <c r="CD58" s="2"/>
      <c r="CE58" s="2"/>
      <c r="CF58" s="2">
        <v>0</v>
      </c>
      <c r="CG58" s="2">
        <v>0</v>
      </c>
      <c r="CH58" s="2"/>
      <c r="CI58" s="2"/>
      <c r="CJ58" s="2"/>
      <c r="CK58" s="2"/>
      <c r="CL58" s="2"/>
      <c r="CM58" s="2">
        <v>0</v>
      </c>
      <c r="CN58" s="2" t="s">
        <v>500</v>
      </c>
      <c r="CO58" s="2">
        <v>0</v>
      </c>
      <c r="CP58" s="2">
        <f t="shared" si="69"/>
        <v>595.74</v>
      </c>
      <c r="CQ58" s="2">
        <f t="shared" si="70"/>
        <v>12.2</v>
      </c>
      <c r="CR58" s="2">
        <f t="shared" si="71"/>
        <v>2679.65</v>
      </c>
      <c r="CS58" s="2">
        <f t="shared" si="72"/>
        <v>221.98750000000001</v>
      </c>
      <c r="CT58" s="2">
        <f t="shared" si="73"/>
        <v>144.98050000000001</v>
      </c>
      <c r="CU58" s="2">
        <f t="shared" si="74"/>
        <v>0</v>
      </c>
      <c r="CV58" s="2">
        <f t="shared" si="75"/>
        <v>18.077999999999999</v>
      </c>
      <c r="CW58" s="2">
        <f t="shared" si="76"/>
        <v>17.350000000000001</v>
      </c>
      <c r="CX58" s="2">
        <f t="shared" si="77"/>
        <v>0</v>
      </c>
      <c r="CY58" s="2">
        <f t="shared" si="78"/>
        <v>98.649599999999992</v>
      </c>
      <c r="CZ58" s="2">
        <f t="shared" si="79"/>
        <v>62.42669999999999</v>
      </c>
      <c r="DA58" s="2"/>
      <c r="DB58" s="2"/>
      <c r="DC58" s="2" t="s">
        <v>6</v>
      </c>
      <c r="DD58" s="2" t="s">
        <v>6</v>
      </c>
      <c r="DE58" s="2" t="s">
        <v>41</v>
      </c>
      <c r="DF58" s="2" t="s">
        <v>41</v>
      </c>
      <c r="DG58" s="2" t="s">
        <v>42</v>
      </c>
      <c r="DH58" s="2" t="s">
        <v>6</v>
      </c>
      <c r="DI58" s="2" t="s">
        <v>42</v>
      </c>
      <c r="DJ58" s="2" t="s">
        <v>41</v>
      </c>
      <c r="DK58" s="2" t="s">
        <v>6</v>
      </c>
      <c r="DL58" s="2" t="s">
        <v>6</v>
      </c>
      <c r="DM58" s="2" t="s">
        <v>6</v>
      </c>
      <c r="DN58" s="2">
        <v>0</v>
      </c>
      <c r="DO58" s="2">
        <v>0</v>
      </c>
      <c r="DP58" s="2">
        <v>1</v>
      </c>
      <c r="DQ58" s="2">
        <v>1</v>
      </c>
      <c r="DR58" s="2"/>
      <c r="DS58" s="2"/>
      <c r="DT58" s="2"/>
      <c r="DU58" s="2">
        <v>1007</v>
      </c>
      <c r="DV58" s="2" t="s">
        <v>113</v>
      </c>
      <c r="DW58" s="2" t="s">
        <v>113</v>
      </c>
      <c r="DX58" s="2">
        <v>100</v>
      </c>
      <c r="DY58" s="2"/>
      <c r="DZ58" s="2"/>
      <c r="EA58" s="2"/>
      <c r="EB58" s="2"/>
      <c r="EC58" s="2"/>
      <c r="ED58" s="2"/>
      <c r="EE58" s="2">
        <v>26549101</v>
      </c>
      <c r="EF58" s="2">
        <v>2</v>
      </c>
      <c r="EG58" s="2" t="s">
        <v>20</v>
      </c>
      <c r="EH58" s="2">
        <v>0</v>
      </c>
      <c r="EI58" s="2" t="s">
        <v>6</v>
      </c>
      <c r="EJ58" s="2">
        <v>1</v>
      </c>
      <c r="EK58" s="2">
        <v>27001</v>
      </c>
      <c r="EL58" s="2" t="s">
        <v>21</v>
      </c>
      <c r="EM58" s="2" t="s">
        <v>22</v>
      </c>
      <c r="EN58" s="2"/>
      <c r="EO58" s="2" t="s">
        <v>43</v>
      </c>
      <c r="EP58" s="2"/>
      <c r="EQ58" s="2">
        <v>0</v>
      </c>
      <c r="ER58" s="2">
        <v>2281.9899999999998</v>
      </c>
      <c r="ES58" s="2">
        <v>12.2</v>
      </c>
      <c r="ET58" s="2">
        <v>2143.7199999999998</v>
      </c>
      <c r="EU58" s="2">
        <v>177.59</v>
      </c>
      <c r="EV58" s="2">
        <v>126.07</v>
      </c>
      <c r="EW58" s="2">
        <v>15.72</v>
      </c>
      <c r="EX58" s="2">
        <v>13.88</v>
      </c>
      <c r="EY58" s="2">
        <v>0</v>
      </c>
      <c r="EZ58" s="2"/>
      <c r="FA58" s="2"/>
      <c r="FB58" s="2"/>
      <c r="FC58" s="2"/>
      <c r="FD58" s="2"/>
      <c r="FE58" s="2"/>
      <c r="FF58" s="2"/>
      <c r="FG58" s="2"/>
      <c r="FH58" s="2"/>
      <c r="FI58" s="2"/>
      <c r="FJ58" s="2"/>
      <c r="FK58" s="2"/>
      <c r="FL58" s="2"/>
      <c r="FM58" s="2"/>
      <c r="FN58" s="2"/>
      <c r="FO58" s="2"/>
      <c r="FP58" s="2"/>
      <c r="FQ58" s="2">
        <v>0</v>
      </c>
      <c r="FR58" s="2">
        <f t="shared" si="80"/>
        <v>0</v>
      </c>
      <c r="FS58" s="2">
        <v>0</v>
      </c>
      <c r="FT58" s="2" t="s">
        <v>24</v>
      </c>
      <c r="FU58" s="2" t="s">
        <v>25</v>
      </c>
      <c r="FV58" s="2"/>
      <c r="FW58" s="2"/>
      <c r="FX58" s="2">
        <v>127.8</v>
      </c>
      <c r="FY58" s="2">
        <v>80.75</v>
      </c>
      <c r="FZ58" s="2"/>
      <c r="GA58" s="2" t="s">
        <v>6</v>
      </c>
      <c r="GB58" s="2"/>
      <c r="GC58" s="2"/>
      <c r="GD58" s="2">
        <v>0</v>
      </c>
      <c r="GE58" s="2"/>
      <c r="GF58" s="2">
        <v>684086074</v>
      </c>
      <c r="GG58" s="2">
        <v>2</v>
      </c>
      <c r="GH58" s="2">
        <v>1</v>
      </c>
      <c r="GI58" s="2">
        <v>-2</v>
      </c>
      <c r="GJ58" s="2">
        <v>0</v>
      </c>
      <c r="GK58" s="2">
        <f>ROUND(R58*(R12)/100,2)</f>
        <v>0</v>
      </c>
      <c r="GL58" s="2">
        <f t="shared" si="81"/>
        <v>0</v>
      </c>
      <c r="GM58" s="2">
        <f t="shared" si="82"/>
        <v>756.82</v>
      </c>
      <c r="GN58" s="2">
        <f t="shared" si="83"/>
        <v>756.82</v>
      </c>
      <c r="GO58" s="2">
        <f t="shared" si="84"/>
        <v>0</v>
      </c>
      <c r="GP58" s="2">
        <f t="shared" si="85"/>
        <v>0</v>
      </c>
      <c r="GQ58" s="2"/>
      <c r="GR58" s="2">
        <v>0</v>
      </c>
      <c r="GS58" s="2">
        <v>3</v>
      </c>
      <c r="GT58" s="2">
        <v>0</v>
      </c>
      <c r="GU58" s="2" t="s">
        <v>6</v>
      </c>
      <c r="GV58" s="2">
        <f t="shared" si="86"/>
        <v>0</v>
      </c>
      <c r="GW58" s="2">
        <v>1</v>
      </c>
      <c r="GX58" s="2">
        <f t="shared" si="87"/>
        <v>0</v>
      </c>
      <c r="GY58" s="2"/>
      <c r="GZ58" s="2"/>
      <c r="HA58" s="2">
        <v>0</v>
      </c>
      <c r="HB58" s="2">
        <v>0</v>
      </c>
      <c r="HC58" s="2"/>
      <c r="HD58" s="2"/>
      <c r="HE58" s="2"/>
      <c r="HF58" s="2"/>
      <c r="HG58" s="2"/>
      <c r="HH58" s="2"/>
      <c r="HI58" s="2"/>
      <c r="HJ58" s="2"/>
      <c r="HK58" s="2"/>
      <c r="HL58" s="2"/>
      <c r="HM58" s="2"/>
      <c r="HN58" s="2"/>
      <c r="HO58" s="2"/>
      <c r="HP58" s="2"/>
      <c r="HQ58" s="2"/>
      <c r="HR58" s="2"/>
      <c r="HS58" s="2"/>
      <c r="HT58" s="2"/>
      <c r="HU58" s="2"/>
      <c r="HV58" s="2"/>
      <c r="HW58" s="2"/>
      <c r="HX58" s="2"/>
      <c r="HY58" s="2"/>
      <c r="HZ58" s="2"/>
      <c r="IA58" s="2"/>
      <c r="IB58" s="2"/>
      <c r="IC58" s="2"/>
      <c r="ID58" s="2"/>
      <c r="IE58" s="2"/>
      <c r="IF58" s="2"/>
      <c r="IG58" s="2"/>
      <c r="IH58" s="2"/>
      <c r="II58" s="2"/>
      <c r="IJ58" s="2"/>
      <c r="IK58" s="2">
        <v>0</v>
      </c>
      <c r="IL58" s="2"/>
      <c r="IM58" s="2"/>
      <c r="IN58" s="2"/>
      <c r="IO58" s="2"/>
      <c r="IP58" s="2"/>
      <c r="IQ58" s="2"/>
      <c r="IR58" s="2"/>
      <c r="IS58" s="2"/>
      <c r="IT58" s="2"/>
      <c r="IU58" s="2"/>
    </row>
    <row r="59" spans="1:255" x14ac:dyDescent="0.2">
      <c r="A59">
        <v>17</v>
      </c>
      <c r="B59">
        <v>1</v>
      </c>
      <c r="C59">
        <f>ROW(SmtRes!A136)</f>
        <v>136</v>
      </c>
      <c r="D59">
        <f>ROW(EtalonRes!A138)</f>
        <v>138</v>
      </c>
      <c r="E59" t="s">
        <v>110</v>
      </c>
      <c r="F59" t="s">
        <v>111</v>
      </c>
      <c r="G59" t="s">
        <v>112</v>
      </c>
      <c r="H59" t="s">
        <v>113</v>
      </c>
      <c r="I59">
        <f>ROUND(21/100,9)</f>
        <v>0.21</v>
      </c>
      <c r="J59">
        <v>0</v>
      </c>
      <c r="O59">
        <f t="shared" si="55"/>
        <v>4259.5</v>
      </c>
      <c r="P59">
        <f t="shared" si="56"/>
        <v>18.32</v>
      </c>
      <c r="Q59">
        <f t="shared" si="57"/>
        <v>4023.49</v>
      </c>
      <c r="R59">
        <f t="shared" si="58"/>
        <v>333.31</v>
      </c>
      <c r="S59">
        <f t="shared" si="59"/>
        <v>217.69</v>
      </c>
      <c r="T59">
        <f t="shared" si="60"/>
        <v>0</v>
      </c>
      <c r="U59">
        <f t="shared" si="61"/>
        <v>3.7963799999999996</v>
      </c>
      <c r="V59">
        <f t="shared" si="62"/>
        <v>3.6435</v>
      </c>
      <c r="W59">
        <f t="shared" si="63"/>
        <v>0</v>
      </c>
      <c r="X59">
        <f t="shared" si="64"/>
        <v>705.28</v>
      </c>
      <c r="Y59">
        <f t="shared" si="65"/>
        <v>446.31</v>
      </c>
      <c r="AA59">
        <v>26812450</v>
      </c>
      <c r="AB59">
        <f t="shared" si="66"/>
        <v>2836.8305</v>
      </c>
      <c r="AC59">
        <f t="shared" si="88"/>
        <v>12.2</v>
      </c>
      <c r="AD59">
        <f>ROUND(((((ET59*1.25))-((EU59*1.25)))+AE59),6)</f>
        <v>2679.65</v>
      </c>
      <c r="AE59">
        <f>ROUND(((EU59*1.25)),6)</f>
        <v>221.98750000000001</v>
      </c>
      <c r="AF59">
        <f>ROUND(((EV59*1.15)),6)</f>
        <v>144.98050000000001</v>
      </c>
      <c r="AG59">
        <f t="shared" si="67"/>
        <v>0</v>
      </c>
      <c r="AH59">
        <f>((EW59*1.15))</f>
        <v>18.077999999999999</v>
      </c>
      <c r="AI59">
        <f>((EX59*1.25))</f>
        <v>17.350000000000001</v>
      </c>
      <c r="AJ59">
        <f t="shared" si="68"/>
        <v>0</v>
      </c>
      <c r="AK59">
        <v>2281.9899999999998</v>
      </c>
      <c r="AL59">
        <v>12.2</v>
      </c>
      <c r="AM59">
        <v>2143.7199999999998</v>
      </c>
      <c r="AN59">
        <v>177.59</v>
      </c>
      <c r="AO59">
        <v>126.07</v>
      </c>
      <c r="AP59">
        <v>0</v>
      </c>
      <c r="AQ59">
        <v>15.72</v>
      </c>
      <c r="AR59">
        <v>13.88</v>
      </c>
      <c r="AS59">
        <v>0</v>
      </c>
      <c r="AT59">
        <v>128</v>
      </c>
      <c r="AU59">
        <v>81</v>
      </c>
      <c r="AV59">
        <v>1</v>
      </c>
      <c r="AW59">
        <v>1</v>
      </c>
      <c r="AZ59">
        <v>7.15</v>
      </c>
      <c r="BA59">
        <v>7.15</v>
      </c>
      <c r="BB59">
        <v>7.15</v>
      </c>
      <c r="BC59">
        <v>7.15</v>
      </c>
      <c r="BD59" t="s">
        <v>6</v>
      </c>
      <c r="BE59" t="s">
        <v>6</v>
      </c>
      <c r="BF59" t="s">
        <v>6</v>
      </c>
      <c r="BG59" t="s">
        <v>6</v>
      </c>
      <c r="BH59">
        <v>0</v>
      </c>
      <c r="BI59">
        <v>1</v>
      </c>
      <c r="BJ59" t="s">
        <v>114</v>
      </c>
      <c r="BM59">
        <v>27001</v>
      </c>
      <c r="BN59">
        <v>0</v>
      </c>
      <c r="BO59" t="s">
        <v>6</v>
      </c>
      <c r="BP59">
        <v>0</v>
      </c>
      <c r="BQ59">
        <v>2</v>
      </c>
      <c r="BR59">
        <v>0</v>
      </c>
      <c r="BS59">
        <v>7.15</v>
      </c>
      <c r="BT59">
        <v>1</v>
      </c>
      <c r="BU59">
        <v>1</v>
      </c>
      <c r="BV59">
        <v>1</v>
      </c>
      <c r="BW59">
        <v>1</v>
      </c>
      <c r="BX59">
        <v>1</v>
      </c>
      <c r="BY59" t="s">
        <v>6</v>
      </c>
      <c r="BZ59">
        <v>142</v>
      </c>
      <c r="CA59">
        <v>95</v>
      </c>
      <c r="CF59">
        <v>0</v>
      </c>
      <c r="CG59">
        <v>0</v>
      </c>
      <c r="CM59">
        <v>0</v>
      </c>
      <c r="CN59" t="s">
        <v>500</v>
      </c>
      <c r="CO59">
        <v>0</v>
      </c>
      <c r="CP59">
        <f t="shared" si="69"/>
        <v>4259.5</v>
      </c>
      <c r="CQ59">
        <f t="shared" si="70"/>
        <v>87.23</v>
      </c>
      <c r="CR59">
        <f t="shared" si="71"/>
        <v>19159.497500000001</v>
      </c>
      <c r="CS59">
        <f t="shared" si="72"/>
        <v>1587.2106250000002</v>
      </c>
      <c r="CT59">
        <f t="shared" si="73"/>
        <v>1036.6105750000002</v>
      </c>
      <c r="CU59">
        <f t="shared" si="74"/>
        <v>0</v>
      </c>
      <c r="CV59">
        <f t="shared" si="75"/>
        <v>18.077999999999999</v>
      </c>
      <c r="CW59">
        <f t="shared" si="76"/>
        <v>17.350000000000001</v>
      </c>
      <c r="CX59">
        <f t="shared" si="77"/>
        <v>0</v>
      </c>
      <c r="CY59">
        <f t="shared" si="78"/>
        <v>705.28</v>
      </c>
      <c r="CZ59">
        <f t="shared" si="79"/>
        <v>446.31</v>
      </c>
      <c r="DC59" t="s">
        <v>6</v>
      </c>
      <c r="DD59" t="s">
        <v>6</v>
      </c>
      <c r="DE59" t="s">
        <v>41</v>
      </c>
      <c r="DF59" t="s">
        <v>41</v>
      </c>
      <c r="DG59" t="s">
        <v>42</v>
      </c>
      <c r="DH59" t="s">
        <v>6</v>
      </c>
      <c r="DI59" t="s">
        <v>42</v>
      </c>
      <c r="DJ59" t="s">
        <v>41</v>
      </c>
      <c r="DK59" t="s">
        <v>6</v>
      </c>
      <c r="DL59" t="s">
        <v>6</v>
      </c>
      <c r="DM59" t="s">
        <v>6</v>
      </c>
      <c r="DN59">
        <v>0</v>
      </c>
      <c r="DO59">
        <v>0</v>
      </c>
      <c r="DP59">
        <v>1</v>
      </c>
      <c r="DQ59">
        <v>1</v>
      </c>
      <c r="DU59">
        <v>1007</v>
      </c>
      <c r="DV59" t="s">
        <v>113</v>
      </c>
      <c r="DW59" t="s">
        <v>113</v>
      </c>
      <c r="DX59">
        <v>100</v>
      </c>
      <c r="EE59">
        <v>26549101</v>
      </c>
      <c r="EF59">
        <v>2</v>
      </c>
      <c r="EG59" t="s">
        <v>20</v>
      </c>
      <c r="EH59">
        <v>0</v>
      </c>
      <c r="EI59" t="s">
        <v>6</v>
      </c>
      <c r="EJ59">
        <v>1</v>
      </c>
      <c r="EK59">
        <v>27001</v>
      </c>
      <c r="EL59" t="s">
        <v>21</v>
      </c>
      <c r="EM59" t="s">
        <v>22</v>
      </c>
      <c r="EO59" t="s">
        <v>43</v>
      </c>
      <c r="EQ59">
        <v>0</v>
      </c>
      <c r="ER59">
        <v>2281.9899999999998</v>
      </c>
      <c r="ES59">
        <v>12.2</v>
      </c>
      <c r="ET59">
        <v>2143.7199999999998</v>
      </c>
      <c r="EU59">
        <v>177.59</v>
      </c>
      <c r="EV59">
        <v>126.07</v>
      </c>
      <c r="EW59">
        <v>15.72</v>
      </c>
      <c r="EX59">
        <v>13.88</v>
      </c>
      <c r="EY59">
        <v>0</v>
      </c>
      <c r="FQ59">
        <v>0</v>
      </c>
      <c r="FR59">
        <f t="shared" si="80"/>
        <v>0</v>
      </c>
      <c r="FS59">
        <v>0</v>
      </c>
      <c r="FT59" t="s">
        <v>24</v>
      </c>
      <c r="FU59" t="s">
        <v>25</v>
      </c>
      <c r="FX59">
        <v>127.8</v>
      </c>
      <c r="FY59">
        <v>80.75</v>
      </c>
      <c r="GA59" t="s">
        <v>6</v>
      </c>
      <c r="GD59">
        <v>0</v>
      </c>
      <c r="GF59">
        <v>684086074</v>
      </c>
      <c r="GG59">
        <v>1</v>
      </c>
      <c r="GH59">
        <v>1</v>
      </c>
      <c r="GI59">
        <v>4</v>
      </c>
      <c r="GJ59">
        <v>0</v>
      </c>
      <c r="GK59">
        <f>ROUND(R59*(S12)/100,2)</f>
        <v>0</v>
      </c>
      <c r="GL59">
        <f t="shared" si="81"/>
        <v>0</v>
      </c>
      <c r="GM59">
        <f t="shared" si="82"/>
        <v>5411.09</v>
      </c>
      <c r="GN59">
        <f t="shared" si="83"/>
        <v>5411.09</v>
      </c>
      <c r="GO59">
        <f t="shared" si="84"/>
        <v>0</v>
      </c>
      <c r="GP59">
        <f t="shared" si="85"/>
        <v>0</v>
      </c>
      <c r="GR59">
        <v>0</v>
      </c>
      <c r="GS59">
        <v>3</v>
      </c>
      <c r="GT59">
        <v>0</v>
      </c>
      <c r="GU59" t="s">
        <v>6</v>
      </c>
      <c r="GV59">
        <f t="shared" si="86"/>
        <v>0</v>
      </c>
      <c r="GW59">
        <v>1</v>
      </c>
      <c r="GX59">
        <f t="shared" si="87"/>
        <v>0</v>
      </c>
      <c r="HA59">
        <v>0</v>
      </c>
      <c r="HB59">
        <v>0</v>
      </c>
      <c r="IK59">
        <v>0</v>
      </c>
    </row>
    <row r="60" spans="1:255" x14ac:dyDescent="0.2">
      <c r="A60" s="2">
        <v>18</v>
      </c>
      <c r="B60" s="2">
        <v>1</v>
      </c>
      <c r="C60" s="2">
        <v>128</v>
      </c>
      <c r="D60" s="2"/>
      <c r="E60" s="2" t="s">
        <v>115</v>
      </c>
      <c r="F60" s="2" t="s">
        <v>116</v>
      </c>
      <c r="G60" s="2" t="s">
        <v>117</v>
      </c>
      <c r="H60" s="2" t="s">
        <v>52</v>
      </c>
      <c r="I60" s="2">
        <f>I58*J60</f>
        <v>21</v>
      </c>
      <c r="J60" s="2">
        <v>100</v>
      </c>
      <c r="K60" s="2"/>
      <c r="L60" s="2"/>
      <c r="M60" s="2"/>
      <c r="N60" s="2"/>
      <c r="O60" s="2">
        <f t="shared" si="55"/>
        <v>2493.96</v>
      </c>
      <c r="P60" s="2">
        <f t="shared" si="56"/>
        <v>2493.96</v>
      </c>
      <c r="Q60" s="2">
        <f t="shared" si="57"/>
        <v>0</v>
      </c>
      <c r="R60" s="2">
        <f t="shared" si="58"/>
        <v>0</v>
      </c>
      <c r="S60" s="2">
        <f t="shared" si="59"/>
        <v>0</v>
      </c>
      <c r="T60" s="2">
        <f t="shared" si="60"/>
        <v>0</v>
      </c>
      <c r="U60" s="2">
        <f t="shared" si="61"/>
        <v>0</v>
      </c>
      <c r="V60" s="2">
        <f t="shared" si="62"/>
        <v>0</v>
      </c>
      <c r="W60" s="2">
        <f t="shared" si="63"/>
        <v>0</v>
      </c>
      <c r="X60" s="2">
        <f t="shared" si="64"/>
        <v>0</v>
      </c>
      <c r="Y60" s="2">
        <f t="shared" si="65"/>
        <v>0</v>
      </c>
      <c r="Z60" s="2"/>
      <c r="AA60" s="2">
        <v>26812436</v>
      </c>
      <c r="AB60" s="2">
        <f t="shared" si="66"/>
        <v>118.76</v>
      </c>
      <c r="AC60" s="2">
        <f t="shared" si="88"/>
        <v>118.76</v>
      </c>
      <c r="AD60" s="2">
        <f>ROUND((((ET60)-(EU60))+AE60),6)</f>
        <v>0</v>
      </c>
      <c r="AE60" s="2">
        <f>ROUND((EU60),6)</f>
        <v>0</v>
      </c>
      <c r="AF60" s="2">
        <f>ROUND((EV60),6)</f>
        <v>0</v>
      </c>
      <c r="AG60" s="2">
        <f t="shared" si="67"/>
        <v>0</v>
      </c>
      <c r="AH60" s="2">
        <f>(EW60)</f>
        <v>0</v>
      </c>
      <c r="AI60" s="2">
        <f>(EX60)</f>
        <v>0</v>
      </c>
      <c r="AJ60" s="2">
        <f t="shared" si="68"/>
        <v>0</v>
      </c>
      <c r="AK60" s="2">
        <v>118.76</v>
      </c>
      <c r="AL60" s="2">
        <v>118.76</v>
      </c>
      <c r="AM60" s="2">
        <v>0</v>
      </c>
      <c r="AN60" s="2">
        <v>0</v>
      </c>
      <c r="AO60" s="2">
        <v>0</v>
      </c>
      <c r="AP60" s="2">
        <v>0</v>
      </c>
      <c r="AQ60" s="2">
        <v>0</v>
      </c>
      <c r="AR60" s="2">
        <v>0</v>
      </c>
      <c r="AS60" s="2">
        <v>0</v>
      </c>
      <c r="AT60" s="2">
        <v>128</v>
      </c>
      <c r="AU60" s="2">
        <v>81</v>
      </c>
      <c r="AV60" s="2">
        <v>1</v>
      </c>
      <c r="AW60" s="2">
        <v>1</v>
      </c>
      <c r="AX60" s="2"/>
      <c r="AY60" s="2"/>
      <c r="AZ60" s="2">
        <v>1</v>
      </c>
      <c r="BA60" s="2">
        <v>1</v>
      </c>
      <c r="BB60" s="2">
        <v>1</v>
      </c>
      <c r="BC60" s="2">
        <v>1</v>
      </c>
      <c r="BD60" s="2" t="s">
        <v>6</v>
      </c>
      <c r="BE60" s="2" t="s">
        <v>6</v>
      </c>
      <c r="BF60" s="2" t="s">
        <v>6</v>
      </c>
      <c r="BG60" s="2" t="s">
        <v>6</v>
      </c>
      <c r="BH60" s="2">
        <v>3</v>
      </c>
      <c r="BI60" s="2">
        <v>1</v>
      </c>
      <c r="BJ60" s="2" t="s">
        <v>118</v>
      </c>
      <c r="BK60" s="2"/>
      <c r="BL60" s="2"/>
      <c r="BM60" s="2">
        <v>27001</v>
      </c>
      <c r="BN60" s="2">
        <v>0</v>
      </c>
      <c r="BO60" s="2" t="s">
        <v>6</v>
      </c>
      <c r="BP60" s="2">
        <v>0</v>
      </c>
      <c r="BQ60" s="2">
        <v>2</v>
      </c>
      <c r="BR60" s="2">
        <v>0</v>
      </c>
      <c r="BS60" s="2">
        <v>1</v>
      </c>
      <c r="BT60" s="2">
        <v>1</v>
      </c>
      <c r="BU60" s="2">
        <v>1</v>
      </c>
      <c r="BV60" s="2">
        <v>1</v>
      </c>
      <c r="BW60" s="2">
        <v>1</v>
      </c>
      <c r="BX60" s="2">
        <v>1</v>
      </c>
      <c r="BY60" s="2" t="s">
        <v>6</v>
      </c>
      <c r="BZ60" s="2">
        <v>142</v>
      </c>
      <c r="CA60" s="2">
        <v>95</v>
      </c>
      <c r="CB60" s="2"/>
      <c r="CC60" s="2"/>
      <c r="CD60" s="2"/>
      <c r="CE60" s="2"/>
      <c r="CF60" s="2">
        <v>0</v>
      </c>
      <c r="CG60" s="2">
        <v>0</v>
      </c>
      <c r="CH60" s="2"/>
      <c r="CI60" s="2"/>
      <c r="CJ60" s="2"/>
      <c r="CK60" s="2"/>
      <c r="CL60" s="2"/>
      <c r="CM60" s="2">
        <v>0</v>
      </c>
      <c r="CN60" s="2" t="s">
        <v>6</v>
      </c>
      <c r="CO60" s="2">
        <v>0</v>
      </c>
      <c r="CP60" s="2">
        <f t="shared" si="69"/>
        <v>2493.96</v>
      </c>
      <c r="CQ60" s="2">
        <f t="shared" si="70"/>
        <v>118.76</v>
      </c>
      <c r="CR60" s="2">
        <f t="shared" si="71"/>
        <v>0</v>
      </c>
      <c r="CS60" s="2">
        <f t="shared" si="72"/>
        <v>0</v>
      </c>
      <c r="CT60" s="2">
        <f t="shared" si="73"/>
        <v>0</v>
      </c>
      <c r="CU60" s="2">
        <f t="shared" si="74"/>
        <v>0</v>
      </c>
      <c r="CV60" s="2">
        <f t="shared" si="75"/>
        <v>0</v>
      </c>
      <c r="CW60" s="2">
        <f t="shared" si="76"/>
        <v>0</v>
      </c>
      <c r="CX60" s="2">
        <f t="shared" si="77"/>
        <v>0</v>
      </c>
      <c r="CY60" s="2">
        <f t="shared" si="78"/>
        <v>0</v>
      </c>
      <c r="CZ60" s="2">
        <f t="shared" si="79"/>
        <v>0</v>
      </c>
      <c r="DA60" s="2"/>
      <c r="DB60" s="2"/>
      <c r="DC60" s="2" t="s">
        <v>6</v>
      </c>
      <c r="DD60" s="2" t="s">
        <v>6</v>
      </c>
      <c r="DE60" s="2" t="s">
        <v>6</v>
      </c>
      <c r="DF60" s="2" t="s">
        <v>6</v>
      </c>
      <c r="DG60" s="2" t="s">
        <v>6</v>
      </c>
      <c r="DH60" s="2" t="s">
        <v>6</v>
      </c>
      <c r="DI60" s="2" t="s">
        <v>6</v>
      </c>
      <c r="DJ60" s="2" t="s">
        <v>6</v>
      </c>
      <c r="DK60" s="2" t="s">
        <v>6</v>
      </c>
      <c r="DL60" s="2" t="s">
        <v>6</v>
      </c>
      <c r="DM60" s="2" t="s">
        <v>6</v>
      </c>
      <c r="DN60" s="2">
        <v>0</v>
      </c>
      <c r="DO60" s="2">
        <v>0</v>
      </c>
      <c r="DP60" s="2">
        <v>1</v>
      </c>
      <c r="DQ60" s="2">
        <v>1</v>
      </c>
      <c r="DR60" s="2"/>
      <c r="DS60" s="2"/>
      <c r="DT60" s="2"/>
      <c r="DU60" s="2">
        <v>1007</v>
      </c>
      <c r="DV60" s="2" t="s">
        <v>52</v>
      </c>
      <c r="DW60" s="2" t="s">
        <v>52</v>
      </c>
      <c r="DX60" s="2">
        <v>1</v>
      </c>
      <c r="DY60" s="2"/>
      <c r="DZ60" s="2"/>
      <c r="EA60" s="2"/>
      <c r="EB60" s="2"/>
      <c r="EC60" s="2"/>
      <c r="ED60" s="2"/>
      <c r="EE60" s="2">
        <v>26549101</v>
      </c>
      <c r="EF60" s="2">
        <v>2</v>
      </c>
      <c r="EG60" s="2" t="s">
        <v>20</v>
      </c>
      <c r="EH60" s="2">
        <v>0</v>
      </c>
      <c r="EI60" s="2" t="s">
        <v>6</v>
      </c>
      <c r="EJ60" s="2">
        <v>1</v>
      </c>
      <c r="EK60" s="2">
        <v>27001</v>
      </c>
      <c r="EL60" s="2" t="s">
        <v>21</v>
      </c>
      <c r="EM60" s="2" t="s">
        <v>22</v>
      </c>
      <c r="EN60" s="2"/>
      <c r="EO60" s="2" t="s">
        <v>6</v>
      </c>
      <c r="EP60" s="2"/>
      <c r="EQ60" s="2">
        <v>0</v>
      </c>
      <c r="ER60" s="2">
        <v>118.76</v>
      </c>
      <c r="ES60" s="2">
        <v>118.76</v>
      </c>
      <c r="ET60" s="2">
        <v>0</v>
      </c>
      <c r="EU60" s="2">
        <v>0</v>
      </c>
      <c r="EV60" s="2">
        <v>0</v>
      </c>
      <c r="EW60" s="2">
        <v>0</v>
      </c>
      <c r="EX60" s="2">
        <v>0</v>
      </c>
      <c r="EY60" s="2"/>
      <c r="EZ60" s="2"/>
      <c r="FA60" s="2"/>
      <c r="FB60" s="2"/>
      <c r="FC60" s="2"/>
      <c r="FD60" s="2"/>
      <c r="FE60" s="2"/>
      <c r="FF60" s="2"/>
      <c r="FG60" s="2"/>
      <c r="FH60" s="2"/>
      <c r="FI60" s="2"/>
      <c r="FJ60" s="2"/>
      <c r="FK60" s="2"/>
      <c r="FL60" s="2"/>
      <c r="FM60" s="2"/>
      <c r="FN60" s="2"/>
      <c r="FO60" s="2"/>
      <c r="FP60" s="2"/>
      <c r="FQ60" s="2">
        <v>0</v>
      </c>
      <c r="FR60" s="2">
        <f t="shared" si="80"/>
        <v>0</v>
      </c>
      <c r="FS60" s="2">
        <v>0</v>
      </c>
      <c r="FT60" s="2" t="s">
        <v>24</v>
      </c>
      <c r="FU60" s="2" t="s">
        <v>25</v>
      </c>
      <c r="FV60" s="2"/>
      <c r="FW60" s="2"/>
      <c r="FX60" s="2">
        <v>127.8</v>
      </c>
      <c r="FY60" s="2">
        <v>80.75</v>
      </c>
      <c r="FZ60" s="2"/>
      <c r="GA60" s="2" t="s">
        <v>6</v>
      </c>
      <c r="GB60" s="2"/>
      <c r="GC60" s="2"/>
      <c r="GD60" s="2">
        <v>0</v>
      </c>
      <c r="GE60" s="2"/>
      <c r="GF60" s="2">
        <v>-190031125</v>
      </c>
      <c r="GG60" s="2">
        <v>2</v>
      </c>
      <c r="GH60" s="2">
        <v>1</v>
      </c>
      <c r="GI60" s="2">
        <v>-2</v>
      </c>
      <c r="GJ60" s="2">
        <v>0</v>
      </c>
      <c r="GK60" s="2">
        <f>ROUND(R60*(R12)/100,2)</f>
        <v>0</v>
      </c>
      <c r="GL60" s="2">
        <f t="shared" si="81"/>
        <v>0</v>
      </c>
      <c r="GM60" s="2">
        <f t="shared" si="82"/>
        <v>2493.96</v>
      </c>
      <c r="GN60" s="2">
        <f t="shared" si="83"/>
        <v>2493.96</v>
      </c>
      <c r="GO60" s="2">
        <f t="shared" si="84"/>
        <v>0</v>
      </c>
      <c r="GP60" s="2">
        <f t="shared" si="85"/>
        <v>0</v>
      </c>
      <c r="GQ60" s="2"/>
      <c r="GR60" s="2">
        <v>0</v>
      </c>
      <c r="GS60" s="2">
        <v>3</v>
      </c>
      <c r="GT60" s="2">
        <v>0</v>
      </c>
      <c r="GU60" s="2" t="s">
        <v>6</v>
      </c>
      <c r="GV60" s="2">
        <f t="shared" si="86"/>
        <v>0</v>
      </c>
      <c r="GW60" s="2">
        <v>1</v>
      </c>
      <c r="GX60" s="2">
        <f t="shared" si="87"/>
        <v>0</v>
      </c>
      <c r="GY60" s="2"/>
      <c r="GZ60" s="2"/>
      <c r="HA60" s="2">
        <v>0</v>
      </c>
      <c r="HB60" s="2">
        <v>0</v>
      </c>
      <c r="HC60" s="2"/>
      <c r="HD60" s="2"/>
      <c r="HE60" s="2"/>
      <c r="HF60" s="2"/>
      <c r="HG60" s="2"/>
      <c r="HH60" s="2"/>
      <c r="HI60" s="2"/>
      <c r="HJ60" s="2"/>
      <c r="HK60" s="2"/>
      <c r="HL60" s="2"/>
      <c r="HM60" s="2"/>
      <c r="HN60" s="2"/>
      <c r="HO60" s="2"/>
      <c r="HP60" s="2"/>
      <c r="HQ60" s="2"/>
      <c r="HR60" s="2"/>
      <c r="HS60" s="2"/>
      <c r="HT60" s="2"/>
      <c r="HU60" s="2"/>
      <c r="HV60" s="2"/>
      <c r="HW60" s="2"/>
      <c r="HX60" s="2"/>
      <c r="HY60" s="2"/>
      <c r="HZ60" s="2"/>
      <c r="IA60" s="2"/>
      <c r="IB60" s="2"/>
      <c r="IC60" s="2"/>
      <c r="ID60" s="2"/>
      <c r="IE60" s="2"/>
      <c r="IF60" s="2"/>
      <c r="IG60" s="2"/>
      <c r="IH60" s="2"/>
      <c r="II60" s="2"/>
      <c r="IJ60" s="2"/>
      <c r="IK60" s="2">
        <v>0</v>
      </c>
      <c r="IL60" s="2"/>
      <c r="IM60" s="2"/>
      <c r="IN60" s="2"/>
      <c r="IO60" s="2"/>
      <c r="IP60" s="2"/>
      <c r="IQ60" s="2"/>
      <c r="IR60" s="2"/>
      <c r="IS60" s="2"/>
      <c r="IT60" s="2"/>
      <c r="IU60" s="2"/>
    </row>
    <row r="61" spans="1:255" x14ac:dyDescent="0.2">
      <c r="A61">
        <v>18</v>
      </c>
      <c r="B61">
        <v>1</v>
      </c>
      <c r="C61">
        <v>136</v>
      </c>
      <c r="E61" t="s">
        <v>115</v>
      </c>
      <c r="F61" t="s">
        <v>116</v>
      </c>
      <c r="G61" t="s">
        <v>117</v>
      </c>
      <c r="H61" t="s">
        <v>52</v>
      </c>
      <c r="I61">
        <f>I59*J61</f>
        <v>21</v>
      </c>
      <c r="J61">
        <v>100</v>
      </c>
      <c r="O61">
        <f t="shared" si="55"/>
        <v>17831.810000000001</v>
      </c>
      <c r="P61">
        <f t="shared" si="56"/>
        <v>17831.810000000001</v>
      </c>
      <c r="Q61">
        <f t="shared" si="57"/>
        <v>0</v>
      </c>
      <c r="R61">
        <f t="shared" si="58"/>
        <v>0</v>
      </c>
      <c r="S61">
        <f t="shared" si="59"/>
        <v>0</v>
      </c>
      <c r="T61">
        <f t="shared" si="60"/>
        <v>0</v>
      </c>
      <c r="U61">
        <f t="shared" si="61"/>
        <v>0</v>
      </c>
      <c r="V61">
        <f t="shared" si="62"/>
        <v>0</v>
      </c>
      <c r="W61">
        <f t="shared" si="63"/>
        <v>0</v>
      </c>
      <c r="X61">
        <f t="shared" si="64"/>
        <v>0</v>
      </c>
      <c r="Y61">
        <f t="shared" si="65"/>
        <v>0</v>
      </c>
      <c r="AA61">
        <v>26812450</v>
      </c>
      <c r="AB61">
        <f t="shared" si="66"/>
        <v>118.76</v>
      </c>
      <c r="AC61">
        <f t="shared" si="88"/>
        <v>118.76</v>
      </c>
      <c r="AD61">
        <f>ROUND((((ET61)-(EU61))+AE61),6)</f>
        <v>0</v>
      </c>
      <c r="AE61">
        <f>ROUND((EU61),6)</f>
        <v>0</v>
      </c>
      <c r="AF61">
        <f>ROUND((EV61),6)</f>
        <v>0</v>
      </c>
      <c r="AG61">
        <f t="shared" si="67"/>
        <v>0</v>
      </c>
      <c r="AH61">
        <f>(EW61)</f>
        <v>0</v>
      </c>
      <c r="AI61">
        <f>(EX61)</f>
        <v>0</v>
      </c>
      <c r="AJ61">
        <f t="shared" si="68"/>
        <v>0</v>
      </c>
      <c r="AK61">
        <v>118.76</v>
      </c>
      <c r="AL61">
        <v>118.76</v>
      </c>
      <c r="AM61">
        <v>0</v>
      </c>
      <c r="AN61">
        <v>0</v>
      </c>
      <c r="AO61">
        <v>0</v>
      </c>
      <c r="AP61">
        <v>0</v>
      </c>
      <c r="AQ61">
        <v>0</v>
      </c>
      <c r="AR61">
        <v>0</v>
      </c>
      <c r="AS61">
        <v>0</v>
      </c>
      <c r="AT61">
        <v>128</v>
      </c>
      <c r="AU61">
        <v>81</v>
      </c>
      <c r="AV61">
        <v>1</v>
      </c>
      <c r="AW61">
        <v>1</v>
      </c>
      <c r="AZ61">
        <v>7.15</v>
      </c>
      <c r="BA61">
        <v>1</v>
      </c>
      <c r="BB61">
        <v>1</v>
      </c>
      <c r="BC61">
        <v>7.15</v>
      </c>
      <c r="BD61" t="s">
        <v>6</v>
      </c>
      <c r="BE61" t="s">
        <v>6</v>
      </c>
      <c r="BF61" t="s">
        <v>6</v>
      </c>
      <c r="BG61" t="s">
        <v>6</v>
      </c>
      <c r="BH61">
        <v>3</v>
      </c>
      <c r="BI61">
        <v>1</v>
      </c>
      <c r="BJ61" t="s">
        <v>118</v>
      </c>
      <c r="BM61">
        <v>27001</v>
      </c>
      <c r="BN61">
        <v>0</v>
      </c>
      <c r="BO61" t="s">
        <v>6</v>
      </c>
      <c r="BP61">
        <v>0</v>
      </c>
      <c r="BQ61">
        <v>2</v>
      </c>
      <c r="BR61">
        <v>0</v>
      </c>
      <c r="BS61">
        <v>1</v>
      </c>
      <c r="BT61">
        <v>1</v>
      </c>
      <c r="BU61">
        <v>1</v>
      </c>
      <c r="BV61">
        <v>1</v>
      </c>
      <c r="BW61">
        <v>1</v>
      </c>
      <c r="BX61">
        <v>1</v>
      </c>
      <c r="BY61" t="s">
        <v>6</v>
      </c>
      <c r="BZ61">
        <v>142</v>
      </c>
      <c r="CA61">
        <v>95</v>
      </c>
      <c r="CF61">
        <v>0</v>
      </c>
      <c r="CG61">
        <v>0</v>
      </c>
      <c r="CM61">
        <v>0</v>
      </c>
      <c r="CN61" t="s">
        <v>6</v>
      </c>
      <c r="CO61">
        <v>0</v>
      </c>
      <c r="CP61">
        <f t="shared" si="69"/>
        <v>17831.810000000001</v>
      </c>
      <c r="CQ61">
        <f t="shared" si="70"/>
        <v>849.13400000000013</v>
      </c>
      <c r="CR61">
        <f t="shared" si="71"/>
        <v>0</v>
      </c>
      <c r="CS61">
        <f t="shared" si="72"/>
        <v>0</v>
      </c>
      <c r="CT61">
        <f t="shared" si="73"/>
        <v>0</v>
      </c>
      <c r="CU61">
        <f t="shared" si="74"/>
        <v>0</v>
      </c>
      <c r="CV61">
        <f t="shared" si="75"/>
        <v>0</v>
      </c>
      <c r="CW61">
        <f t="shared" si="76"/>
        <v>0</v>
      </c>
      <c r="CX61">
        <f t="shared" si="77"/>
        <v>0</v>
      </c>
      <c r="CY61">
        <f t="shared" si="78"/>
        <v>0</v>
      </c>
      <c r="CZ61">
        <f t="shared" si="79"/>
        <v>0</v>
      </c>
      <c r="DC61" t="s">
        <v>6</v>
      </c>
      <c r="DD61" t="s">
        <v>6</v>
      </c>
      <c r="DE61" t="s">
        <v>6</v>
      </c>
      <c r="DF61" t="s">
        <v>6</v>
      </c>
      <c r="DG61" t="s">
        <v>6</v>
      </c>
      <c r="DH61" t="s">
        <v>6</v>
      </c>
      <c r="DI61" t="s">
        <v>6</v>
      </c>
      <c r="DJ61" t="s">
        <v>6</v>
      </c>
      <c r="DK61" t="s">
        <v>6</v>
      </c>
      <c r="DL61" t="s">
        <v>6</v>
      </c>
      <c r="DM61" t="s">
        <v>6</v>
      </c>
      <c r="DN61">
        <v>0</v>
      </c>
      <c r="DO61">
        <v>0</v>
      </c>
      <c r="DP61">
        <v>1</v>
      </c>
      <c r="DQ61">
        <v>1</v>
      </c>
      <c r="DU61">
        <v>1007</v>
      </c>
      <c r="DV61" t="s">
        <v>52</v>
      </c>
      <c r="DW61" t="s">
        <v>52</v>
      </c>
      <c r="DX61">
        <v>1</v>
      </c>
      <c r="EE61">
        <v>26549101</v>
      </c>
      <c r="EF61">
        <v>2</v>
      </c>
      <c r="EG61" t="s">
        <v>20</v>
      </c>
      <c r="EH61">
        <v>0</v>
      </c>
      <c r="EI61" t="s">
        <v>6</v>
      </c>
      <c r="EJ61">
        <v>1</v>
      </c>
      <c r="EK61">
        <v>27001</v>
      </c>
      <c r="EL61" t="s">
        <v>21</v>
      </c>
      <c r="EM61" t="s">
        <v>22</v>
      </c>
      <c r="EO61" t="s">
        <v>6</v>
      </c>
      <c r="EQ61">
        <v>0</v>
      </c>
      <c r="ER61">
        <v>118.76</v>
      </c>
      <c r="ES61">
        <v>118.76</v>
      </c>
      <c r="ET61">
        <v>0</v>
      </c>
      <c r="EU61">
        <v>0</v>
      </c>
      <c r="EV61">
        <v>0</v>
      </c>
      <c r="EW61">
        <v>0</v>
      </c>
      <c r="EX61">
        <v>0</v>
      </c>
      <c r="FQ61">
        <v>0</v>
      </c>
      <c r="FR61">
        <f t="shared" si="80"/>
        <v>0</v>
      </c>
      <c r="FS61">
        <v>0</v>
      </c>
      <c r="FT61" t="s">
        <v>24</v>
      </c>
      <c r="FU61" t="s">
        <v>25</v>
      </c>
      <c r="FX61">
        <v>127.8</v>
      </c>
      <c r="FY61">
        <v>80.75</v>
      </c>
      <c r="GA61" t="s">
        <v>6</v>
      </c>
      <c r="GD61">
        <v>0</v>
      </c>
      <c r="GF61">
        <v>-190031125</v>
      </c>
      <c r="GG61">
        <v>1</v>
      </c>
      <c r="GH61">
        <v>1</v>
      </c>
      <c r="GI61">
        <v>4</v>
      </c>
      <c r="GJ61">
        <v>0</v>
      </c>
      <c r="GK61">
        <f>ROUND(R61*(S12)/100,2)</f>
        <v>0</v>
      </c>
      <c r="GL61">
        <f t="shared" si="81"/>
        <v>0</v>
      </c>
      <c r="GM61">
        <f t="shared" si="82"/>
        <v>17831.810000000001</v>
      </c>
      <c r="GN61">
        <f t="shared" si="83"/>
        <v>17831.810000000001</v>
      </c>
      <c r="GO61">
        <f t="shared" si="84"/>
        <v>0</v>
      </c>
      <c r="GP61">
        <f t="shared" si="85"/>
        <v>0</v>
      </c>
      <c r="GR61">
        <v>0</v>
      </c>
      <c r="GS61">
        <v>3</v>
      </c>
      <c r="GT61">
        <v>0</v>
      </c>
      <c r="GU61" t="s">
        <v>6</v>
      </c>
      <c r="GV61">
        <f t="shared" si="86"/>
        <v>0</v>
      </c>
      <c r="GW61">
        <v>1</v>
      </c>
      <c r="GX61">
        <f t="shared" si="87"/>
        <v>0</v>
      </c>
      <c r="HA61">
        <v>0</v>
      </c>
      <c r="HB61">
        <v>0</v>
      </c>
      <c r="IK61">
        <v>0</v>
      </c>
    </row>
    <row r="62" spans="1:255" x14ac:dyDescent="0.2">
      <c r="A62" s="2">
        <v>17</v>
      </c>
      <c r="B62" s="2">
        <v>1</v>
      </c>
      <c r="C62" s="2">
        <f>ROW(SmtRes!A143)</f>
        <v>143</v>
      </c>
      <c r="D62" s="2">
        <f>ROW(EtalonRes!A145)</f>
        <v>145</v>
      </c>
      <c r="E62" s="2" t="s">
        <v>119</v>
      </c>
      <c r="F62" s="2" t="s">
        <v>120</v>
      </c>
      <c r="G62" s="2" t="s">
        <v>121</v>
      </c>
      <c r="H62" s="2" t="s">
        <v>96</v>
      </c>
      <c r="I62" s="2">
        <f>ROUND(70/100,9)</f>
        <v>0.7</v>
      </c>
      <c r="J62" s="2">
        <v>0</v>
      </c>
      <c r="K62" s="2"/>
      <c r="L62" s="2"/>
      <c r="M62" s="2"/>
      <c r="N62" s="2"/>
      <c r="O62" s="2">
        <f t="shared" si="55"/>
        <v>421.77</v>
      </c>
      <c r="P62" s="2">
        <f t="shared" si="56"/>
        <v>3.42</v>
      </c>
      <c r="Q62" s="2">
        <f t="shared" si="57"/>
        <v>239.65</v>
      </c>
      <c r="R62" s="2">
        <f t="shared" si="58"/>
        <v>30.63</v>
      </c>
      <c r="S62" s="2">
        <f t="shared" si="59"/>
        <v>178.7</v>
      </c>
      <c r="T62" s="2">
        <f t="shared" si="60"/>
        <v>0</v>
      </c>
      <c r="U62" s="2">
        <f t="shared" si="61"/>
        <v>21.123199999999994</v>
      </c>
      <c r="V62" s="2">
        <f t="shared" si="62"/>
        <v>2.7737499999999997</v>
      </c>
      <c r="W62" s="2">
        <f t="shared" si="63"/>
        <v>0</v>
      </c>
      <c r="X62" s="2">
        <f t="shared" si="64"/>
        <v>267.94</v>
      </c>
      <c r="Y62" s="2">
        <f t="shared" si="65"/>
        <v>169.56</v>
      </c>
      <c r="Z62" s="2"/>
      <c r="AA62" s="2">
        <v>26812436</v>
      </c>
      <c r="AB62" s="2">
        <f t="shared" si="66"/>
        <v>602.53099999999995</v>
      </c>
      <c r="AC62" s="2">
        <f t="shared" si="88"/>
        <v>4.88</v>
      </c>
      <c r="AD62" s="2">
        <f>ROUND(((((ET62*1.25))-((EU62*1.25)))+AE62),6)</f>
        <v>342.36250000000001</v>
      </c>
      <c r="AE62" s="2">
        <f>ROUND(((EU62*1.25)),6)</f>
        <v>43.75</v>
      </c>
      <c r="AF62" s="2">
        <f>ROUND(((EV62*1.15)),6)</f>
        <v>255.2885</v>
      </c>
      <c r="AG62" s="2">
        <f t="shared" si="67"/>
        <v>0</v>
      </c>
      <c r="AH62" s="2">
        <f>((EW62*1.15))</f>
        <v>30.175999999999995</v>
      </c>
      <c r="AI62" s="2">
        <f>((EX62*1.25))</f>
        <v>3.9624999999999999</v>
      </c>
      <c r="AJ62" s="2">
        <f t="shared" si="68"/>
        <v>0</v>
      </c>
      <c r="AK62" s="2">
        <v>500.76</v>
      </c>
      <c r="AL62" s="2">
        <v>4.88</v>
      </c>
      <c r="AM62" s="2">
        <v>273.89</v>
      </c>
      <c r="AN62" s="2">
        <v>35</v>
      </c>
      <c r="AO62" s="2">
        <v>221.99</v>
      </c>
      <c r="AP62" s="2">
        <v>0</v>
      </c>
      <c r="AQ62" s="2">
        <v>26.24</v>
      </c>
      <c r="AR62" s="2">
        <v>3.17</v>
      </c>
      <c r="AS62" s="2">
        <v>0</v>
      </c>
      <c r="AT62" s="2">
        <v>128</v>
      </c>
      <c r="AU62" s="2">
        <v>81</v>
      </c>
      <c r="AV62" s="2">
        <v>1</v>
      </c>
      <c r="AW62" s="2">
        <v>1</v>
      </c>
      <c r="AX62" s="2"/>
      <c r="AY62" s="2"/>
      <c r="AZ62" s="2">
        <v>1</v>
      </c>
      <c r="BA62" s="2">
        <v>1</v>
      </c>
      <c r="BB62" s="2">
        <v>1</v>
      </c>
      <c r="BC62" s="2">
        <v>1</v>
      </c>
      <c r="BD62" s="2" t="s">
        <v>6</v>
      </c>
      <c r="BE62" s="2" t="s">
        <v>6</v>
      </c>
      <c r="BF62" s="2" t="s">
        <v>6</v>
      </c>
      <c r="BG62" s="2" t="s">
        <v>6</v>
      </c>
      <c r="BH62" s="2">
        <v>0</v>
      </c>
      <c r="BI62" s="2">
        <v>1</v>
      </c>
      <c r="BJ62" s="2" t="s">
        <v>122</v>
      </c>
      <c r="BK62" s="2"/>
      <c r="BL62" s="2"/>
      <c r="BM62" s="2">
        <v>27001</v>
      </c>
      <c r="BN62" s="2">
        <v>0</v>
      </c>
      <c r="BO62" s="2" t="s">
        <v>6</v>
      </c>
      <c r="BP62" s="2">
        <v>0</v>
      </c>
      <c r="BQ62" s="2">
        <v>2</v>
      </c>
      <c r="BR62" s="2">
        <v>0</v>
      </c>
      <c r="BS62" s="2">
        <v>1</v>
      </c>
      <c r="BT62" s="2">
        <v>1</v>
      </c>
      <c r="BU62" s="2">
        <v>1</v>
      </c>
      <c r="BV62" s="2">
        <v>1</v>
      </c>
      <c r="BW62" s="2">
        <v>1</v>
      </c>
      <c r="BX62" s="2">
        <v>1</v>
      </c>
      <c r="BY62" s="2" t="s">
        <v>6</v>
      </c>
      <c r="BZ62" s="2">
        <v>142</v>
      </c>
      <c r="CA62" s="2">
        <v>95</v>
      </c>
      <c r="CB62" s="2"/>
      <c r="CC62" s="2"/>
      <c r="CD62" s="2"/>
      <c r="CE62" s="2"/>
      <c r="CF62" s="2">
        <v>0</v>
      </c>
      <c r="CG62" s="2">
        <v>0</v>
      </c>
      <c r="CH62" s="2"/>
      <c r="CI62" s="2"/>
      <c r="CJ62" s="2"/>
      <c r="CK62" s="2"/>
      <c r="CL62" s="2"/>
      <c r="CM62" s="2">
        <v>0</v>
      </c>
      <c r="CN62" s="2" t="s">
        <v>500</v>
      </c>
      <c r="CO62" s="2">
        <v>0</v>
      </c>
      <c r="CP62" s="2">
        <f t="shared" si="69"/>
        <v>421.77</v>
      </c>
      <c r="CQ62" s="2">
        <f t="shared" si="70"/>
        <v>4.88</v>
      </c>
      <c r="CR62" s="2">
        <f t="shared" si="71"/>
        <v>342.36250000000001</v>
      </c>
      <c r="CS62" s="2">
        <f t="shared" si="72"/>
        <v>43.75</v>
      </c>
      <c r="CT62" s="2">
        <f t="shared" si="73"/>
        <v>255.2885</v>
      </c>
      <c r="CU62" s="2">
        <f t="shared" si="74"/>
        <v>0</v>
      </c>
      <c r="CV62" s="2">
        <f t="shared" si="75"/>
        <v>30.175999999999995</v>
      </c>
      <c r="CW62" s="2">
        <f t="shared" si="76"/>
        <v>3.9624999999999999</v>
      </c>
      <c r="CX62" s="2">
        <f t="shared" si="77"/>
        <v>0</v>
      </c>
      <c r="CY62" s="2">
        <f t="shared" si="78"/>
        <v>267.94239999999996</v>
      </c>
      <c r="CZ62" s="2">
        <f t="shared" si="79"/>
        <v>169.5573</v>
      </c>
      <c r="DA62" s="2"/>
      <c r="DB62" s="2"/>
      <c r="DC62" s="2" t="s">
        <v>6</v>
      </c>
      <c r="DD62" s="2" t="s">
        <v>6</v>
      </c>
      <c r="DE62" s="2" t="s">
        <v>41</v>
      </c>
      <c r="DF62" s="2" t="s">
        <v>41</v>
      </c>
      <c r="DG62" s="2" t="s">
        <v>42</v>
      </c>
      <c r="DH62" s="2" t="s">
        <v>6</v>
      </c>
      <c r="DI62" s="2" t="s">
        <v>42</v>
      </c>
      <c r="DJ62" s="2" t="s">
        <v>41</v>
      </c>
      <c r="DK62" s="2" t="s">
        <v>6</v>
      </c>
      <c r="DL62" s="2" t="s">
        <v>6</v>
      </c>
      <c r="DM62" s="2" t="s">
        <v>6</v>
      </c>
      <c r="DN62" s="2">
        <v>0</v>
      </c>
      <c r="DO62" s="2">
        <v>0</v>
      </c>
      <c r="DP62" s="2">
        <v>1</v>
      </c>
      <c r="DQ62" s="2">
        <v>1</v>
      </c>
      <c r="DR62" s="2"/>
      <c r="DS62" s="2"/>
      <c r="DT62" s="2"/>
      <c r="DU62" s="2">
        <v>1005</v>
      </c>
      <c r="DV62" s="2" t="s">
        <v>96</v>
      </c>
      <c r="DW62" s="2" t="s">
        <v>96</v>
      </c>
      <c r="DX62" s="2">
        <v>100</v>
      </c>
      <c r="DY62" s="2"/>
      <c r="DZ62" s="2"/>
      <c r="EA62" s="2"/>
      <c r="EB62" s="2"/>
      <c r="EC62" s="2"/>
      <c r="ED62" s="2"/>
      <c r="EE62" s="2">
        <v>26549101</v>
      </c>
      <c r="EF62" s="2">
        <v>2</v>
      </c>
      <c r="EG62" s="2" t="s">
        <v>20</v>
      </c>
      <c r="EH62" s="2">
        <v>0</v>
      </c>
      <c r="EI62" s="2" t="s">
        <v>6</v>
      </c>
      <c r="EJ62" s="2">
        <v>1</v>
      </c>
      <c r="EK62" s="2">
        <v>27001</v>
      </c>
      <c r="EL62" s="2" t="s">
        <v>21</v>
      </c>
      <c r="EM62" s="2" t="s">
        <v>22</v>
      </c>
      <c r="EN62" s="2"/>
      <c r="EO62" s="2" t="s">
        <v>43</v>
      </c>
      <c r="EP62" s="2"/>
      <c r="EQ62" s="2">
        <v>0</v>
      </c>
      <c r="ER62" s="2">
        <v>500.76</v>
      </c>
      <c r="ES62" s="2">
        <v>4.88</v>
      </c>
      <c r="ET62" s="2">
        <v>273.89</v>
      </c>
      <c r="EU62" s="2">
        <v>35</v>
      </c>
      <c r="EV62" s="2">
        <v>221.99</v>
      </c>
      <c r="EW62" s="2">
        <v>26.24</v>
      </c>
      <c r="EX62" s="2">
        <v>3.17</v>
      </c>
      <c r="EY62" s="2">
        <v>0</v>
      </c>
      <c r="EZ62" s="2"/>
      <c r="FA62" s="2"/>
      <c r="FB62" s="2"/>
      <c r="FC62" s="2"/>
      <c r="FD62" s="2"/>
      <c r="FE62" s="2"/>
      <c r="FF62" s="2"/>
      <c r="FG62" s="2"/>
      <c r="FH62" s="2"/>
      <c r="FI62" s="2"/>
      <c r="FJ62" s="2"/>
      <c r="FK62" s="2"/>
      <c r="FL62" s="2"/>
      <c r="FM62" s="2"/>
      <c r="FN62" s="2"/>
      <c r="FO62" s="2"/>
      <c r="FP62" s="2"/>
      <c r="FQ62" s="2">
        <v>0</v>
      </c>
      <c r="FR62" s="2">
        <f t="shared" si="80"/>
        <v>0</v>
      </c>
      <c r="FS62" s="2">
        <v>0</v>
      </c>
      <c r="FT62" s="2" t="s">
        <v>24</v>
      </c>
      <c r="FU62" s="2" t="s">
        <v>25</v>
      </c>
      <c r="FV62" s="2"/>
      <c r="FW62" s="2"/>
      <c r="FX62" s="2">
        <v>127.8</v>
      </c>
      <c r="FY62" s="2">
        <v>80.75</v>
      </c>
      <c r="FZ62" s="2"/>
      <c r="GA62" s="2" t="s">
        <v>6</v>
      </c>
      <c r="GB62" s="2"/>
      <c r="GC62" s="2"/>
      <c r="GD62" s="2">
        <v>0</v>
      </c>
      <c r="GE62" s="2"/>
      <c r="GF62" s="2">
        <v>1556152965</v>
      </c>
      <c r="GG62" s="2">
        <v>2</v>
      </c>
      <c r="GH62" s="2">
        <v>1</v>
      </c>
      <c r="GI62" s="2">
        <v>-2</v>
      </c>
      <c r="GJ62" s="2">
        <v>0</v>
      </c>
      <c r="GK62" s="2">
        <f>ROUND(R62*(R12)/100,2)</f>
        <v>0</v>
      </c>
      <c r="GL62" s="2">
        <f t="shared" si="81"/>
        <v>0</v>
      </c>
      <c r="GM62" s="2">
        <f t="shared" si="82"/>
        <v>859.27</v>
      </c>
      <c r="GN62" s="2">
        <f t="shared" si="83"/>
        <v>859.27</v>
      </c>
      <c r="GO62" s="2">
        <f t="shared" si="84"/>
        <v>0</v>
      </c>
      <c r="GP62" s="2">
        <f t="shared" si="85"/>
        <v>0</v>
      </c>
      <c r="GQ62" s="2"/>
      <c r="GR62" s="2">
        <v>0</v>
      </c>
      <c r="GS62" s="2">
        <v>3</v>
      </c>
      <c r="GT62" s="2">
        <v>0</v>
      </c>
      <c r="GU62" s="2" t="s">
        <v>6</v>
      </c>
      <c r="GV62" s="2">
        <f t="shared" si="86"/>
        <v>0</v>
      </c>
      <c r="GW62" s="2">
        <v>1</v>
      </c>
      <c r="GX62" s="2">
        <f t="shared" si="87"/>
        <v>0</v>
      </c>
      <c r="GY62" s="2"/>
      <c r="GZ62" s="2"/>
      <c r="HA62" s="2">
        <v>0</v>
      </c>
      <c r="HB62" s="2">
        <v>0</v>
      </c>
      <c r="HC62" s="2"/>
      <c r="HD62" s="2"/>
      <c r="HE62" s="2"/>
      <c r="HF62" s="2"/>
      <c r="HG62" s="2"/>
      <c r="HH62" s="2"/>
      <c r="HI62" s="2"/>
      <c r="HJ62" s="2"/>
      <c r="HK62" s="2"/>
      <c r="HL62" s="2"/>
      <c r="HM62" s="2"/>
      <c r="HN62" s="2"/>
      <c r="HO62" s="2"/>
      <c r="HP62" s="2"/>
      <c r="HQ62" s="2"/>
      <c r="HR62" s="2"/>
      <c r="HS62" s="2"/>
      <c r="HT62" s="2"/>
      <c r="HU62" s="2"/>
      <c r="HV62" s="2"/>
      <c r="HW62" s="2"/>
      <c r="HX62" s="2"/>
      <c r="HY62" s="2"/>
      <c r="HZ62" s="2"/>
      <c r="IA62" s="2"/>
      <c r="IB62" s="2"/>
      <c r="IC62" s="2"/>
      <c r="ID62" s="2"/>
      <c r="IE62" s="2"/>
      <c r="IF62" s="2"/>
      <c r="IG62" s="2"/>
      <c r="IH62" s="2"/>
      <c r="II62" s="2"/>
      <c r="IJ62" s="2"/>
      <c r="IK62" s="2">
        <v>0</v>
      </c>
      <c r="IL62" s="2"/>
      <c r="IM62" s="2"/>
      <c r="IN62" s="2"/>
      <c r="IO62" s="2"/>
      <c r="IP62" s="2"/>
      <c r="IQ62" s="2"/>
      <c r="IR62" s="2"/>
      <c r="IS62" s="2"/>
      <c r="IT62" s="2"/>
      <c r="IU62" s="2"/>
    </row>
    <row r="63" spans="1:255" x14ac:dyDescent="0.2">
      <c r="A63">
        <v>17</v>
      </c>
      <c r="B63">
        <v>1</v>
      </c>
      <c r="C63">
        <f>ROW(SmtRes!A150)</f>
        <v>150</v>
      </c>
      <c r="D63">
        <f>ROW(EtalonRes!A152)</f>
        <v>152</v>
      </c>
      <c r="E63" t="s">
        <v>119</v>
      </c>
      <c r="F63" t="s">
        <v>120</v>
      </c>
      <c r="G63" t="s">
        <v>121</v>
      </c>
      <c r="H63" t="s">
        <v>96</v>
      </c>
      <c r="I63">
        <f>ROUND(70/100,9)</f>
        <v>0.7</v>
      </c>
      <c r="J63">
        <v>0</v>
      </c>
      <c r="O63">
        <f t="shared" si="55"/>
        <v>3015.66</v>
      </c>
      <c r="P63">
        <f t="shared" si="56"/>
        <v>24.42</v>
      </c>
      <c r="Q63">
        <f t="shared" si="57"/>
        <v>1713.52</v>
      </c>
      <c r="R63">
        <f t="shared" si="58"/>
        <v>218.97</v>
      </c>
      <c r="S63">
        <f t="shared" si="59"/>
        <v>1277.72</v>
      </c>
      <c r="T63">
        <f t="shared" si="60"/>
        <v>0</v>
      </c>
      <c r="U63">
        <f t="shared" si="61"/>
        <v>21.123199999999994</v>
      </c>
      <c r="V63">
        <f t="shared" si="62"/>
        <v>2.7737499999999997</v>
      </c>
      <c r="W63">
        <f t="shared" si="63"/>
        <v>0</v>
      </c>
      <c r="X63">
        <f t="shared" si="64"/>
        <v>1915.76</v>
      </c>
      <c r="Y63">
        <f t="shared" si="65"/>
        <v>1212.32</v>
      </c>
      <c r="AA63">
        <v>26812450</v>
      </c>
      <c r="AB63">
        <f t="shared" si="66"/>
        <v>602.53099999999995</v>
      </c>
      <c r="AC63">
        <f t="shared" si="88"/>
        <v>4.88</v>
      </c>
      <c r="AD63">
        <f>ROUND(((((ET63*1.25))-((EU63*1.25)))+AE63),6)</f>
        <v>342.36250000000001</v>
      </c>
      <c r="AE63">
        <f>ROUND(((EU63*1.25)),6)</f>
        <v>43.75</v>
      </c>
      <c r="AF63">
        <f>ROUND(((EV63*1.15)),6)</f>
        <v>255.2885</v>
      </c>
      <c r="AG63">
        <f t="shared" si="67"/>
        <v>0</v>
      </c>
      <c r="AH63">
        <f>((EW63*1.15))</f>
        <v>30.175999999999995</v>
      </c>
      <c r="AI63">
        <f>((EX63*1.25))</f>
        <v>3.9624999999999999</v>
      </c>
      <c r="AJ63">
        <f t="shared" si="68"/>
        <v>0</v>
      </c>
      <c r="AK63">
        <v>500.76</v>
      </c>
      <c r="AL63">
        <v>4.88</v>
      </c>
      <c r="AM63">
        <v>273.89</v>
      </c>
      <c r="AN63">
        <v>35</v>
      </c>
      <c r="AO63">
        <v>221.99</v>
      </c>
      <c r="AP63">
        <v>0</v>
      </c>
      <c r="AQ63">
        <v>26.24</v>
      </c>
      <c r="AR63">
        <v>3.17</v>
      </c>
      <c r="AS63">
        <v>0</v>
      </c>
      <c r="AT63">
        <v>128</v>
      </c>
      <c r="AU63">
        <v>81</v>
      </c>
      <c r="AV63">
        <v>1</v>
      </c>
      <c r="AW63">
        <v>1</v>
      </c>
      <c r="AZ63">
        <v>7.15</v>
      </c>
      <c r="BA63">
        <v>7.15</v>
      </c>
      <c r="BB63">
        <v>7.15</v>
      </c>
      <c r="BC63">
        <v>7.15</v>
      </c>
      <c r="BD63" t="s">
        <v>6</v>
      </c>
      <c r="BE63" t="s">
        <v>6</v>
      </c>
      <c r="BF63" t="s">
        <v>6</v>
      </c>
      <c r="BG63" t="s">
        <v>6</v>
      </c>
      <c r="BH63">
        <v>0</v>
      </c>
      <c r="BI63">
        <v>1</v>
      </c>
      <c r="BJ63" t="s">
        <v>122</v>
      </c>
      <c r="BM63">
        <v>27001</v>
      </c>
      <c r="BN63">
        <v>0</v>
      </c>
      <c r="BO63" t="s">
        <v>6</v>
      </c>
      <c r="BP63">
        <v>0</v>
      </c>
      <c r="BQ63">
        <v>2</v>
      </c>
      <c r="BR63">
        <v>0</v>
      </c>
      <c r="BS63">
        <v>7.15</v>
      </c>
      <c r="BT63">
        <v>1</v>
      </c>
      <c r="BU63">
        <v>1</v>
      </c>
      <c r="BV63">
        <v>1</v>
      </c>
      <c r="BW63">
        <v>1</v>
      </c>
      <c r="BX63">
        <v>1</v>
      </c>
      <c r="BY63" t="s">
        <v>6</v>
      </c>
      <c r="BZ63">
        <v>142</v>
      </c>
      <c r="CA63">
        <v>95</v>
      </c>
      <c r="CF63">
        <v>0</v>
      </c>
      <c r="CG63">
        <v>0</v>
      </c>
      <c r="CM63">
        <v>0</v>
      </c>
      <c r="CN63" t="s">
        <v>500</v>
      </c>
      <c r="CO63">
        <v>0</v>
      </c>
      <c r="CP63">
        <f t="shared" si="69"/>
        <v>3015.66</v>
      </c>
      <c r="CQ63">
        <f t="shared" si="70"/>
        <v>34.892000000000003</v>
      </c>
      <c r="CR63">
        <f t="shared" si="71"/>
        <v>2447.8918750000003</v>
      </c>
      <c r="CS63">
        <f t="shared" si="72"/>
        <v>312.8125</v>
      </c>
      <c r="CT63">
        <f t="shared" si="73"/>
        <v>1825.3127750000001</v>
      </c>
      <c r="CU63">
        <f t="shared" si="74"/>
        <v>0</v>
      </c>
      <c r="CV63">
        <f t="shared" si="75"/>
        <v>30.175999999999995</v>
      </c>
      <c r="CW63">
        <f t="shared" si="76"/>
        <v>3.9624999999999999</v>
      </c>
      <c r="CX63">
        <f t="shared" si="77"/>
        <v>0</v>
      </c>
      <c r="CY63">
        <f t="shared" si="78"/>
        <v>1915.7632000000001</v>
      </c>
      <c r="CZ63">
        <f t="shared" si="79"/>
        <v>1212.3189</v>
      </c>
      <c r="DC63" t="s">
        <v>6</v>
      </c>
      <c r="DD63" t="s">
        <v>6</v>
      </c>
      <c r="DE63" t="s">
        <v>41</v>
      </c>
      <c r="DF63" t="s">
        <v>41</v>
      </c>
      <c r="DG63" t="s">
        <v>42</v>
      </c>
      <c r="DH63" t="s">
        <v>6</v>
      </c>
      <c r="DI63" t="s">
        <v>42</v>
      </c>
      <c r="DJ63" t="s">
        <v>41</v>
      </c>
      <c r="DK63" t="s">
        <v>6</v>
      </c>
      <c r="DL63" t="s">
        <v>6</v>
      </c>
      <c r="DM63" t="s">
        <v>6</v>
      </c>
      <c r="DN63">
        <v>0</v>
      </c>
      <c r="DO63">
        <v>0</v>
      </c>
      <c r="DP63">
        <v>1</v>
      </c>
      <c r="DQ63">
        <v>1</v>
      </c>
      <c r="DU63">
        <v>1005</v>
      </c>
      <c r="DV63" t="s">
        <v>96</v>
      </c>
      <c r="DW63" t="s">
        <v>96</v>
      </c>
      <c r="DX63">
        <v>100</v>
      </c>
      <c r="EE63">
        <v>26549101</v>
      </c>
      <c r="EF63">
        <v>2</v>
      </c>
      <c r="EG63" t="s">
        <v>20</v>
      </c>
      <c r="EH63">
        <v>0</v>
      </c>
      <c r="EI63" t="s">
        <v>6</v>
      </c>
      <c r="EJ63">
        <v>1</v>
      </c>
      <c r="EK63">
        <v>27001</v>
      </c>
      <c r="EL63" t="s">
        <v>21</v>
      </c>
      <c r="EM63" t="s">
        <v>22</v>
      </c>
      <c r="EO63" t="s">
        <v>43</v>
      </c>
      <c r="EQ63">
        <v>0</v>
      </c>
      <c r="ER63">
        <v>500.76</v>
      </c>
      <c r="ES63">
        <v>4.88</v>
      </c>
      <c r="ET63">
        <v>273.89</v>
      </c>
      <c r="EU63">
        <v>35</v>
      </c>
      <c r="EV63">
        <v>221.99</v>
      </c>
      <c r="EW63">
        <v>26.24</v>
      </c>
      <c r="EX63">
        <v>3.17</v>
      </c>
      <c r="EY63">
        <v>0</v>
      </c>
      <c r="FQ63">
        <v>0</v>
      </c>
      <c r="FR63">
        <f t="shared" si="80"/>
        <v>0</v>
      </c>
      <c r="FS63">
        <v>0</v>
      </c>
      <c r="FT63" t="s">
        <v>24</v>
      </c>
      <c r="FU63" t="s">
        <v>25</v>
      </c>
      <c r="FX63">
        <v>127.8</v>
      </c>
      <c r="FY63">
        <v>80.75</v>
      </c>
      <c r="GA63" t="s">
        <v>6</v>
      </c>
      <c r="GD63">
        <v>0</v>
      </c>
      <c r="GF63">
        <v>1556152965</v>
      </c>
      <c r="GG63">
        <v>1</v>
      </c>
      <c r="GH63">
        <v>1</v>
      </c>
      <c r="GI63">
        <v>4</v>
      </c>
      <c r="GJ63">
        <v>0</v>
      </c>
      <c r="GK63">
        <f>ROUND(R63*(S12)/100,2)</f>
        <v>0</v>
      </c>
      <c r="GL63">
        <f t="shared" si="81"/>
        <v>0</v>
      </c>
      <c r="GM63">
        <f t="shared" si="82"/>
        <v>6143.74</v>
      </c>
      <c r="GN63">
        <f t="shared" si="83"/>
        <v>6143.74</v>
      </c>
      <c r="GO63">
        <f t="shared" si="84"/>
        <v>0</v>
      </c>
      <c r="GP63">
        <f t="shared" si="85"/>
        <v>0</v>
      </c>
      <c r="GR63">
        <v>0</v>
      </c>
      <c r="GS63">
        <v>3</v>
      </c>
      <c r="GT63">
        <v>0</v>
      </c>
      <c r="GU63" t="s">
        <v>6</v>
      </c>
      <c r="GV63">
        <f t="shared" si="86"/>
        <v>0</v>
      </c>
      <c r="GW63">
        <v>1</v>
      </c>
      <c r="GX63">
        <f t="shared" si="87"/>
        <v>0</v>
      </c>
      <c r="HA63">
        <v>0</v>
      </c>
      <c r="HB63">
        <v>0</v>
      </c>
      <c r="IK63">
        <v>0</v>
      </c>
    </row>
    <row r="64" spans="1:255" x14ac:dyDescent="0.2">
      <c r="A64" s="2">
        <v>18</v>
      </c>
      <c r="B64" s="2">
        <v>1</v>
      </c>
      <c r="C64" s="2">
        <v>143</v>
      </c>
      <c r="D64" s="2"/>
      <c r="E64" s="2" t="s">
        <v>123</v>
      </c>
      <c r="F64" s="2" t="s">
        <v>124</v>
      </c>
      <c r="G64" s="2" t="s">
        <v>125</v>
      </c>
      <c r="H64" s="2" t="s">
        <v>52</v>
      </c>
      <c r="I64" s="2">
        <f>I62*J64</f>
        <v>12.180000000000001</v>
      </c>
      <c r="J64" s="2">
        <v>17.400000000000002</v>
      </c>
      <c r="K64" s="2"/>
      <c r="L64" s="2"/>
      <c r="M64" s="2"/>
      <c r="N64" s="2"/>
      <c r="O64" s="2">
        <f t="shared" si="55"/>
        <v>2420.5300000000002</v>
      </c>
      <c r="P64" s="2">
        <f t="shared" si="56"/>
        <v>2420.5300000000002</v>
      </c>
      <c r="Q64" s="2">
        <f t="shared" si="57"/>
        <v>0</v>
      </c>
      <c r="R64" s="2">
        <f t="shared" si="58"/>
        <v>0</v>
      </c>
      <c r="S64" s="2">
        <f t="shared" si="59"/>
        <v>0</v>
      </c>
      <c r="T64" s="2">
        <f t="shared" si="60"/>
        <v>0</v>
      </c>
      <c r="U64" s="2">
        <f t="shared" si="61"/>
        <v>0</v>
      </c>
      <c r="V64" s="2">
        <f t="shared" si="62"/>
        <v>0</v>
      </c>
      <c r="W64" s="2">
        <f t="shared" si="63"/>
        <v>0</v>
      </c>
      <c r="X64" s="2">
        <f t="shared" si="64"/>
        <v>0</v>
      </c>
      <c r="Y64" s="2">
        <f t="shared" si="65"/>
        <v>0</v>
      </c>
      <c r="Z64" s="2"/>
      <c r="AA64" s="2">
        <v>26812436</v>
      </c>
      <c r="AB64" s="2">
        <f t="shared" si="66"/>
        <v>198.73</v>
      </c>
      <c r="AC64" s="2">
        <f t="shared" si="88"/>
        <v>198.73</v>
      </c>
      <c r="AD64" s="2">
        <f>ROUND((((ET64)-(EU64))+AE64),6)</f>
        <v>0</v>
      </c>
      <c r="AE64" s="2">
        <f>ROUND((EU64),6)</f>
        <v>0</v>
      </c>
      <c r="AF64" s="2">
        <f>ROUND((EV64),6)</f>
        <v>0</v>
      </c>
      <c r="AG64" s="2">
        <f t="shared" si="67"/>
        <v>0</v>
      </c>
      <c r="AH64" s="2">
        <f>(EW64)</f>
        <v>0</v>
      </c>
      <c r="AI64" s="2">
        <f>(EX64)</f>
        <v>0</v>
      </c>
      <c r="AJ64" s="2">
        <f t="shared" si="68"/>
        <v>0</v>
      </c>
      <c r="AK64" s="2">
        <v>198.73</v>
      </c>
      <c r="AL64" s="2">
        <v>198.73</v>
      </c>
      <c r="AM64" s="2">
        <v>0</v>
      </c>
      <c r="AN64" s="2">
        <v>0</v>
      </c>
      <c r="AO64" s="2">
        <v>0</v>
      </c>
      <c r="AP64" s="2">
        <v>0</v>
      </c>
      <c r="AQ64" s="2">
        <v>0</v>
      </c>
      <c r="AR64" s="2">
        <v>0</v>
      </c>
      <c r="AS64" s="2">
        <v>0</v>
      </c>
      <c r="AT64" s="2">
        <v>128</v>
      </c>
      <c r="AU64" s="2">
        <v>81</v>
      </c>
      <c r="AV64" s="2">
        <v>1</v>
      </c>
      <c r="AW64" s="2">
        <v>1</v>
      </c>
      <c r="AX64" s="2"/>
      <c r="AY64" s="2"/>
      <c r="AZ64" s="2">
        <v>1</v>
      </c>
      <c r="BA64" s="2">
        <v>1</v>
      </c>
      <c r="BB64" s="2">
        <v>1</v>
      </c>
      <c r="BC64" s="2">
        <v>1</v>
      </c>
      <c r="BD64" s="2" t="s">
        <v>6</v>
      </c>
      <c r="BE64" s="2" t="s">
        <v>6</v>
      </c>
      <c r="BF64" s="2" t="s">
        <v>6</v>
      </c>
      <c r="BG64" s="2" t="s">
        <v>6</v>
      </c>
      <c r="BH64" s="2">
        <v>3</v>
      </c>
      <c r="BI64" s="2">
        <v>1</v>
      </c>
      <c r="BJ64" s="2" t="s">
        <v>126</v>
      </c>
      <c r="BK64" s="2"/>
      <c r="BL64" s="2"/>
      <c r="BM64" s="2">
        <v>27001</v>
      </c>
      <c r="BN64" s="2">
        <v>0</v>
      </c>
      <c r="BO64" s="2" t="s">
        <v>6</v>
      </c>
      <c r="BP64" s="2">
        <v>0</v>
      </c>
      <c r="BQ64" s="2">
        <v>2</v>
      </c>
      <c r="BR64" s="2">
        <v>0</v>
      </c>
      <c r="BS64" s="2">
        <v>1</v>
      </c>
      <c r="BT64" s="2">
        <v>1</v>
      </c>
      <c r="BU64" s="2">
        <v>1</v>
      </c>
      <c r="BV64" s="2">
        <v>1</v>
      </c>
      <c r="BW64" s="2">
        <v>1</v>
      </c>
      <c r="BX64" s="2">
        <v>1</v>
      </c>
      <c r="BY64" s="2" t="s">
        <v>6</v>
      </c>
      <c r="BZ64" s="2">
        <v>142</v>
      </c>
      <c r="CA64" s="2">
        <v>95</v>
      </c>
      <c r="CB64" s="2"/>
      <c r="CC64" s="2"/>
      <c r="CD64" s="2"/>
      <c r="CE64" s="2"/>
      <c r="CF64" s="2">
        <v>0</v>
      </c>
      <c r="CG64" s="2">
        <v>0</v>
      </c>
      <c r="CH64" s="2"/>
      <c r="CI64" s="2"/>
      <c r="CJ64" s="2"/>
      <c r="CK64" s="2"/>
      <c r="CL64" s="2"/>
      <c r="CM64" s="2">
        <v>0</v>
      </c>
      <c r="CN64" s="2" t="s">
        <v>6</v>
      </c>
      <c r="CO64" s="2">
        <v>0</v>
      </c>
      <c r="CP64" s="2">
        <f t="shared" si="69"/>
        <v>2420.5300000000002</v>
      </c>
      <c r="CQ64" s="2">
        <f t="shared" si="70"/>
        <v>198.73</v>
      </c>
      <c r="CR64" s="2">
        <f t="shared" si="71"/>
        <v>0</v>
      </c>
      <c r="CS64" s="2">
        <f t="shared" si="72"/>
        <v>0</v>
      </c>
      <c r="CT64" s="2">
        <f t="shared" si="73"/>
        <v>0</v>
      </c>
      <c r="CU64" s="2">
        <f t="shared" si="74"/>
        <v>0</v>
      </c>
      <c r="CV64" s="2">
        <f t="shared" si="75"/>
        <v>0</v>
      </c>
      <c r="CW64" s="2">
        <f t="shared" si="76"/>
        <v>0</v>
      </c>
      <c r="CX64" s="2">
        <f t="shared" si="77"/>
        <v>0</v>
      </c>
      <c r="CY64" s="2">
        <f t="shared" si="78"/>
        <v>0</v>
      </c>
      <c r="CZ64" s="2">
        <f t="shared" si="79"/>
        <v>0</v>
      </c>
      <c r="DA64" s="2"/>
      <c r="DB64" s="2"/>
      <c r="DC64" s="2" t="s">
        <v>6</v>
      </c>
      <c r="DD64" s="2" t="s">
        <v>6</v>
      </c>
      <c r="DE64" s="2" t="s">
        <v>6</v>
      </c>
      <c r="DF64" s="2" t="s">
        <v>6</v>
      </c>
      <c r="DG64" s="2" t="s">
        <v>6</v>
      </c>
      <c r="DH64" s="2" t="s">
        <v>6</v>
      </c>
      <c r="DI64" s="2" t="s">
        <v>6</v>
      </c>
      <c r="DJ64" s="2" t="s">
        <v>6</v>
      </c>
      <c r="DK64" s="2" t="s">
        <v>6</v>
      </c>
      <c r="DL64" s="2" t="s">
        <v>6</v>
      </c>
      <c r="DM64" s="2" t="s">
        <v>6</v>
      </c>
      <c r="DN64" s="2">
        <v>0</v>
      </c>
      <c r="DO64" s="2">
        <v>0</v>
      </c>
      <c r="DP64" s="2">
        <v>1</v>
      </c>
      <c r="DQ64" s="2">
        <v>1</v>
      </c>
      <c r="DR64" s="2"/>
      <c r="DS64" s="2"/>
      <c r="DT64" s="2"/>
      <c r="DU64" s="2">
        <v>1007</v>
      </c>
      <c r="DV64" s="2" t="s">
        <v>52</v>
      </c>
      <c r="DW64" s="2" t="s">
        <v>52</v>
      </c>
      <c r="DX64" s="2">
        <v>1</v>
      </c>
      <c r="DY64" s="2"/>
      <c r="DZ64" s="2"/>
      <c r="EA64" s="2"/>
      <c r="EB64" s="2"/>
      <c r="EC64" s="2"/>
      <c r="ED64" s="2"/>
      <c r="EE64" s="2">
        <v>26549101</v>
      </c>
      <c r="EF64" s="2">
        <v>2</v>
      </c>
      <c r="EG64" s="2" t="s">
        <v>20</v>
      </c>
      <c r="EH64" s="2">
        <v>0</v>
      </c>
      <c r="EI64" s="2" t="s">
        <v>6</v>
      </c>
      <c r="EJ64" s="2">
        <v>1</v>
      </c>
      <c r="EK64" s="2">
        <v>27001</v>
      </c>
      <c r="EL64" s="2" t="s">
        <v>21</v>
      </c>
      <c r="EM64" s="2" t="s">
        <v>22</v>
      </c>
      <c r="EN64" s="2"/>
      <c r="EO64" s="2" t="s">
        <v>6</v>
      </c>
      <c r="EP64" s="2"/>
      <c r="EQ64" s="2">
        <v>0</v>
      </c>
      <c r="ER64" s="2">
        <v>198.73</v>
      </c>
      <c r="ES64" s="2">
        <v>198.73</v>
      </c>
      <c r="ET64" s="2">
        <v>0</v>
      </c>
      <c r="EU64" s="2">
        <v>0</v>
      </c>
      <c r="EV64" s="2">
        <v>0</v>
      </c>
      <c r="EW64" s="2">
        <v>0</v>
      </c>
      <c r="EX64" s="2">
        <v>0</v>
      </c>
      <c r="EY64" s="2"/>
      <c r="EZ64" s="2"/>
      <c r="FA64" s="2"/>
      <c r="FB64" s="2"/>
      <c r="FC64" s="2"/>
      <c r="FD64" s="2"/>
      <c r="FE64" s="2"/>
      <c r="FF64" s="2"/>
      <c r="FG64" s="2"/>
      <c r="FH64" s="2"/>
      <c r="FI64" s="2"/>
      <c r="FJ64" s="2"/>
      <c r="FK64" s="2"/>
      <c r="FL64" s="2"/>
      <c r="FM64" s="2"/>
      <c r="FN64" s="2"/>
      <c r="FO64" s="2"/>
      <c r="FP64" s="2"/>
      <c r="FQ64" s="2">
        <v>0</v>
      </c>
      <c r="FR64" s="2">
        <f t="shared" si="80"/>
        <v>0</v>
      </c>
      <c r="FS64" s="2">
        <v>0</v>
      </c>
      <c r="FT64" s="2" t="s">
        <v>24</v>
      </c>
      <c r="FU64" s="2" t="s">
        <v>25</v>
      </c>
      <c r="FV64" s="2"/>
      <c r="FW64" s="2"/>
      <c r="FX64" s="2">
        <v>127.8</v>
      </c>
      <c r="FY64" s="2">
        <v>80.75</v>
      </c>
      <c r="FZ64" s="2"/>
      <c r="GA64" s="2" t="s">
        <v>6</v>
      </c>
      <c r="GB64" s="2"/>
      <c r="GC64" s="2"/>
      <c r="GD64" s="2">
        <v>0</v>
      </c>
      <c r="GE64" s="2"/>
      <c r="GF64" s="2">
        <v>408640666</v>
      </c>
      <c r="GG64" s="2">
        <v>2</v>
      </c>
      <c r="GH64" s="2">
        <v>1</v>
      </c>
      <c r="GI64" s="2">
        <v>-2</v>
      </c>
      <c r="GJ64" s="2">
        <v>0</v>
      </c>
      <c r="GK64" s="2">
        <f>ROUND(R64*(R12)/100,2)</f>
        <v>0</v>
      </c>
      <c r="GL64" s="2">
        <f t="shared" si="81"/>
        <v>0</v>
      </c>
      <c r="GM64" s="2">
        <f t="shared" si="82"/>
        <v>2420.5300000000002</v>
      </c>
      <c r="GN64" s="2">
        <f t="shared" si="83"/>
        <v>2420.5300000000002</v>
      </c>
      <c r="GO64" s="2">
        <f t="shared" si="84"/>
        <v>0</v>
      </c>
      <c r="GP64" s="2">
        <f t="shared" si="85"/>
        <v>0</v>
      </c>
      <c r="GQ64" s="2"/>
      <c r="GR64" s="2">
        <v>0</v>
      </c>
      <c r="GS64" s="2">
        <v>3</v>
      </c>
      <c r="GT64" s="2">
        <v>0</v>
      </c>
      <c r="GU64" s="2" t="s">
        <v>6</v>
      </c>
      <c r="GV64" s="2">
        <f t="shared" si="86"/>
        <v>0</v>
      </c>
      <c r="GW64" s="2">
        <v>1</v>
      </c>
      <c r="GX64" s="2">
        <f t="shared" si="87"/>
        <v>0</v>
      </c>
      <c r="GY64" s="2"/>
      <c r="GZ64" s="2"/>
      <c r="HA64" s="2">
        <v>0</v>
      </c>
      <c r="HB64" s="2">
        <v>0</v>
      </c>
      <c r="HC64" s="2"/>
      <c r="HD64" s="2"/>
      <c r="HE64" s="2"/>
      <c r="HF64" s="2"/>
      <c r="HG64" s="2"/>
      <c r="HH64" s="2"/>
      <c r="HI64" s="2"/>
      <c r="HJ64" s="2"/>
      <c r="HK64" s="2"/>
      <c r="HL64" s="2"/>
      <c r="HM64" s="2"/>
      <c r="HN64" s="2"/>
      <c r="HO64" s="2"/>
      <c r="HP64" s="2"/>
      <c r="HQ64" s="2"/>
      <c r="HR64" s="2"/>
      <c r="HS64" s="2"/>
      <c r="HT64" s="2"/>
      <c r="HU64" s="2"/>
      <c r="HV64" s="2"/>
      <c r="HW64" s="2"/>
      <c r="HX64" s="2"/>
      <c r="HY64" s="2"/>
      <c r="HZ64" s="2"/>
      <c r="IA64" s="2"/>
      <c r="IB64" s="2"/>
      <c r="IC64" s="2"/>
      <c r="ID64" s="2"/>
      <c r="IE64" s="2"/>
      <c r="IF64" s="2"/>
      <c r="IG64" s="2"/>
      <c r="IH64" s="2"/>
      <c r="II64" s="2"/>
      <c r="IJ64" s="2"/>
      <c r="IK64" s="2">
        <v>0</v>
      </c>
      <c r="IL64" s="2"/>
      <c r="IM64" s="2"/>
      <c r="IN64" s="2"/>
      <c r="IO64" s="2"/>
      <c r="IP64" s="2"/>
      <c r="IQ64" s="2"/>
      <c r="IR64" s="2"/>
      <c r="IS64" s="2"/>
      <c r="IT64" s="2"/>
      <c r="IU64" s="2"/>
    </row>
    <row r="65" spans="1:255" x14ac:dyDescent="0.2">
      <c r="A65">
        <v>18</v>
      </c>
      <c r="B65">
        <v>1</v>
      </c>
      <c r="C65">
        <v>150</v>
      </c>
      <c r="E65" t="s">
        <v>123</v>
      </c>
      <c r="F65" t="s">
        <v>124</v>
      </c>
      <c r="G65" t="s">
        <v>125</v>
      </c>
      <c r="H65" t="s">
        <v>52</v>
      </c>
      <c r="I65">
        <f>I63*J65</f>
        <v>12.180000000000001</v>
      </c>
      <c r="J65">
        <v>17.400000000000002</v>
      </c>
      <c r="O65">
        <f t="shared" si="55"/>
        <v>17306.8</v>
      </c>
      <c r="P65">
        <f t="shared" si="56"/>
        <v>17306.8</v>
      </c>
      <c r="Q65">
        <f t="shared" si="57"/>
        <v>0</v>
      </c>
      <c r="R65">
        <f t="shared" si="58"/>
        <v>0</v>
      </c>
      <c r="S65">
        <f t="shared" si="59"/>
        <v>0</v>
      </c>
      <c r="T65">
        <f t="shared" si="60"/>
        <v>0</v>
      </c>
      <c r="U65">
        <f t="shared" si="61"/>
        <v>0</v>
      </c>
      <c r="V65">
        <f t="shared" si="62"/>
        <v>0</v>
      </c>
      <c r="W65">
        <f t="shared" si="63"/>
        <v>0</v>
      </c>
      <c r="X65">
        <f t="shared" si="64"/>
        <v>0</v>
      </c>
      <c r="Y65">
        <f t="shared" si="65"/>
        <v>0</v>
      </c>
      <c r="AA65">
        <v>26812450</v>
      </c>
      <c r="AB65">
        <f t="shared" si="66"/>
        <v>198.73</v>
      </c>
      <c r="AC65">
        <f t="shared" si="88"/>
        <v>198.73</v>
      </c>
      <c r="AD65">
        <f>ROUND((((ET65)-(EU65))+AE65),6)</f>
        <v>0</v>
      </c>
      <c r="AE65">
        <f>ROUND((EU65),6)</f>
        <v>0</v>
      </c>
      <c r="AF65">
        <f>ROUND((EV65),6)</f>
        <v>0</v>
      </c>
      <c r="AG65">
        <f t="shared" si="67"/>
        <v>0</v>
      </c>
      <c r="AH65">
        <f>(EW65)</f>
        <v>0</v>
      </c>
      <c r="AI65">
        <f>(EX65)</f>
        <v>0</v>
      </c>
      <c r="AJ65">
        <f t="shared" si="68"/>
        <v>0</v>
      </c>
      <c r="AK65">
        <v>198.73</v>
      </c>
      <c r="AL65">
        <v>198.73</v>
      </c>
      <c r="AM65">
        <v>0</v>
      </c>
      <c r="AN65">
        <v>0</v>
      </c>
      <c r="AO65">
        <v>0</v>
      </c>
      <c r="AP65">
        <v>0</v>
      </c>
      <c r="AQ65">
        <v>0</v>
      </c>
      <c r="AR65">
        <v>0</v>
      </c>
      <c r="AS65">
        <v>0</v>
      </c>
      <c r="AT65">
        <v>128</v>
      </c>
      <c r="AU65">
        <v>81</v>
      </c>
      <c r="AV65">
        <v>1</v>
      </c>
      <c r="AW65">
        <v>1</v>
      </c>
      <c r="AZ65">
        <v>7.15</v>
      </c>
      <c r="BA65">
        <v>1</v>
      </c>
      <c r="BB65">
        <v>1</v>
      </c>
      <c r="BC65">
        <v>7.15</v>
      </c>
      <c r="BD65" t="s">
        <v>6</v>
      </c>
      <c r="BE65" t="s">
        <v>6</v>
      </c>
      <c r="BF65" t="s">
        <v>6</v>
      </c>
      <c r="BG65" t="s">
        <v>6</v>
      </c>
      <c r="BH65">
        <v>3</v>
      </c>
      <c r="BI65">
        <v>1</v>
      </c>
      <c r="BJ65" t="s">
        <v>126</v>
      </c>
      <c r="BM65">
        <v>27001</v>
      </c>
      <c r="BN65">
        <v>0</v>
      </c>
      <c r="BO65" t="s">
        <v>6</v>
      </c>
      <c r="BP65">
        <v>0</v>
      </c>
      <c r="BQ65">
        <v>2</v>
      </c>
      <c r="BR65">
        <v>0</v>
      </c>
      <c r="BS65">
        <v>1</v>
      </c>
      <c r="BT65">
        <v>1</v>
      </c>
      <c r="BU65">
        <v>1</v>
      </c>
      <c r="BV65">
        <v>1</v>
      </c>
      <c r="BW65">
        <v>1</v>
      </c>
      <c r="BX65">
        <v>1</v>
      </c>
      <c r="BY65" t="s">
        <v>6</v>
      </c>
      <c r="BZ65">
        <v>142</v>
      </c>
      <c r="CA65">
        <v>95</v>
      </c>
      <c r="CF65">
        <v>0</v>
      </c>
      <c r="CG65">
        <v>0</v>
      </c>
      <c r="CM65">
        <v>0</v>
      </c>
      <c r="CN65" t="s">
        <v>6</v>
      </c>
      <c r="CO65">
        <v>0</v>
      </c>
      <c r="CP65">
        <f t="shared" si="69"/>
        <v>17306.8</v>
      </c>
      <c r="CQ65">
        <f t="shared" si="70"/>
        <v>1420.9195</v>
      </c>
      <c r="CR65">
        <f t="shared" si="71"/>
        <v>0</v>
      </c>
      <c r="CS65">
        <f t="shared" si="72"/>
        <v>0</v>
      </c>
      <c r="CT65">
        <f t="shared" si="73"/>
        <v>0</v>
      </c>
      <c r="CU65">
        <f t="shared" si="74"/>
        <v>0</v>
      </c>
      <c r="CV65">
        <f t="shared" si="75"/>
        <v>0</v>
      </c>
      <c r="CW65">
        <f t="shared" si="76"/>
        <v>0</v>
      </c>
      <c r="CX65">
        <f t="shared" si="77"/>
        <v>0</v>
      </c>
      <c r="CY65">
        <f t="shared" si="78"/>
        <v>0</v>
      </c>
      <c r="CZ65">
        <f t="shared" si="79"/>
        <v>0</v>
      </c>
      <c r="DC65" t="s">
        <v>6</v>
      </c>
      <c r="DD65" t="s">
        <v>6</v>
      </c>
      <c r="DE65" t="s">
        <v>6</v>
      </c>
      <c r="DF65" t="s">
        <v>6</v>
      </c>
      <c r="DG65" t="s">
        <v>6</v>
      </c>
      <c r="DH65" t="s">
        <v>6</v>
      </c>
      <c r="DI65" t="s">
        <v>6</v>
      </c>
      <c r="DJ65" t="s">
        <v>6</v>
      </c>
      <c r="DK65" t="s">
        <v>6</v>
      </c>
      <c r="DL65" t="s">
        <v>6</v>
      </c>
      <c r="DM65" t="s">
        <v>6</v>
      </c>
      <c r="DN65">
        <v>0</v>
      </c>
      <c r="DO65">
        <v>0</v>
      </c>
      <c r="DP65">
        <v>1</v>
      </c>
      <c r="DQ65">
        <v>1</v>
      </c>
      <c r="DU65">
        <v>1007</v>
      </c>
      <c r="DV65" t="s">
        <v>52</v>
      </c>
      <c r="DW65" t="s">
        <v>52</v>
      </c>
      <c r="DX65">
        <v>1</v>
      </c>
      <c r="EE65">
        <v>26549101</v>
      </c>
      <c r="EF65">
        <v>2</v>
      </c>
      <c r="EG65" t="s">
        <v>20</v>
      </c>
      <c r="EH65">
        <v>0</v>
      </c>
      <c r="EI65" t="s">
        <v>6</v>
      </c>
      <c r="EJ65">
        <v>1</v>
      </c>
      <c r="EK65">
        <v>27001</v>
      </c>
      <c r="EL65" t="s">
        <v>21</v>
      </c>
      <c r="EM65" t="s">
        <v>22</v>
      </c>
      <c r="EO65" t="s">
        <v>6</v>
      </c>
      <c r="EQ65">
        <v>0</v>
      </c>
      <c r="ER65">
        <v>198.73</v>
      </c>
      <c r="ES65">
        <v>198.73</v>
      </c>
      <c r="ET65">
        <v>0</v>
      </c>
      <c r="EU65">
        <v>0</v>
      </c>
      <c r="EV65">
        <v>0</v>
      </c>
      <c r="EW65">
        <v>0</v>
      </c>
      <c r="EX65">
        <v>0</v>
      </c>
      <c r="FQ65">
        <v>0</v>
      </c>
      <c r="FR65">
        <f t="shared" si="80"/>
        <v>0</v>
      </c>
      <c r="FS65">
        <v>0</v>
      </c>
      <c r="FT65" t="s">
        <v>24</v>
      </c>
      <c r="FU65" t="s">
        <v>25</v>
      </c>
      <c r="FX65">
        <v>127.8</v>
      </c>
      <c r="FY65">
        <v>80.75</v>
      </c>
      <c r="GA65" t="s">
        <v>6</v>
      </c>
      <c r="GD65">
        <v>0</v>
      </c>
      <c r="GF65">
        <v>408640666</v>
      </c>
      <c r="GG65">
        <v>1</v>
      </c>
      <c r="GH65">
        <v>1</v>
      </c>
      <c r="GI65">
        <v>4</v>
      </c>
      <c r="GJ65">
        <v>0</v>
      </c>
      <c r="GK65">
        <f>ROUND(R65*(S12)/100,2)</f>
        <v>0</v>
      </c>
      <c r="GL65">
        <f t="shared" si="81"/>
        <v>0</v>
      </c>
      <c r="GM65">
        <f t="shared" si="82"/>
        <v>17306.8</v>
      </c>
      <c r="GN65">
        <f t="shared" si="83"/>
        <v>17306.8</v>
      </c>
      <c r="GO65">
        <f t="shared" si="84"/>
        <v>0</v>
      </c>
      <c r="GP65">
        <f t="shared" si="85"/>
        <v>0</v>
      </c>
      <c r="GR65">
        <v>0</v>
      </c>
      <c r="GS65">
        <v>3</v>
      </c>
      <c r="GT65">
        <v>0</v>
      </c>
      <c r="GU65" t="s">
        <v>6</v>
      </c>
      <c r="GV65">
        <f t="shared" si="86"/>
        <v>0</v>
      </c>
      <c r="GW65">
        <v>1</v>
      </c>
      <c r="GX65">
        <f t="shared" si="87"/>
        <v>0</v>
      </c>
      <c r="HA65">
        <v>0</v>
      </c>
      <c r="HB65">
        <v>0</v>
      </c>
      <c r="IK65">
        <v>0</v>
      </c>
    </row>
    <row r="66" spans="1:255" x14ac:dyDescent="0.2">
      <c r="A66" s="2">
        <v>17</v>
      </c>
      <c r="B66" s="2">
        <v>1</v>
      </c>
      <c r="C66" s="2">
        <f>ROW(SmtRes!A159)</f>
        <v>159</v>
      </c>
      <c r="D66" s="2">
        <f>ROW(EtalonRes!A161)</f>
        <v>161</v>
      </c>
      <c r="E66" s="2" t="s">
        <v>127</v>
      </c>
      <c r="F66" s="2" t="s">
        <v>128</v>
      </c>
      <c r="G66" s="2" t="s">
        <v>129</v>
      </c>
      <c r="H66" s="2" t="s">
        <v>96</v>
      </c>
      <c r="I66" s="2">
        <f>ROUND(194/100,9)</f>
        <v>1.94</v>
      </c>
      <c r="J66" s="2">
        <v>0</v>
      </c>
      <c r="K66" s="2"/>
      <c r="L66" s="2"/>
      <c r="M66" s="2"/>
      <c r="N66" s="2"/>
      <c r="O66" s="2">
        <f t="shared" si="55"/>
        <v>3334.81</v>
      </c>
      <c r="P66" s="2">
        <f t="shared" si="56"/>
        <v>0</v>
      </c>
      <c r="Q66" s="2">
        <f t="shared" si="57"/>
        <v>1187.79</v>
      </c>
      <c r="R66" s="2">
        <f t="shared" si="58"/>
        <v>131.16</v>
      </c>
      <c r="S66" s="2">
        <f t="shared" si="59"/>
        <v>2147.02</v>
      </c>
      <c r="T66" s="2">
        <f t="shared" si="60"/>
        <v>0</v>
      </c>
      <c r="U66" s="2">
        <f t="shared" si="61"/>
        <v>265.39199999999994</v>
      </c>
      <c r="V66" s="2">
        <f t="shared" si="62"/>
        <v>13.036799999999999</v>
      </c>
      <c r="W66" s="2">
        <f t="shared" si="63"/>
        <v>0</v>
      </c>
      <c r="X66" s="2">
        <f t="shared" si="64"/>
        <v>2369.31</v>
      </c>
      <c r="Y66" s="2">
        <f t="shared" si="65"/>
        <v>1366.91</v>
      </c>
      <c r="Z66" s="2"/>
      <c r="AA66" s="2">
        <v>26812436</v>
      </c>
      <c r="AB66" s="2">
        <f t="shared" si="66"/>
        <v>1718.9760000000001</v>
      </c>
      <c r="AC66" s="2">
        <f t="shared" si="88"/>
        <v>0</v>
      </c>
      <c r="AD66" s="2">
        <f>ROUND(((((ET66*1.2))-((EU66*1.2)))+AE66),6)</f>
        <v>612.26400000000001</v>
      </c>
      <c r="AE66" s="2">
        <f>ROUND(((EU66*1.2)),6)</f>
        <v>67.608000000000004</v>
      </c>
      <c r="AF66" s="2">
        <f>ROUND(((EV66*1.2)),6)</f>
        <v>1106.712</v>
      </c>
      <c r="AG66" s="2">
        <f t="shared" si="67"/>
        <v>0</v>
      </c>
      <c r="AH66" s="2">
        <f>((EW66*1.2))</f>
        <v>136.79999999999998</v>
      </c>
      <c r="AI66" s="2">
        <f>((EX66*1.2))</f>
        <v>6.72</v>
      </c>
      <c r="AJ66" s="2">
        <f t="shared" si="68"/>
        <v>0</v>
      </c>
      <c r="AK66" s="2">
        <v>1432.48</v>
      </c>
      <c r="AL66" s="2">
        <v>0</v>
      </c>
      <c r="AM66" s="2">
        <v>510.22</v>
      </c>
      <c r="AN66" s="2">
        <v>56.34</v>
      </c>
      <c r="AO66" s="2">
        <v>922.26</v>
      </c>
      <c r="AP66" s="2">
        <v>0</v>
      </c>
      <c r="AQ66" s="2">
        <v>114</v>
      </c>
      <c r="AR66" s="2">
        <v>5.6</v>
      </c>
      <c r="AS66" s="2">
        <v>0</v>
      </c>
      <c r="AT66" s="2">
        <v>104</v>
      </c>
      <c r="AU66" s="2">
        <v>60</v>
      </c>
      <c r="AV66" s="2">
        <v>1</v>
      </c>
      <c r="AW66" s="2">
        <v>1</v>
      </c>
      <c r="AX66" s="2"/>
      <c r="AY66" s="2"/>
      <c r="AZ66" s="2">
        <v>1</v>
      </c>
      <c r="BA66" s="2">
        <v>1</v>
      </c>
      <c r="BB66" s="2">
        <v>1</v>
      </c>
      <c r="BC66" s="2">
        <v>1</v>
      </c>
      <c r="BD66" s="2" t="s">
        <v>6</v>
      </c>
      <c r="BE66" s="2" t="s">
        <v>6</v>
      </c>
      <c r="BF66" s="2" t="s">
        <v>6</v>
      </c>
      <c r="BG66" s="2" t="s">
        <v>6</v>
      </c>
      <c r="BH66" s="2">
        <v>0</v>
      </c>
      <c r="BI66" s="2">
        <v>1</v>
      </c>
      <c r="BJ66" s="2" t="s">
        <v>130</v>
      </c>
      <c r="BK66" s="2"/>
      <c r="BL66" s="2"/>
      <c r="BM66" s="2">
        <v>68001</v>
      </c>
      <c r="BN66" s="2">
        <v>0</v>
      </c>
      <c r="BO66" s="2" t="s">
        <v>6</v>
      </c>
      <c r="BP66" s="2">
        <v>0</v>
      </c>
      <c r="BQ66" s="2">
        <v>6</v>
      </c>
      <c r="BR66" s="2">
        <v>0</v>
      </c>
      <c r="BS66" s="2">
        <v>1</v>
      </c>
      <c r="BT66" s="2">
        <v>1</v>
      </c>
      <c r="BU66" s="2">
        <v>1</v>
      </c>
      <c r="BV66" s="2">
        <v>1</v>
      </c>
      <c r="BW66" s="2">
        <v>1</v>
      </c>
      <c r="BX66" s="2">
        <v>1</v>
      </c>
      <c r="BY66" s="2" t="s">
        <v>6</v>
      </c>
      <c r="BZ66" s="2">
        <v>104</v>
      </c>
      <c r="CA66" s="2">
        <v>60</v>
      </c>
      <c r="CB66" s="2"/>
      <c r="CC66" s="2"/>
      <c r="CD66" s="2"/>
      <c r="CE66" s="2"/>
      <c r="CF66" s="2">
        <v>0</v>
      </c>
      <c r="CG66" s="2">
        <v>0</v>
      </c>
      <c r="CH66" s="2"/>
      <c r="CI66" s="2"/>
      <c r="CJ66" s="2"/>
      <c r="CK66" s="2"/>
      <c r="CL66" s="2"/>
      <c r="CM66" s="2">
        <v>0</v>
      </c>
      <c r="CN66" s="2" t="s">
        <v>31</v>
      </c>
      <c r="CO66" s="2">
        <v>0</v>
      </c>
      <c r="CP66" s="2">
        <f t="shared" si="69"/>
        <v>3334.81</v>
      </c>
      <c r="CQ66" s="2">
        <f t="shared" si="70"/>
        <v>0</v>
      </c>
      <c r="CR66" s="2">
        <f t="shared" si="71"/>
        <v>612.26400000000001</v>
      </c>
      <c r="CS66" s="2">
        <f t="shared" si="72"/>
        <v>67.608000000000004</v>
      </c>
      <c r="CT66" s="2">
        <f t="shared" si="73"/>
        <v>1106.712</v>
      </c>
      <c r="CU66" s="2">
        <f t="shared" si="74"/>
        <v>0</v>
      </c>
      <c r="CV66" s="2">
        <f t="shared" si="75"/>
        <v>136.79999999999998</v>
      </c>
      <c r="CW66" s="2">
        <f t="shared" si="76"/>
        <v>6.72</v>
      </c>
      <c r="CX66" s="2">
        <f t="shared" si="77"/>
        <v>0</v>
      </c>
      <c r="CY66" s="2">
        <f t="shared" si="78"/>
        <v>2369.3071999999997</v>
      </c>
      <c r="CZ66" s="2">
        <f t="shared" si="79"/>
        <v>1366.9079999999999</v>
      </c>
      <c r="DA66" s="2"/>
      <c r="DB66" s="2"/>
      <c r="DC66" s="2" t="s">
        <v>6</v>
      </c>
      <c r="DD66" s="2" t="s">
        <v>6</v>
      </c>
      <c r="DE66" s="2" t="s">
        <v>32</v>
      </c>
      <c r="DF66" s="2" t="s">
        <v>32</v>
      </c>
      <c r="DG66" s="2" t="s">
        <v>32</v>
      </c>
      <c r="DH66" s="2" t="s">
        <v>6</v>
      </c>
      <c r="DI66" s="2" t="s">
        <v>32</v>
      </c>
      <c r="DJ66" s="2" t="s">
        <v>32</v>
      </c>
      <c r="DK66" s="2" t="s">
        <v>6</v>
      </c>
      <c r="DL66" s="2" t="s">
        <v>6</v>
      </c>
      <c r="DM66" s="2" t="s">
        <v>6</v>
      </c>
      <c r="DN66" s="2">
        <v>0</v>
      </c>
      <c r="DO66" s="2">
        <v>0</v>
      </c>
      <c r="DP66" s="2">
        <v>1</v>
      </c>
      <c r="DQ66" s="2">
        <v>1</v>
      </c>
      <c r="DR66" s="2"/>
      <c r="DS66" s="2"/>
      <c r="DT66" s="2"/>
      <c r="DU66" s="2">
        <v>1005</v>
      </c>
      <c r="DV66" s="2" t="s">
        <v>96</v>
      </c>
      <c r="DW66" s="2" t="s">
        <v>96</v>
      </c>
      <c r="DX66" s="2">
        <v>100</v>
      </c>
      <c r="DY66" s="2"/>
      <c r="DZ66" s="2"/>
      <c r="EA66" s="2"/>
      <c r="EB66" s="2"/>
      <c r="EC66" s="2"/>
      <c r="ED66" s="2"/>
      <c r="EE66" s="2">
        <v>26549186</v>
      </c>
      <c r="EF66" s="2">
        <v>6</v>
      </c>
      <c r="EG66" s="2" t="s">
        <v>33</v>
      </c>
      <c r="EH66" s="2">
        <v>0</v>
      </c>
      <c r="EI66" s="2" t="s">
        <v>6</v>
      </c>
      <c r="EJ66" s="2">
        <v>1</v>
      </c>
      <c r="EK66" s="2">
        <v>68001</v>
      </c>
      <c r="EL66" s="2" t="s">
        <v>34</v>
      </c>
      <c r="EM66" s="2" t="s">
        <v>35</v>
      </c>
      <c r="EN66" s="2"/>
      <c r="EO66" s="2" t="s">
        <v>36</v>
      </c>
      <c r="EP66" s="2"/>
      <c r="EQ66" s="2">
        <v>0</v>
      </c>
      <c r="ER66" s="2">
        <v>1432.48</v>
      </c>
      <c r="ES66" s="2">
        <v>0</v>
      </c>
      <c r="ET66" s="2">
        <v>510.22</v>
      </c>
      <c r="EU66" s="2">
        <v>56.34</v>
      </c>
      <c r="EV66" s="2">
        <v>922.26</v>
      </c>
      <c r="EW66" s="2">
        <v>114</v>
      </c>
      <c r="EX66" s="2">
        <v>5.6</v>
      </c>
      <c r="EY66" s="2">
        <v>0</v>
      </c>
      <c r="EZ66" s="2"/>
      <c r="FA66" s="2"/>
      <c r="FB66" s="2"/>
      <c r="FC66" s="2"/>
      <c r="FD66" s="2"/>
      <c r="FE66" s="2"/>
      <c r="FF66" s="2"/>
      <c r="FG66" s="2"/>
      <c r="FH66" s="2"/>
      <c r="FI66" s="2"/>
      <c r="FJ66" s="2"/>
      <c r="FK66" s="2"/>
      <c r="FL66" s="2"/>
      <c r="FM66" s="2"/>
      <c r="FN66" s="2"/>
      <c r="FO66" s="2"/>
      <c r="FP66" s="2"/>
      <c r="FQ66" s="2">
        <v>0</v>
      </c>
      <c r="FR66" s="2">
        <f t="shared" si="80"/>
        <v>0</v>
      </c>
      <c r="FS66" s="2">
        <v>0</v>
      </c>
      <c r="FT66" s="2"/>
      <c r="FU66" s="2"/>
      <c r="FV66" s="2"/>
      <c r="FW66" s="2"/>
      <c r="FX66" s="2">
        <v>104</v>
      </c>
      <c r="FY66" s="2">
        <v>60</v>
      </c>
      <c r="FZ66" s="2"/>
      <c r="GA66" s="2" t="s">
        <v>6</v>
      </c>
      <c r="GB66" s="2"/>
      <c r="GC66" s="2"/>
      <c r="GD66" s="2">
        <v>0</v>
      </c>
      <c r="GE66" s="2"/>
      <c r="GF66" s="2">
        <v>-416142882</v>
      </c>
      <c r="GG66" s="2">
        <v>2</v>
      </c>
      <c r="GH66" s="2">
        <v>1</v>
      </c>
      <c r="GI66" s="2">
        <v>-2</v>
      </c>
      <c r="GJ66" s="2">
        <v>0</v>
      </c>
      <c r="GK66" s="2">
        <f>ROUND(R66*(R12)/100,2)</f>
        <v>0</v>
      </c>
      <c r="GL66" s="2">
        <f t="shared" si="81"/>
        <v>0</v>
      </c>
      <c r="GM66" s="2">
        <f t="shared" si="82"/>
        <v>7071.03</v>
      </c>
      <c r="GN66" s="2">
        <f t="shared" si="83"/>
        <v>7071.03</v>
      </c>
      <c r="GO66" s="2">
        <f t="shared" si="84"/>
        <v>0</v>
      </c>
      <c r="GP66" s="2">
        <f t="shared" si="85"/>
        <v>0</v>
      </c>
      <c r="GQ66" s="2"/>
      <c r="GR66" s="2">
        <v>0</v>
      </c>
      <c r="GS66" s="2">
        <v>3</v>
      </c>
      <c r="GT66" s="2">
        <v>0</v>
      </c>
      <c r="GU66" s="2" t="s">
        <v>6</v>
      </c>
      <c r="GV66" s="2">
        <f t="shared" si="86"/>
        <v>0</v>
      </c>
      <c r="GW66" s="2">
        <v>1</v>
      </c>
      <c r="GX66" s="2">
        <f t="shared" si="87"/>
        <v>0</v>
      </c>
      <c r="GY66" s="2"/>
      <c r="GZ66" s="2"/>
      <c r="HA66" s="2">
        <v>0</v>
      </c>
      <c r="HB66" s="2">
        <v>0</v>
      </c>
      <c r="HC66" s="2"/>
      <c r="HD66" s="2"/>
      <c r="HE66" s="2"/>
      <c r="HF66" s="2"/>
      <c r="HG66" s="2"/>
      <c r="HH66" s="2"/>
      <c r="HI66" s="2"/>
      <c r="HJ66" s="2"/>
      <c r="HK66" s="2"/>
      <c r="HL66" s="2"/>
      <c r="HM66" s="2"/>
      <c r="HN66" s="2"/>
      <c r="HO66" s="2"/>
      <c r="HP66" s="2"/>
      <c r="HQ66" s="2"/>
      <c r="HR66" s="2"/>
      <c r="HS66" s="2"/>
      <c r="HT66" s="2"/>
      <c r="HU66" s="2"/>
      <c r="HV66" s="2"/>
      <c r="HW66" s="2"/>
      <c r="HX66" s="2"/>
      <c r="HY66" s="2"/>
      <c r="HZ66" s="2"/>
      <c r="IA66" s="2"/>
      <c r="IB66" s="2"/>
      <c r="IC66" s="2"/>
      <c r="ID66" s="2"/>
      <c r="IE66" s="2"/>
      <c r="IF66" s="2"/>
      <c r="IG66" s="2"/>
      <c r="IH66" s="2"/>
      <c r="II66" s="2"/>
      <c r="IJ66" s="2"/>
      <c r="IK66" s="2">
        <v>0</v>
      </c>
      <c r="IL66" s="2"/>
      <c r="IM66" s="2"/>
      <c r="IN66" s="2"/>
      <c r="IO66" s="2"/>
      <c r="IP66" s="2"/>
      <c r="IQ66" s="2"/>
      <c r="IR66" s="2"/>
      <c r="IS66" s="2"/>
      <c r="IT66" s="2"/>
      <c r="IU66" s="2"/>
    </row>
    <row r="67" spans="1:255" x14ac:dyDescent="0.2">
      <c r="A67">
        <v>17</v>
      </c>
      <c r="B67">
        <v>1</v>
      </c>
      <c r="C67">
        <f>ROW(SmtRes!A168)</f>
        <v>168</v>
      </c>
      <c r="D67">
        <f>ROW(EtalonRes!A170)</f>
        <v>170</v>
      </c>
      <c r="E67" t="s">
        <v>127</v>
      </c>
      <c r="F67" t="s">
        <v>128</v>
      </c>
      <c r="G67" t="s">
        <v>129</v>
      </c>
      <c r="H67" t="s">
        <v>96</v>
      </c>
      <c r="I67">
        <f>ROUND(194/100,9)</f>
        <v>1.94</v>
      </c>
      <c r="J67">
        <v>0</v>
      </c>
      <c r="O67">
        <f t="shared" si="55"/>
        <v>23843.91</v>
      </c>
      <c r="P67">
        <f t="shared" si="56"/>
        <v>0</v>
      </c>
      <c r="Q67">
        <f t="shared" si="57"/>
        <v>8492.7099999999991</v>
      </c>
      <c r="R67">
        <f t="shared" si="58"/>
        <v>937.79</v>
      </c>
      <c r="S67">
        <f t="shared" si="59"/>
        <v>15351.2</v>
      </c>
      <c r="T67">
        <f t="shared" si="60"/>
        <v>0</v>
      </c>
      <c r="U67">
        <f t="shared" si="61"/>
        <v>265.39199999999994</v>
      </c>
      <c r="V67">
        <f t="shared" si="62"/>
        <v>13.036799999999999</v>
      </c>
      <c r="W67">
        <f t="shared" si="63"/>
        <v>0</v>
      </c>
      <c r="X67">
        <f t="shared" si="64"/>
        <v>16940.55</v>
      </c>
      <c r="Y67">
        <f t="shared" si="65"/>
        <v>9773.39</v>
      </c>
      <c r="AA67">
        <v>26812450</v>
      </c>
      <c r="AB67">
        <f t="shared" si="66"/>
        <v>1718.9760000000001</v>
      </c>
      <c r="AC67">
        <f t="shared" si="88"/>
        <v>0</v>
      </c>
      <c r="AD67">
        <f>ROUND(((((ET67*1.2))-((EU67*1.2)))+AE67),6)</f>
        <v>612.26400000000001</v>
      </c>
      <c r="AE67">
        <f>ROUND(((EU67*1.2)),6)</f>
        <v>67.608000000000004</v>
      </c>
      <c r="AF67">
        <f>ROUND(((EV67*1.2)),6)</f>
        <v>1106.712</v>
      </c>
      <c r="AG67">
        <f t="shared" si="67"/>
        <v>0</v>
      </c>
      <c r="AH67">
        <f>((EW67*1.2))</f>
        <v>136.79999999999998</v>
      </c>
      <c r="AI67">
        <f>((EX67*1.2))</f>
        <v>6.72</v>
      </c>
      <c r="AJ67">
        <f t="shared" si="68"/>
        <v>0</v>
      </c>
      <c r="AK67">
        <v>1432.48</v>
      </c>
      <c r="AL67">
        <v>0</v>
      </c>
      <c r="AM67">
        <v>510.22</v>
      </c>
      <c r="AN67">
        <v>56.34</v>
      </c>
      <c r="AO67">
        <v>922.26</v>
      </c>
      <c r="AP67">
        <v>0</v>
      </c>
      <c r="AQ67">
        <v>114</v>
      </c>
      <c r="AR67">
        <v>5.6</v>
      </c>
      <c r="AS67">
        <v>0</v>
      </c>
      <c r="AT67">
        <v>104</v>
      </c>
      <c r="AU67">
        <v>60</v>
      </c>
      <c r="AV67">
        <v>1</v>
      </c>
      <c r="AW67">
        <v>1</v>
      </c>
      <c r="AZ67">
        <v>7.15</v>
      </c>
      <c r="BA67">
        <v>7.15</v>
      </c>
      <c r="BB67">
        <v>7.15</v>
      </c>
      <c r="BC67">
        <v>7.15</v>
      </c>
      <c r="BD67" t="s">
        <v>6</v>
      </c>
      <c r="BE67" t="s">
        <v>6</v>
      </c>
      <c r="BF67" t="s">
        <v>6</v>
      </c>
      <c r="BG67" t="s">
        <v>6</v>
      </c>
      <c r="BH67">
        <v>0</v>
      </c>
      <c r="BI67">
        <v>1</v>
      </c>
      <c r="BJ67" t="s">
        <v>130</v>
      </c>
      <c r="BM67">
        <v>68001</v>
      </c>
      <c r="BN67">
        <v>0</v>
      </c>
      <c r="BO67" t="s">
        <v>6</v>
      </c>
      <c r="BP67">
        <v>0</v>
      </c>
      <c r="BQ67">
        <v>6</v>
      </c>
      <c r="BR67">
        <v>0</v>
      </c>
      <c r="BS67">
        <v>7.15</v>
      </c>
      <c r="BT67">
        <v>1</v>
      </c>
      <c r="BU67">
        <v>1</v>
      </c>
      <c r="BV67">
        <v>1</v>
      </c>
      <c r="BW67">
        <v>1</v>
      </c>
      <c r="BX67">
        <v>1</v>
      </c>
      <c r="BY67" t="s">
        <v>6</v>
      </c>
      <c r="BZ67">
        <v>104</v>
      </c>
      <c r="CA67">
        <v>60</v>
      </c>
      <c r="CF67">
        <v>0</v>
      </c>
      <c r="CG67">
        <v>0</v>
      </c>
      <c r="CM67">
        <v>0</v>
      </c>
      <c r="CN67" t="s">
        <v>31</v>
      </c>
      <c r="CO67">
        <v>0</v>
      </c>
      <c r="CP67">
        <f t="shared" si="69"/>
        <v>23843.91</v>
      </c>
      <c r="CQ67">
        <f t="shared" si="70"/>
        <v>0</v>
      </c>
      <c r="CR67">
        <f t="shared" si="71"/>
        <v>4377.6876000000002</v>
      </c>
      <c r="CS67">
        <f t="shared" si="72"/>
        <v>483.39720000000005</v>
      </c>
      <c r="CT67">
        <f t="shared" si="73"/>
        <v>7912.9908000000005</v>
      </c>
      <c r="CU67">
        <f t="shared" si="74"/>
        <v>0</v>
      </c>
      <c r="CV67">
        <f t="shared" si="75"/>
        <v>136.79999999999998</v>
      </c>
      <c r="CW67">
        <f t="shared" si="76"/>
        <v>6.72</v>
      </c>
      <c r="CX67">
        <f t="shared" si="77"/>
        <v>0</v>
      </c>
      <c r="CY67">
        <f t="shared" si="78"/>
        <v>16940.549600000002</v>
      </c>
      <c r="CZ67">
        <f t="shared" si="79"/>
        <v>9773.3940000000021</v>
      </c>
      <c r="DC67" t="s">
        <v>6</v>
      </c>
      <c r="DD67" t="s">
        <v>6</v>
      </c>
      <c r="DE67" t="s">
        <v>32</v>
      </c>
      <c r="DF67" t="s">
        <v>32</v>
      </c>
      <c r="DG67" t="s">
        <v>32</v>
      </c>
      <c r="DH67" t="s">
        <v>6</v>
      </c>
      <c r="DI67" t="s">
        <v>32</v>
      </c>
      <c r="DJ67" t="s">
        <v>32</v>
      </c>
      <c r="DK67" t="s">
        <v>6</v>
      </c>
      <c r="DL67" t="s">
        <v>6</v>
      </c>
      <c r="DM67" t="s">
        <v>6</v>
      </c>
      <c r="DN67">
        <v>0</v>
      </c>
      <c r="DO67">
        <v>0</v>
      </c>
      <c r="DP67">
        <v>1</v>
      </c>
      <c r="DQ67">
        <v>1</v>
      </c>
      <c r="DU67">
        <v>1005</v>
      </c>
      <c r="DV67" t="s">
        <v>96</v>
      </c>
      <c r="DW67" t="s">
        <v>96</v>
      </c>
      <c r="DX67">
        <v>100</v>
      </c>
      <c r="EE67">
        <v>26549186</v>
      </c>
      <c r="EF67">
        <v>6</v>
      </c>
      <c r="EG67" t="s">
        <v>33</v>
      </c>
      <c r="EH67">
        <v>0</v>
      </c>
      <c r="EI67" t="s">
        <v>6</v>
      </c>
      <c r="EJ67">
        <v>1</v>
      </c>
      <c r="EK67">
        <v>68001</v>
      </c>
      <c r="EL67" t="s">
        <v>34</v>
      </c>
      <c r="EM67" t="s">
        <v>35</v>
      </c>
      <c r="EO67" t="s">
        <v>36</v>
      </c>
      <c r="EQ67">
        <v>0</v>
      </c>
      <c r="ER67">
        <v>1432.48</v>
      </c>
      <c r="ES67">
        <v>0</v>
      </c>
      <c r="ET67">
        <v>510.22</v>
      </c>
      <c r="EU67">
        <v>56.34</v>
      </c>
      <c r="EV67">
        <v>922.26</v>
      </c>
      <c r="EW67">
        <v>114</v>
      </c>
      <c r="EX67">
        <v>5.6</v>
      </c>
      <c r="EY67">
        <v>0</v>
      </c>
      <c r="FQ67">
        <v>0</v>
      </c>
      <c r="FR67">
        <f t="shared" si="80"/>
        <v>0</v>
      </c>
      <c r="FS67">
        <v>0</v>
      </c>
      <c r="FX67">
        <v>104</v>
      </c>
      <c r="FY67">
        <v>60</v>
      </c>
      <c r="GA67" t="s">
        <v>6</v>
      </c>
      <c r="GD67">
        <v>0</v>
      </c>
      <c r="GF67">
        <v>-416142882</v>
      </c>
      <c r="GG67">
        <v>1</v>
      </c>
      <c r="GH67">
        <v>1</v>
      </c>
      <c r="GI67">
        <v>4</v>
      </c>
      <c r="GJ67">
        <v>0</v>
      </c>
      <c r="GK67">
        <f>ROUND(R67*(S12)/100,2)</f>
        <v>0</v>
      </c>
      <c r="GL67">
        <f t="shared" si="81"/>
        <v>0</v>
      </c>
      <c r="GM67">
        <f t="shared" si="82"/>
        <v>50557.85</v>
      </c>
      <c r="GN67">
        <f t="shared" si="83"/>
        <v>50557.85</v>
      </c>
      <c r="GO67">
        <f t="shared" si="84"/>
        <v>0</v>
      </c>
      <c r="GP67">
        <f t="shared" si="85"/>
        <v>0</v>
      </c>
      <c r="GR67">
        <v>0</v>
      </c>
      <c r="GS67">
        <v>3</v>
      </c>
      <c r="GT67">
        <v>0</v>
      </c>
      <c r="GU67" t="s">
        <v>6</v>
      </c>
      <c r="GV67">
        <f t="shared" si="86"/>
        <v>0</v>
      </c>
      <c r="GW67">
        <v>1</v>
      </c>
      <c r="GX67">
        <f t="shared" si="87"/>
        <v>0</v>
      </c>
      <c r="HA67">
        <v>0</v>
      </c>
      <c r="HB67">
        <v>0</v>
      </c>
      <c r="IK67">
        <v>0</v>
      </c>
    </row>
    <row r="68" spans="1:255" x14ac:dyDescent="0.2">
      <c r="A68" s="2">
        <v>18</v>
      </c>
      <c r="B68" s="2">
        <v>1</v>
      </c>
      <c r="C68" s="2">
        <v>156</v>
      </c>
      <c r="D68" s="2"/>
      <c r="E68" s="2" t="s">
        <v>131</v>
      </c>
      <c r="F68" s="2" t="s">
        <v>103</v>
      </c>
      <c r="G68" s="2" t="s">
        <v>104</v>
      </c>
      <c r="H68" s="2" t="s">
        <v>62</v>
      </c>
      <c r="I68" s="2">
        <f>I66*J68</f>
        <v>31.156400000000005</v>
      </c>
      <c r="J68" s="2">
        <v>16.060000000000002</v>
      </c>
      <c r="K68" s="2"/>
      <c r="L68" s="2"/>
      <c r="M68" s="2"/>
      <c r="N68" s="2"/>
      <c r="O68" s="2">
        <f t="shared" si="55"/>
        <v>0</v>
      </c>
      <c r="P68" s="2">
        <f t="shared" si="56"/>
        <v>0</v>
      </c>
      <c r="Q68" s="2">
        <f t="shared" si="57"/>
        <v>0</v>
      </c>
      <c r="R68" s="2">
        <f t="shared" si="58"/>
        <v>0</v>
      </c>
      <c r="S68" s="2">
        <f t="shared" si="59"/>
        <v>0</v>
      </c>
      <c r="T68" s="2">
        <f t="shared" si="60"/>
        <v>0</v>
      </c>
      <c r="U68" s="2">
        <f t="shared" si="61"/>
        <v>0</v>
      </c>
      <c r="V68" s="2">
        <f t="shared" si="62"/>
        <v>0</v>
      </c>
      <c r="W68" s="2">
        <f t="shared" si="63"/>
        <v>0</v>
      </c>
      <c r="X68" s="2">
        <f t="shared" si="64"/>
        <v>0</v>
      </c>
      <c r="Y68" s="2">
        <f t="shared" si="65"/>
        <v>0</v>
      </c>
      <c r="Z68" s="2"/>
      <c r="AA68" s="2">
        <v>26812436</v>
      </c>
      <c r="AB68" s="2">
        <f t="shared" si="66"/>
        <v>0</v>
      </c>
      <c r="AC68" s="2">
        <f t="shared" si="88"/>
        <v>0</v>
      </c>
      <c r="AD68" s="2">
        <f t="shared" ref="AD68:AD75" si="89">ROUND((((ET68)-(EU68))+AE68),6)</f>
        <v>0</v>
      </c>
      <c r="AE68" s="2">
        <f t="shared" ref="AE68:AF75" si="90">ROUND((EU68),6)</f>
        <v>0</v>
      </c>
      <c r="AF68" s="2">
        <f t="shared" si="90"/>
        <v>0</v>
      </c>
      <c r="AG68" s="2">
        <f t="shared" si="67"/>
        <v>0</v>
      </c>
      <c r="AH68" s="2">
        <f t="shared" ref="AH68:AI75" si="91">(EW68)</f>
        <v>0</v>
      </c>
      <c r="AI68" s="2">
        <f t="shared" si="91"/>
        <v>0</v>
      </c>
      <c r="AJ68" s="2">
        <f t="shared" si="68"/>
        <v>0</v>
      </c>
      <c r="AK68" s="2">
        <v>0</v>
      </c>
      <c r="AL68" s="2">
        <v>0</v>
      </c>
      <c r="AM68" s="2">
        <v>0</v>
      </c>
      <c r="AN68" s="2">
        <v>0</v>
      </c>
      <c r="AO68" s="2">
        <v>0</v>
      </c>
      <c r="AP68" s="2">
        <v>0</v>
      </c>
      <c r="AQ68" s="2">
        <v>0</v>
      </c>
      <c r="AR68" s="2">
        <v>0</v>
      </c>
      <c r="AS68" s="2">
        <v>0</v>
      </c>
      <c r="AT68" s="2">
        <v>104</v>
      </c>
      <c r="AU68" s="2">
        <v>60</v>
      </c>
      <c r="AV68" s="2">
        <v>1</v>
      </c>
      <c r="AW68" s="2">
        <v>1</v>
      </c>
      <c r="AX68" s="2"/>
      <c r="AY68" s="2"/>
      <c r="AZ68" s="2">
        <v>1</v>
      </c>
      <c r="BA68" s="2">
        <v>1</v>
      </c>
      <c r="BB68" s="2">
        <v>1</v>
      </c>
      <c r="BC68" s="2">
        <v>1</v>
      </c>
      <c r="BD68" s="2" t="s">
        <v>6</v>
      </c>
      <c r="BE68" s="2" t="s">
        <v>6</v>
      </c>
      <c r="BF68" s="2" t="s">
        <v>6</v>
      </c>
      <c r="BG68" s="2" t="s">
        <v>6</v>
      </c>
      <c r="BH68" s="2">
        <v>3</v>
      </c>
      <c r="BI68" s="2">
        <v>1</v>
      </c>
      <c r="BJ68" s="2" t="s">
        <v>6</v>
      </c>
      <c r="BK68" s="2"/>
      <c r="BL68" s="2"/>
      <c r="BM68" s="2">
        <v>68001</v>
      </c>
      <c r="BN68" s="2">
        <v>0</v>
      </c>
      <c r="BO68" s="2" t="s">
        <v>6</v>
      </c>
      <c r="BP68" s="2">
        <v>0</v>
      </c>
      <c r="BQ68" s="2">
        <v>6</v>
      </c>
      <c r="BR68" s="2">
        <v>0</v>
      </c>
      <c r="BS68" s="2">
        <v>1</v>
      </c>
      <c r="BT68" s="2">
        <v>1</v>
      </c>
      <c r="BU68" s="2">
        <v>1</v>
      </c>
      <c r="BV68" s="2">
        <v>1</v>
      </c>
      <c r="BW68" s="2">
        <v>1</v>
      </c>
      <c r="BX68" s="2">
        <v>1</v>
      </c>
      <c r="BY68" s="2" t="s">
        <v>6</v>
      </c>
      <c r="BZ68" s="2">
        <v>104</v>
      </c>
      <c r="CA68" s="2">
        <v>60</v>
      </c>
      <c r="CB68" s="2"/>
      <c r="CC68" s="2"/>
      <c r="CD68" s="2"/>
      <c r="CE68" s="2"/>
      <c r="CF68" s="2">
        <v>0</v>
      </c>
      <c r="CG68" s="2">
        <v>0</v>
      </c>
      <c r="CH68" s="2"/>
      <c r="CI68" s="2"/>
      <c r="CJ68" s="2"/>
      <c r="CK68" s="2"/>
      <c r="CL68" s="2"/>
      <c r="CM68" s="2">
        <v>0</v>
      </c>
      <c r="CN68" s="2" t="s">
        <v>6</v>
      </c>
      <c r="CO68" s="2">
        <v>0</v>
      </c>
      <c r="CP68" s="2">
        <f t="shared" si="69"/>
        <v>0</v>
      </c>
      <c r="CQ68" s="2">
        <f t="shared" si="70"/>
        <v>0</v>
      </c>
      <c r="CR68" s="2">
        <f t="shared" si="71"/>
        <v>0</v>
      </c>
      <c r="CS68" s="2">
        <f t="shared" si="72"/>
        <v>0</v>
      </c>
      <c r="CT68" s="2">
        <f t="shared" si="73"/>
        <v>0</v>
      </c>
      <c r="CU68" s="2">
        <f t="shared" si="74"/>
        <v>0</v>
      </c>
      <c r="CV68" s="2">
        <f t="shared" si="75"/>
        <v>0</v>
      </c>
      <c r="CW68" s="2">
        <f t="shared" si="76"/>
        <v>0</v>
      </c>
      <c r="CX68" s="2">
        <f t="shared" si="77"/>
        <v>0</v>
      </c>
      <c r="CY68" s="2">
        <f t="shared" si="78"/>
        <v>0</v>
      </c>
      <c r="CZ68" s="2">
        <f t="shared" si="79"/>
        <v>0</v>
      </c>
      <c r="DA68" s="2"/>
      <c r="DB68" s="2"/>
      <c r="DC68" s="2" t="s">
        <v>6</v>
      </c>
      <c r="DD68" s="2" t="s">
        <v>6</v>
      </c>
      <c r="DE68" s="2" t="s">
        <v>6</v>
      </c>
      <c r="DF68" s="2" t="s">
        <v>6</v>
      </c>
      <c r="DG68" s="2" t="s">
        <v>6</v>
      </c>
      <c r="DH68" s="2" t="s">
        <v>6</v>
      </c>
      <c r="DI68" s="2" t="s">
        <v>6</v>
      </c>
      <c r="DJ68" s="2" t="s">
        <v>6</v>
      </c>
      <c r="DK68" s="2" t="s">
        <v>6</v>
      </c>
      <c r="DL68" s="2" t="s">
        <v>6</v>
      </c>
      <c r="DM68" s="2" t="s">
        <v>6</v>
      </c>
      <c r="DN68" s="2">
        <v>0</v>
      </c>
      <c r="DO68" s="2">
        <v>0</v>
      </c>
      <c r="DP68" s="2">
        <v>1</v>
      </c>
      <c r="DQ68" s="2">
        <v>1</v>
      </c>
      <c r="DR68" s="2"/>
      <c r="DS68" s="2"/>
      <c r="DT68" s="2"/>
      <c r="DU68" s="2">
        <v>1009</v>
      </c>
      <c r="DV68" s="2" t="s">
        <v>62</v>
      </c>
      <c r="DW68" s="2" t="s">
        <v>62</v>
      </c>
      <c r="DX68" s="2">
        <v>1000</v>
      </c>
      <c r="DY68" s="2"/>
      <c r="DZ68" s="2"/>
      <c r="EA68" s="2"/>
      <c r="EB68" s="2"/>
      <c r="EC68" s="2"/>
      <c r="ED68" s="2"/>
      <c r="EE68" s="2">
        <v>26549186</v>
      </c>
      <c r="EF68" s="2">
        <v>6</v>
      </c>
      <c r="EG68" s="2" t="s">
        <v>33</v>
      </c>
      <c r="EH68" s="2">
        <v>0</v>
      </c>
      <c r="EI68" s="2" t="s">
        <v>6</v>
      </c>
      <c r="EJ68" s="2">
        <v>1</v>
      </c>
      <c r="EK68" s="2">
        <v>68001</v>
      </c>
      <c r="EL68" s="2" t="s">
        <v>34</v>
      </c>
      <c r="EM68" s="2" t="s">
        <v>35</v>
      </c>
      <c r="EN68" s="2"/>
      <c r="EO68" s="2" t="s">
        <v>6</v>
      </c>
      <c r="EP68" s="2"/>
      <c r="EQ68" s="2">
        <v>0</v>
      </c>
      <c r="ER68" s="2">
        <v>0</v>
      </c>
      <c r="ES68" s="2">
        <v>0</v>
      </c>
      <c r="ET68" s="2">
        <v>0</v>
      </c>
      <c r="EU68" s="2">
        <v>0</v>
      </c>
      <c r="EV68" s="2">
        <v>0</v>
      </c>
      <c r="EW68" s="2">
        <v>0</v>
      </c>
      <c r="EX68" s="2">
        <v>0</v>
      </c>
      <c r="EY68" s="2"/>
      <c r="EZ68" s="2"/>
      <c r="FA68" s="2"/>
      <c r="FB68" s="2"/>
      <c r="FC68" s="2"/>
      <c r="FD68" s="2"/>
      <c r="FE68" s="2"/>
      <c r="FF68" s="2"/>
      <c r="FG68" s="2"/>
      <c r="FH68" s="2"/>
      <c r="FI68" s="2"/>
      <c r="FJ68" s="2"/>
      <c r="FK68" s="2"/>
      <c r="FL68" s="2"/>
      <c r="FM68" s="2"/>
      <c r="FN68" s="2"/>
      <c r="FO68" s="2"/>
      <c r="FP68" s="2"/>
      <c r="FQ68" s="2">
        <v>0</v>
      </c>
      <c r="FR68" s="2">
        <f t="shared" si="80"/>
        <v>0</v>
      </c>
      <c r="FS68" s="2">
        <v>0</v>
      </c>
      <c r="FT68" s="2"/>
      <c r="FU68" s="2"/>
      <c r="FV68" s="2"/>
      <c r="FW68" s="2"/>
      <c r="FX68" s="2">
        <v>104</v>
      </c>
      <c r="FY68" s="2">
        <v>60</v>
      </c>
      <c r="FZ68" s="2"/>
      <c r="GA68" s="2" t="s">
        <v>105</v>
      </c>
      <c r="GB68" s="2"/>
      <c r="GC68" s="2"/>
      <c r="GD68" s="2">
        <v>0</v>
      </c>
      <c r="GE68" s="2"/>
      <c r="GF68" s="2">
        <v>-179832266</v>
      </c>
      <c r="GG68" s="2">
        <v>2</v>
      </c>
      <c r="GH68" s="2">
        <v>1</v>
      </c>
      <c r="GI68" s="2">
        <v>-2</v>
      </c>
      <c r="GJ68" s="2">
        <v>0</v>
      </c>
      <c r="GK68" s="2">
        <f>ROUND(R68*(R12)/100,2)</f>
        <v>0</v>
      </c>
      <c r="GL68" s="2">
        <f t="shared" si="81"/>
        <v>0</v>
      </c>
      <c r="GM68" s="2">
        <f t="shared" si="82"/>
        <v>0</v>
      </c>
      <c r="GN68" s="2">
        <f t="shared" si="83"/>
        <v>0</v>
      </c>
      <c r="GO68" s="2">
        <f t="shared" si="84"/>
        <v>0</v>
      </c>
      <c r="GP68" s="2">
        <f t="shared" si="85"/>
        <v>0</v>
      </c>
      <c r="GQ68" s="2"/>
      <c r="GR68" s="2">
        <v>0</v>
      </c>
      <c r="GS68" s="2">
        <v>4</v>
      </c>
      <c r="GT68" s="2">
        <v>0</v>
      </c>
      <c r="GU68" s="2" t="s">
        <v>6</v>
      </c>
      <c r="GV68" s="2">
        <f t="shared" si="86"/>
        <v>0</v>
      </c>
      <c r="GW68" s="2">
        <v>1</v>
      </c>
      <c r="GX68" s="2">
        <f t="shared" si="87"/>
        <v>0</v>
      </c>
      <c r="GY68" s="2"/>
      <c r="GZ68" s="2"/>
      <c r="HA68" s="2">
        <v>0</v>
      </c>
      <c r="HB68" s="2">
        <v>0</v>
      </c>
      <c r="HC68" s="2"/>
      <c r="HD68" s="2"/>
      <c r="HE68" s="2"/>
      <c r="HF68" s="2"/>
      <c r="HG68" s="2"/>
      <c r="HH68" s="2"/>
      <c r="HI68" s="2"/>
      <c r="HJ68" s="2"/>
      <c r="HK68" s="2"/>
      <c r="HL68" s="2"/>
      <c r="HM68" s="2"/>
      <c r="HN68" s="2"/>
      <c r="HO68" s="2"/>
      <c r="HP68" s="2"/>
      <c r="HQ68" s="2"/>
      <c r="HR68" s="2"/>
      <c r="HS68" s="2"/>
      <c r="HT68" s="2"/>
      <c r="HU68" s="2"/>
      <c r="HV68" s="2"/>
      <c r="HW68" s="2"/>
      <c r="HX68" s="2"/>
      <c r="HY68" s="2"/>
      <c r="HZ68" s="2"/>
      <c r="IA68" s="2"/>
      <c r="IB68" s="2"/>
      <c r="IC68" s="2"/>
      <c r="ID68" s="2"/>
      <c r="IE68" s="2"/>
      <c r="IF68" s="2"/>
      <c r="IG68" s="2"/>
      <c r="IH68" s="2"/>
      <c r="II68" s="2"/>
      <c r="IJ68" s="2"/>
      <c r="IK68" s="2">
        <v>0</v>
      </c>
      <c r="IL68" s="2"/>
      <c r="IM68" s="2"/>
      <c r="IN68" s="2"/>
      <c r="IO68" s="2"/>
      <c r="IP68" s="2"/>
      <c r="IQ68" s="2"/>
      <c r="IR68" s="2"/>
      <c r="IS68" s="2"/>
      <c r="IT68" s="2"/>
      <c r="IU68" s="2"/>
    </row>
    <row r="69" spans="1:255" x14ac:dyDescent="0.2">
      <c r="A69">
        <v>18</v>
      </c>
      <c r="B69">
        <v>1</v>
      </c>
      <c r="C69">
        <v>165</v>
      </c>
      <c r="E69" t="s">
        <v>131</v>
      </c>
      <c r="F69" t="s">
        <v>103</v>
      </c>
      <c r="G69" t="s">
        <v>104</v>
      </c>
      <c r="H69" t="s">
        <v>62</v>
      </c>
      <c r="I69">
        <f>I67*J69</f>
        <v>31.156400000000005</v>
      </c>
      <c r="J69">
        <v>16.060000000000002</v>
      </c>
      <c r="O69">
        <f t="shared" si="55"/>
        <v>0</v>
      </c>
      <c r="P69">
        <f t="shared" si="56"/>
        <v>0</v>
      </c>
      <c r="Q69">
        <f t="shared" si="57"/>
        <v>0</v>
      </c>
      <c r="R69">
        <f t="shared" si="58"/>
        <v>0</v>
      </c>
      <c r="S69">
        <f t="shared" si="59"/>
        <v>0</v>
      </c>
      <c r="T69">
        <f t="shared" si="60"/>
        <v>0</v>
      </c>
      <c r="U69">
        <f t="shared" si="61"/>
        <v>0</v>
      </c>
      <c r="V69">
        <f t="shared" si="62"/>
        <v>0</v>
      </c>
      <c r="W69">
        <f t="shared" si="63"/>
        <v>0</v>
      </c>
      <c r="X69">
        <f t="shared" si="64"/>
        <v>0</v>
      </c>
      <c r="Y69">
        <f t="shared" si="65"/>
        <v>0</v>
      </c>
      <c r="AA69">
        <v>26812450</v>
      </c>
      <c r="AB69">
        <f t="shared" si="66"/>
        <v>0</v>
      </c>
      <c r="AC69">
        <f t="shared" si="88"/>
        <v>0</v>
      </c>
      <c r="AD69">
        <f t="shared" si="89"/>
        <v>0</v>
      </c>
      <c r="AE69">
        <f t="shared" si="90"/>
        <v>0</v>
      </c>
      <c r="AF69">
        <f t="shared" si="90"/>
        <v>0</v>
      </c>
      <c r="AG69">
        <f t="shared" si="67"/>
        <v>0</v>
      </c>
      <c r="AH69">
        <f t="shared" si="91"/>
        <v>0</v>
      </c>
      <c r="AI69">
        <f t="shared" si="91"/>
        <v>0</v>
      </c>
      <c r="AJ69">
        <f t="shared" si="68"/>
        <v>0</v>
      </c>
      <c r="AK69">
        <v>0</v>
      </c>
      <c r="AL69">
        <v>0</v>
      </c>
      <c r="AM69">
        <v>0</v>
      </c>
      <c r="AN69">
        <v>0</v>
      </c>
      <c r="AO69">
        <v>0</v>
      </c>
      <c r="AP69">
        <v>0</v>
      </c>
      <c r="AQ69">
        <v>0</v>
      </c>
      <c r="AR69">
        <v>0</v>
      </c>
      <c r="AS69">
        <v>0</v>
      </c>
      <c r="AT69">
        <v>104</v>
      </c>
      <c r="AU69">
        <v>60</v>
      </c>
      <c r="AV69">
        <v>1</v>
      </c>
      <c r="AW69">
        <v>1</v>
      </c>
      <c r="AZ69">
        <v>7.15</v>
      </c>
      <c r="BA69">
        <v>1</v>
      </c>
      <c r="BB69">
        <v>1</v>
      </c>
      <c r="BC69">
        <v>7.15</v>
      </c>
      <c r="BD69" t="s">
        <v>6</v>
      </c>
      <c r="BE69" t="s">
        <v>6</v>
      </c>
      <c r="BF69" t="s">
        <v>6</v>
      </c>
      <c r="BG69" t="s">
        <v>6</v>
      </c>
      <c r="BH69">
        <v>3</v>
      </c>
      <c r="BI69">
        <v>1</v>
      </c>
      <c r="BJ69" t="s">
        <v>6</v>
      </c>
      <c r="BM69">
        <v>68001</v>
      </c>
      <c r="BN69">
        <v>0</v>
      </c>
      <c r="BO69" t="s">
        <v>6</v>
      </c>
      <c r="BP69">
        <v>0</v>
      </c>
      <c r="BQ69">
        <v>6</v>
      </c>
      <c r="BR69">
        <v>0</v>
      </c>
      <c r="BS69">
        <v>1</v>
      </c>
      <c r="BT69">
        <v>1</v>
      </c>
      <c r="BU69">
        <v>1</v>
      </c>
      <c r="BV69">
        <v>1</v>
      </c>
      <c r="BW69">
        <v>1</v>
      </c>
      <c r="BX69">
        <v>1</v>
      </c>
      <c r="BY69" t="s">
        <v>6</v>
      </c>
      <c r="BZ69">
        <v>104</v>
      </c>
      <c r="CA69">
        <v>60</v>
      </c>
      <c r="CF69">
        <v>0</v>
      </c>
      <c r="CG69">
        <v>0</v>
      </c>
      <c r="CM69">
        <v>0</v>
      </c>
      <c r="CN69" t="s">
        <v>6</v>
      </c>
      <c r="CO69">
        <v>0</v>
      </c>
      <c r="CP69">
        <f t="shared" si="69"/>
        <v>0</v>
      </c>
      <c r="CQ69">
        <f t="shared" si="70"/>
        <v>0</v>
      </c>
      <c r="CR69">
        <f t="shared" si="71"/>
        <v>0</v>
      </c>
      <c r="CS69">
        <f t="shared" si="72"/>
        <v>0</v>
      </c>
      <c r="CT69">
        <f t="shared" si="73"/>
        <v>0</v>
      </c>
      <c r="CU69">
        <f t="shared" si="74"/>
        <v>0</v>
      </c>
      <c r="CV69">
        <f t="shared" si="75"/>
        <v>0</v>
      </c>
      <c r="CW69">
        <f t="shared" si="76"/>
        <v>0</v>
      </c>
      <c r="CX69">
        <f t="shared" si="77"/>
        <v>0</v>
      </c>
      <c r="CY69">
        <f t="shared" si="78"/>
        <v>0</v>
      </c>
      <c r="CZ69">
        <f t="shared" si="79"/>
        <v>0</v>
      </c>
      <c r="DC69" t="s">
        <v>6</v>
      </c>
      <c r="DD69" t="s">
        <v>6</v>
      </c>
      <c r="DE69" t="s">
        <v>6</v>
      </c>
      <c r="DF69" t="s">
        <v>6</v>
      </c>
      <c r="DG69" t="s">
        <v>6</v>
      </c>
      <c r="DH69" t="s">
        <v>6</v>
      </c>
      <c r="DI69" t="s">
        <v>6</v>
      </c>
      <c r="DJ69" t="s">
        <v>6</v>
      </c>
      <c r="DK69" t="s">
        <v>6</v>
      </c>
      <c r="DL69" t="s">
        <v>6</v>
      </c>
      <c r="DM69" t="s">
        <v>6</v>
      </c>
      <c r="DN69">
        <v>0</v>
      </c>
      <c r="DO69">
        <v>0</v>
      </c>
      <c r="DP69">
        <v>1</v>
      </c>
      <c r="DQ69">
        <v>1</v>
      </c>
      <c r="DU69">
        <v>1009</v>
      </c>
      <c r="DV69" t="s">
        <v>62</v>
      </c>
      <c r="DW69" t="s">
        <v>62</v>
      </c>
      <c r="DX69">
        <v>1000</v>
      </c>
      <c r="EE69">
        <v>26549186</v>
      </c>
      <c r="EF69">
        <v>6</v>
      </c>
      <c r="EG69" t="s">
        <v>33</v>
      </c>
      <c r="EH69">
        <v>0</v>
      </c>
      <c r="EI69" t="s">
        <v>6</v>
      </c>
      <c r="EJ69">
        <v>1</v>
      </c>
      <c r="EK69">
        <v>68001</v>
      </c>
      <c r="EL69" t="s">
        <v>34</v>
      </c>
      <c r="EM69" t="s">
        <v>35</v>
      </c>
      <c r="EO69" t="s">
        <v>6</v>
      </c>
      <c r="EQ69">
        <v>0</v>
      </c>
      <c r="ER69">
        <v>0</v>
      </c>
      <c r="ES69">
        <v>0</v>
      </c>
      <c r="ET69">
        <v>0</v>
      </c>
      <c r="EU69">
        <v>0</v>
      </c>
      <c r="EV69">
        <v>0</v>
      </c>
      <c r="EW69">
        <v>0</v>
      </c>
      <c r="EX69">
        <v>0</v>
      </c>
      <c r="FQ69">
        <v>0</v>
      </c>
      <c r="FR69">
        <f t="shared" si="80"/>
        <v>0</v>
      </c>
      <c r="FS69">
        <v>0</v>
      </c>
      <c r="FX69">
        <v>104</v>
      </c>
      <c r="FY69">
        <v>60</v>
      </c>
      <c r="GA69" t="s">
        <v>105</v>
      </c>
      <c r="GD69">
        <v>0</v>
      </c>
      <c r="GF69">
        <v>-179832266</v>
      </c>
      <c r="GG69">
        <v>1</v>
      </c>
      <c r="GH69">
        <v>1</v>
      </c>
      <c r="GI69">
        <v>4</v>
      </c>
      <c r="GJ69">
        <v>0</v>
      </c>
      <c r="GK69">
        <f>ROUND(R69*(S12)/100,2)</f>
        <v>0</v>
      </c>
      <c r="GL69">
        <f t="shared" si="81"/>
        <v>0</v>
      </c>
      <c r="GM69">
        <f t="shared" si="82"/>
        <v>0</v>
      </c>
      <c r="GN69">
        <f t="shared" si="83"/>
        <v>0</v>
      </c>
      <c r="GO69">
        <f t="shared" si="84"/>
        <v>0</v>
      </c>
      <c r="GP69">
        <f t="shared" si="85"/>
        <v>0</v>
      </c>
      <c r="GR69">
        <v>0</v>
      </c>
      <c r="GS69">
        <v>4</v>
      </c>
      <c r="GT69">
        <v>0</v>
      </c>
      <c r="GU69" t="s">
        <v>6</v>
      </c>
      <c r="GV69">
        <f t="shared" si="86"/>
        <v>0</v>
      </c>
      <c r="GW69">
        <v>1</v>
      </c>
      <c r="GX69">
        <f t="shared" si="87"/>
        <v>0</v>
      </c>
      <c r="HA69">
        <v>0</v>
      </c>
      <c r="HB69">
        <v>0</v>
      </c>
      <c r="IK69">
        <v>0</v>
      </c>
    </row>
    <row r="70" spans="1:255" x14ac:dyDescent="0.2">
      <c r="A70" s="2">
        <v>18</v>
      </c>
      <c r="B70" s="2">
        <v>1</v>
      </c>
      <c r="C70" s="2">
        <v>157</v>
      </c>
      <c r="D70" s="2"/>
      <c r="E70" s="2" t="s">
        <v>132</v>
      </c>
      <c r="F70" s="2" t="s">
        <v>133</v>
      </c>
      <c r="G70" s="2" t="s">
        <v>134</v>
      </c>
      <c r="H70" s="2" t="s">
        <v>52</v>
      </c>
      <c r="I70" s="2">
        <f>I66*J70</f>
        <v>12.222</v>
      </c>
      <c r="J70" s="2">
        <v>6.3</v>
      </c>
      <c r="K70" s="2"/>
      <c r="L70" s="2"/>
      <c r="M70" s="2"/>
      <c r="N70" s="2"/>
      <c r="O70" s="2">
        <f t="shared" si="55"/>
        <v>3016.27</v>
      </c>
      <c r="P70" s="2">
        <f t="shared" si="56"/>
        <v>3016.27</v>
      </c>
      <c r="Q70" s="2">
        <f t="shared" si="57"/>
        <v>0</v>
      </c>
      <c r="R70" s="2">
        <f t="shared" si="58"/>
        <v>0</v>
      </c>
      <c r="S70" s="2">
        <f t="shared" si="59"/>
        <v>0</v>
      </c>
      <c r="T70" s="2">
        <f t="shared" si="60"/>
        <v>0</v>
      </c>
      <c r="U70" s="2">
        <f t="shared" si="61"/>
        <v>0</v>
      </c>
      <c r="V70" s="2">
        <f t="shared" si="62"/>
        <v>0</v>
      </c>
      <c r="W70" s="2">
        <f t="shared" si="63"/>
        <v>0</v>
      </c>
      <c r="X70" s="2">
        <f t="shared" si="64"/>
        <v>0</v>
      </c>
      <c r="Y70" s="2">
        <f t="shared" si="65"/>
        <v>0</v>
      </c>
      <c r="Z70" s="2"/>
      <c r="AA70" s="2">
        <v>26812436</v>
      </c>
      <c r="AB70" s="2">
        <f t="shared" si="66"/>
        <v>246.79</v>
      </c>
      <c r="AC70" s="2">
        <f t="shared" si="88"/>
        <v>246.79</v>
      </c>
      <c r="AD70" s="2">
        <f t="shared" si="89"/>
        <v>0</v>
      </c>
      <c r="AE70" s="2">
        <f t="shared" si="90"/>
        <v>0</v>
      </c>
      <c r="AF70" s="2">
        <f t="shared" si="90"/>
        <v>0</v>
      </c>
      <c r="AG70" s="2">
        <f t="shared" si="67"/>
        <v>0</v>
      </c>
      <c r="AH70" s="2">
        <f t="shared" si="91"/>
        <v>0</v>
      </c>
      <c r="AI70" s="2">
        <f t="shared" si="91"/>
        <v>0</v>
      </c>
      <c r="AJ70" s="2">
        <f t="shared" si="68"/>
        <v>0</v>
      </c>
      <c r="AK70" s="2">
        <v>246.79</v>
      </c>
      <c r="AL70" s="2">
        <v>246.79</v>
      </c>
      <c r="AM70" s="2">
        <v>0</v>
      </c>
      <c r="AN70" s="2">
        <v>0</v>
      </c>
      <c r="AO70" s="2">
        <v>0</v>
      </c>
      <c r="AP70" s="2">
        <v>0</v>
      </c>
      <c r="AQ70" s="2">
        <v>0</v>
      </c>
      <c r="AR70" s="2">
        <v>0</v>
      </c>
      <c r="AS70" s="2">
        <v>0</v>
      </c>
      <c r="AT70" s="2">
        <v>104</v>
      </c>
      <c r="AU70" s="2">
        <v>60</v>
      </c>
      <c r="AV70" s="2">
        <v>1</v>
      </c>
      <c r="AW70" s="2">
        <v>1</v>
      </c>
      <c r="AX70" s="2"/>
      <c r="AY70" s="2"/>
      <c r="AZ70" s="2">
        <v>1</v>
      </c>
      <c r="BA70" s="2">
        <v>1</v>
      </c>
      <c r="BB70" s="2">
        <v>1</v>
      </c>
      <c r="BC70" s="2">
        <v>1</v>
      </c>
      <c r="BD70" s="2" t="s">
        <v>6</v>
      </c>
      <c r="BE70" s="2" t="s">
        <v>6</v>
      </c>
      <c r="BF70" s="2" t="s">
        <v>6</v>
      </c>
      <c r="BG70" s="2" t="s">
        <v>6</v>
      </c>
      <c r="BH70" s="2">
        <v>3</v>
      </c>
      <c r="BI70" s="2">
        <v>1</v>
      </c>
      <c r="BJ70" s="2" t="s">
        <v>135</v>
      </c>
      <c r="BK70" s="2"/>
      <c r="BL70" s="2"/>
      <c r="BM70" s="2">
        <v>68001</v>
      </c>
      <c r="BN70" s="2">
        <v>0</v>
      </c>
      <c r="BO70" s="2" t="s">
        <v>6</v>
      </c>
      <c r="BP70" s="2">
        <v>0</v>
      </c>
      <c r="BQ70" s="2">
        <v>6</v>
      </c>
      <c r="BR70" s="2">
        <v>0</v>
      </c>
      <c r="BS70" s="2">
        <v>1</v>
      </c>
      <c r="BT70" s="2">
        <v>1</v>
      </c>
      <c r="BU70" s="2">
        <v>1</v>
      </c>
      <c r="BV70" s="2">
        <v>1</v>
      </c>
      <c r="BW70" s="2">
        <v>1</v>
      </c>
      <c r="BX70" s="2">
        <v>1</v>
      </c>
      <c r="BY70" s="2" t="s">
        <v>6</v>
      </c>
      <c r="BZ70" s="2">
        <v>104</v>
      </c>
      <c r="CA70" s="2">
        <v>60</v>
      </c>
      <c r="CB70" s="2"/>
      <c r="CC70" s="2"/>
      <c r="CD70" s="2"/>
      <c r="CE70" s="2"/>
      <c r="CF70" s="2">
        <v>0</v>
      </c>
      <c r="CG70" s="2">
        <v>0</v>
      </c>
      <c r="CH70" s="2"/>
      <c r="CI70" s="2"/>
      <c r="CJ70" s="2"/>
      <c r="CK70" s="2"/>
      <c r="CL70" s="2"/>
      <c r="CM70" s="2">
        <v>0</v>
      </c>
      <c r="CN70" s="2" t="s">
        <v>6</v>
      </c>
      <c r="CO70" s="2">
        <v>0</v>
      </c>
      <c r="CP70" s="2">
        <f t="shared" si="69"/>
        <v>3016.27</v>
      </c>
      <c r="CQ70" s="2">
        <f t="shared" si="70"/>
        <v>246.79</v>
      </c>
      <c r="CR70" s="2">
        <f t="shared" si="71"/>
        <v>0</v>
      </c>
      <c r="CS70" s="2">
        <f t="shared" si="72"/>
        <v>0</v>
      </c>
      <c r="CT70" s="2">
        <f t="shared" si="73"/>
        <v>0</v>
      </c>
      <c r="CU70" s="2">
        <f t="shared" si="74"/>
        <v>0</v>
      </c>
      <c r="CV70" s="2">
        <f t="shared" si="75"/>
        <v>0</v>
      </c>
      <c r="CW70" s="2">
        <f t="shared" si="76"/>
        <v>0</v>
      </c>
      <c r="CX70" s="2">
        <f t="shared" si="77"/>
        <v>0</v>
      </c>
      <c r="CY70" s="2">
        <f t="shared" si="78"/>
        <v>0</v>
      </c>
      <c r="CZ70" s="2">
        <f t="shared" si="79"/>
        <v>0</v>
      </c>
      <c r="DA70" s="2"/>
      <c r="DB70" s="2"/>
      <c r="DC70" s="2" t="s">
        <v>6</v>
      </c>
      <c r="DD70" s="2" t="s">
        <v>6</v>
      </c>
      <c r="DE70" s="2" t="s">
        <v>6</v>
      </c>
      <c r="DF70" s="2" t="s">
        <v>6</v>
      </c>
      <c r="DG70" s="2" t="s">
        <v>6</v>
      </c>
      <c r="DH70" s="2" t="s">
        <v>6</v>
      </c>
      <c r="DI70" s="2" t="s">
        <v>6</v>
      </c>
      <c r="DJ70" s="2" t="s">
        <v>6</v>
      </c>
      <c r="DK70" s="2" t="s">
        <v>6</v>
      </c>
      <c r="DL70" s="2" t="s">
        <v>6</v>
      </c>
      <c r="DM70" s="2" t="s">
        <v>6</v>
      </c>
      <c r="DN70" s="2">
        <v>0</v>
      </c>
      <c r="DO70" s="2">
        <v>0</v>
      </c>
      <c r="DP70" s="2">
        <v>1</v>
      </c>
      <c r="DQ70" s="2">
        <v>1</v>
      </c>
      <c r="DR70" s="2"/>
      <c r="DS70" s="2"/>
      <c r="DT70" s="2"/>
      <c r="DU70" s="2">
        <v>1007</v>
      </c>
      <c r="DV70" s="2" t="s">
        <v>52</v>
      </c>
      <c r="DW70" s="2" t="s">
        <v>52</v>
      </c>
      <c r="DX70" s="2">
        <v>1</v>
      </c>
      <c r="DY70" s="2"/>
      <c r="DZ70" s="2"/>
      <c r="EA70" s="2"/>
      <c r="EB70" s="2"/>
      <c r="EC70" s="2"/>
      <c r="ED70" s="2"/>
      <c r="EE70" s="2">
        <v>26549186</v>
      </c>
      <c r="EF70" s="2">
        <v>6</v>
      </c>
      <c r="EG70" s="2" t="s">
        <v>33</v>
      </c>
      <c r="EH70" s="2">
        <v>0</v>
      </c>
      <c r="EI70" s="2" t="s">
        <v>6</v>
      </c>
      <c r="EJ70" s="2">
        <v>1</v>
      </c>
      <c r="EK70" s="2">
        <v>68001</v>
      </c>
      <c r="EL70" s="2" t="s">
        <v>34</v>
      </c>
      <c r="EM70" s="2" t="s">
        <v>35</v>
      </c>
      <c r="EN70" s="2"/>
      <c r="EO70" s="2" t="s">
        <v>6</v>
      </c>
      <c r="EP70" s="2"/>
      <c r="EQ70" s="2">
        <v>0</v>
      </c>
      <c r="ER70" s="2">
        <v>246.79</v>
      </c>
      <c r="ES70" s="2">
        <v>246.79</v>
      </c>
      <c r="ET70" s="2">
        <v>0</v>
      </c>
      <c r="EU70" s="2">
        <v>0</v>
      </c>
      <c r="EV70" s="2">
        <v>0</v>
      </c>
      <c r="EW70" s="2">
        <v>0</v>
      </c>
      <c r="EX70" s="2">
        <v>0</v>
      </c>
      <c r="EY70" s="2"/>
      <c r="EZ70" s="2"/>
      <c r="FA70" s="2"/>
      <c r="FB70" s="2"/>
      <c r="FC70" s="2"/>
      <c r="FD70" s="2"/>
      <c r="FE70" s="2"/>
      <c r="FF70" s="2"/>
      <c r="FG70" s="2"/>
      <c r="FH70" s="2"/>
      <c r="FI70" s="2"/>
      <c r="FJ70" s="2"/>
      <c r="FK70" s="2"/>
      <c r="FL70" s="2"/>
      <c r="FM70" s="2"/>
      <c r="FN70" s="2"/>
      <c r="FO70" s="2"/>
      <c r="FP70" s="2"/>
      <c r="FQ70" s="2">
        <v>0</v>
      </c>
      <c r="FR70" s="2">
        <f t="shared" si="80"/>
        <v>0</v>
      </c>
      <c r="FS70" s="2">
        <v>0</v>
      </c>
      <c r="FT70" s="2"/>
      <c r="FU70" s="2"/>
      <c r="FV70" s="2"/>
      <c r="FW70" s="2"/>
      <c r="FX70" s="2">
        <v>104</v>
      </c>
      <c r="FY70" s="2">
        <v>60</v>
      </c>
      <c r="FZ70" s="2"/>
      <c r="GA70" s="2" t="s">
        <v>6</v>
      </c>
      <c r="GB70" s="2"/>
      <c r="GC70" s="2"/>
      <c r="GD70" s="2">
        <v>0</v>
      </c>
      <c r="GE70" s="2"/>
      <c r="GF70" s="2">
        <v>1118804120</v>
      </c>
      <c r="GG70" s="2">
        <v>2</v>
      </c>
      <c r="GH70" s="2">
        <v>1</v>
      </c>
      <c r="GI70" s="2">
        <v>-2</v>
      </c>
      <c r="GJ70" s="2">
        <v>0</v>
      </c>
      <c r="GK70" s="2">
        <f>ROUND(R70*(R12)/100,2)</f>
        <v>0</v>
      </c>
      <c r="GL70" s="2">
        <f t="shared" si="81"/>
        <v>0</v>
      </c>
      <c r="GM70" s="2">
        <f t="shared" si="82"/>
        <v>3016.27</v>
      </c>
      <c r="GN70" s="2">
        <f t="shared" si="83"/>
        <v>3016.27</v>
      </c>
      <c r="GO70" s="2">
        <f t="shared" si="84"/>
        <v>0</v>
      </c>
      <c r="GP70" s="2">
        <f t="shared" si="85"/>
        <v>0</v>
      </c>
      <c r="GQ70" s="2"/>
      <c r="GR70" s="2">
        <v>0</v>
      </c>
      <c r="GS70" s="2">
        <v>3</v>
      </c>
      <c r="GT70" s="2">
        <v>0</v>
      </c>
      <c r="GU70" s="2" t="s">
        <v>6</v>
      </c>
      <c r="GV70" s="2">
        <f t="shared" si="86"/>
        <v>0</v>
      </c>
      <c r="GW70" s="2">
        <v>1</v>
      </c>
      <c r="GX70" s="2">
        <f t="shared" si="87"/>
        <v>0</v>
      </c>
      <c r="GY70" s="2"/>
      <c r="GZ70" s="2"/>
      <c r="HA70" s="2">
        <v>0</v>
      </c>
      <c r="HB70" s="2">
        <v>0</v>
      </c>
      <c r="HC70" s="2"/>
      <c r="HD70" s="2"/>
      <c r="HE70" s="2"/>
      <c r="HF70" s="2"/>
      <c r="HG70" s="2"/>
      <c r="HH70" s="2"/>
      <c r="HI70" s="2"/>
      <c r="HJ70" s="2"/>
      <c r="HK70" s="2"/>
      <c r="HL70" s="2"/>
      <c r="HM70" s="2"/>
      <c r="HN70" s="2"/>
      <c r="HO70" s="2"/>
      <c r="HP70" s="2"/>
      <c r="HQ70" s="2"/>
      <c r="HR70" s="2"/>
      <c r="HS70" s="2"/>
      <c r="HT70" s="2"/>
      <c r="HU70" s="2"/>
      <c r="HV70" s="2"/>
      <c r="HW70" s="2"/>
      <c r="HX70" s="2"/>
      <c r="HY70" s="2"/>
      <c r="HZ70" s="2"/>
      <c r="IA70" s="2"/>
      <c r="IB70" s="2"/>
      <c r="IC70" s="2"/>
      <c r="ID70" s="2"/>
      <c r="IE70" s="2"/>
      <c r="IF70" s="2"/>
      <c r="IG70" s="2"/>
      <c r="IH70" s="2"/>
      <c r="II70" s="2"/>
      <c r="IJ70" s="2"/>
      <c r="IK70" s="2">
        <v>0</v>
      </c>
      <c r="IL70" s="2"/>
      <c r="IM70" s="2"/>
      <c r="IN70" s="2"/>
      <c r="IO70" s="2"/>
      <c r="IP70" s="2"/>
      <c r="IQ70" s="2"/>
      <c r="IR70" s="2"/>
      <c r="IS70" s="2"/>
      <c r="IT70" s="2"/>
      <c r="IU70" s="2"/>
    </row>
    <row r="71" spans="1:255" x14ac:dyDescent="0.2">
      <c r="A71">
        <v>18</v>
      </c>
      <c r="B71">
        <v>1</v>
      </c>
      <c r="C71">
        <v>166</v>
      </c>
      <c r="E71" t="s">
        <v>132</v>
      </c>
      <c r="F71" t="s">
        <v>133</v>
      </c>
      <c r="G71" t="s">
        <v>134</v>
      </c>
      <c r="H71" t="s">
        <v>52</v>
      </c>
      <c r="I71">
        <f>I67*J71</f>
        <v>12.222</v>
      </c>
      <c r="J71">
        <v>6.3</v>
      </c>
      <c r="O71">
        <f t="shared" si="55"/>
        <v>21566.31</v>
      </c>
      <c r="P71">
        <f t="shared" si="56"/>
        <v>21566.31</v>
      </c>
      <c r="Q71">
        <f t="shared" si="57"/>
        <v>0</v>
      </c>
      <c r="R71">
        <f t="shared" si="58"/>
        <v>0</v>
      </c>
      <c r="S71">
        <f t="shared" si="59"/>
        <v>0</v>
      </c>
      <c r="T71">
        <f t="shared" si="60"/>
        <v>0</v>
      </c>
      <c r="U71">
        <f t="shared" si="61"/>
        <v>0</v>
      </c>
      <c r="V71">
        <f t="shared" si="62"/>
        <v>0</v>
      </c>
      <c r="W71">
        <f t="shared" si="63"/>
        <v>0</v>
      </c>
      <c r="X71">
        <f t="shared" si="64"/>
        <v>0</v>
      </c>
      <c r="Y71">
        <f t="shared" si="65"/>
        <v>0</v>
      </c>
      <c r="AA71">
        <v>26812450</v>
      </c>
      <c r="AB71">
        <f t="shared" si="66"/>
        <v>246.79</v>
      </c>
      <c r="AC71">
        <f t="shared" si="88"/>
        <v>246.79</v>
      </c>
      <c r="AD71">
        <f t="shared" si="89"/>
        <v>0</v>
      </c>
      <c r="AE71">
        <f t="shared" si="90"/>
        <v>0</v>
      </c>
      <c r="AF71">
        <f t="shared" si="90"/>
        <v>0</v>
      </c>
      <c r="AG71">
        <f t="shared" si="67"/>
        <v>0</v>
      </c>
      <c r="AH71">
        <f t="shared" si="91"/>
        <v>0</v>
      </c>
      <c r="AI71">
        <f t="shared" si="91"/>
        <v>0</v>
      </c>
      <c r="AJ71">
        <f t="shared" si="68"/>
        <v>0</v>
      </c>
      <c r="AK71">
        <v>246.79</v>
      </c>
      <c r="AL71">
        <v>246.79</v>
      </c>
      <c r="AM71">
        <v>0</v>
      </c>
      <c r="AN71">
        <v>0</v>
      </c>
      <c r="AO71">
        <v>0</v>
      </c>
      <c r="AP71">
        <v>0</v>
      </c>
      <c r="AQ71">
        <v>0</v>
      </c>
      <c r="AR71">
        <v>0</v>
      </c>
      <c r="AS71">
        <v>0</v>
      </c>
      <c r="AT71">
        <v>104</v>
      </c>
      <c r="AU71">
        <v>60</v>
      </c>
      <c r="AV71">
        <v>1</v>
      </c>
      <c r="AW71">
        <v>1</v>
      </c>
      <c r="AZ71">
        <v>7.15</v>
      </c>
      <c r="BA71">
        <v>1</v>
      </c>
      <c r="BB71">
        <v>1</v>
      </c>
      <c r="BC71">
        <v>7.15</v>
      </c>
      <c r="BD71" t="s">
        <v>6</v>
      </c>
      <c r="BE71" t="s">
        <v>6</v>
      </c>
      <c r="BF71" t="s">
        <v>6</v>
      </c>
      <c r="BG71" t="s">
        <v>6</v>
      </c>
      <c r="BH71">
        <v>3</v>
      </c>
      <c r="BI71">
        <v>1</v>
      </c>
      <c r="BJ71" t="s">
        <v>135</v>
      </c>
      <c r="BM71">
        <v>68001</v>
      </c>
      <c r="BN71">
        <v>0</v>
      </c>
      <c r="BO71" t="s">
        <v>6</v>
      </c>
      <c r="BP71">
        <v>0</v>
      </c>
      <c r="BQ71">
        <v>6</v>
      </c>
      <c r="BR71">
        <v>0</v>
      </c>
      <c r="BS71">
        <v>1</v>
      </c>
      <c r="BT71">
        <v>1</v>
      </c>
      <c r="BU71">
        <v>1</v>
      </c>
      <c r="BV71">
        <v>1</v>
      </c>
      <c r="BW71">
        <v>1</v>
      </c>
      <c r="BX71">
        <v>1</v>
      </c>
      <c r="BY71" t="s">
        <v>6</v>
      </c>
      <c r="BZ71">
        <v>104</v>
      </c>
      <c r="CA71">
        <v>60</v>
      </c>
      <c r="CF71">
        <v>0</v>
      </c>
      <c r="CG71">
        <v>0</v>
      </c>
      <c r="CM71">
        <v>0</v>
      </c>
      <c r="CN71" t="s">
        <v>6</v>
      </c>
      <c r="CO71">
        <v>0</v>
      </c>
      <c r="CP71">
        <f t="shared" si="69"/>
        <v>21566.31</v>
      </c>
      <c r="CQ71">
        <f t="shared" si="70"/>
        <v>1764.5485000000001</v>
      </c>
      <c r="CR71">
        <f t="shared" si="71"/>
        <v>0</v>
      </c>
      <c r="CS71">
        <f t="shared" si="72"/>
        <v>0</v>
      </c>
      <c r="CT71">
        <f t="shared" si="73"/>
        <v>0</v>
      </c>
      <c r="CU71">
        <f t="shared" si="74"/>
        <v>0</v>
      </c>
      <c r="CV71">
        <f t="shared" si="75"/>
        <v>0</v>
      </c>
      <c r="CW71">
        <f t="shared" si="76"/>
        <v>0</v>
      </c>
      <c r="CX71">
        <f t="shared" si="77"/>
        <v>0</v>
      </c>
      <c r="CY71">
        <f t="shared" si="78"/>
        <v>0</v>
      </c>
      <c r="CZ71">
        <f t="shared" si="79"/>
        <v>0</v>
      </c>
      <c r="DC71" t="s">
        <v>6</v>
      </c>
      <c r="DD71" t="s">
        <v>6</v>
      </c>
      <c r="DE71" t="s">
        <v>6</v>
      </c>
      <c r="DF71" t="s">
        <v>6</v>
      </c>
      <c r="DG71" t="s">
        <v>6</v>
      </c>
      <c r="DH71" t="s">
        <v>6</v>
      </c>
      <c r="DI71" t="s">
        <v>6</v>
      </c>
      <c r="DJ71" t="s">
        <v>6</v>
      </c>
      <c r="DK71" t="s">
        <v>6</v>
      </c>
      <c r="DL71" t="s">
        <v>6</v>
      </c>
      <c r="DM71" t="s">
        <v>6</v>
      </c>
      <c r="DN71">
        <v>0</v>
      </c>
      <c r="DO71">
        <v>0</v>
      </c>
      <c r="DP71">
        <v>1</v>
      </c>
      <c r="DQ71">
        <v>1</v>
      </c>
      <c r="DU71">
        <v>1007</v>
      </c>
      <c r="DV71" t="s">
        <v>52</v>
      </c>
      <c r="DW71" t="s">
        <v>52</v>
      </c>
      <c r="DX71">
        <v>1</v>
      </c>
      <c r="EE71">
        <v>26549186</v>
      </c>
      <c r="EF71">
        <v>6</v>
      </c>
      <c r="EG71" t="s">
        <v>33</v>
      </c>
      <c r="EH71">
        <v>0</v>
      </c>
      <c r="EI71" t="s">
        <v>6</v>
      </c>
      <c r="EJ71">
        <v>1</v>
      </c>
      <c r="EK71">
        <v>68001</v>
      </c>
      <c r="EL71" t="s">
        <v>34</v>
      </c>
      <c r="EM71" t="s">
        <v>35</v>
      </c>
      <c r="EO71" t="s">
        <v>6</v>
      </c>
      <c r="EQ71">
        <v>0</v>
      </c>
      <c r="ER71">
        <v>246.79</v>
      </c>
      <c r="ES71">
        <v>246.79</v>
      </c>
      <c r="ET71">
        <v>0</v>
      </c>
      <c r="EU71">
        <v>0</v>
      </c>
      <c r="EV71">
        <v>0</v>
      </c>
      <c r="EW71">
        <v>0</v>
      </c>
      <c r="EX71">
        <v>0</v>
      </c>
      <c r="FQ71">
        <v>0</v>
      </c>
      <c r="FR71">
        <f t="shared" si="80"/>
        <v>0</v>
      </c>
      <c r="FS71">
        <v>0</v>
      </c>
      <c r="FX71">
        <v>104</v>
      </c>
      <c r="FY71">
        <v>60</v>
      </c>
      <c r="GA71" t="s">
        <v>6</v>
      </c>
      <c r="GD71">
        <v>0</v>
      </c>
      <c r="GF71">
        <v>1118804120</v>
      </c>
      <c r="GG71">
        <v>1</v>
      </c>
      <c r="GH71">
        <v>1</v>
      </c>
      <c r="GI71">
        <v>4</v>
      </c>
      <c r="GJ71">
        <v>0</v>
      </c>
      <c r="GK71">
        <f>ROUND(R71*(S12)/100,2)</f>
        <v>0</v>
      </c>
      <c r="GL71">
        <f t="shared" si="81"/>
        <v>0</v>
      </c>
      <c r="GM71">
        <f t="shared" si="82"/>
        <v>21566.31</v>
      </c>
      <c r="GN71">
        <f t="shared" si="83"/>
        <v>21566.31</v>
      </c>
      <c r="GO71">
        <f t="shared" si="84"/>
        <v>0</v>
      </c>
      <c r="GP71">
        <f t="shared" si="85"/>
        <v>0</v>
      </c>
      <c r="GR71">
        <v>0</v>
      </c>
      <c r="GS71">
        <v>3</v>
      </c>
      <c r="GT71">
        <v>0</v>
      </c>
      <c r="GU71" t="s">
        <v>6</v>
      </c>
      <c r="GV71">
        <f t="shared" si="86"/>
        <v>0</v>
      </c>
      <c r="GW71">
        <v>1</v>
      </c>
      <c r="GX71">
        <f t="shared" si="87"/>
        <v>0</v>
      </c>
      <c r="HA71">
        <v>0</v>
      </c>
      <c r="HB71">
        <v>0</v>
      </c>
      <c r="IK71">
        <v>0</v>
      </c>
    </row>
    <row r="72" spans="1:255" x14ac:dyDescent="0.2">
      <c r="A72" s="2">
        <v>18</v>
      </c>
      <c r="B72" s="2">
        <v>1</v>
      </c>
      <c r="C72" s="2">
        <v>158</v>
      </c>
      <c r="D72" s="2"/>
      <c r="E72" s="2" t="s">
        <v>136</v>
      </c>
      <c r="F72" s="2" t="s">
        <v>116</v>
      </c>
      <c r="G72" s="2" t="s">
        <v>117</v>
      </c>
      <c r="H72" s="2" t="s">
        <v>52</v>
      </c>
      <c r="I72" s="2">
        <f>I66*J72</f>
        <v>0.97</v>
      </c>
      <c r="J72" s="2">
        <v>0.5</v>
      </c>
      <c r="K72" s="2"/>
      <c r="L72" s="2"/>
      <c r="M72" s="2"/>
      <c r="N72" s="2"/>
      <c r="O72" s="2">
        <f t="shared" si="55"/>
        <v>115.2</v>
      </c>
      <c r="P72" s="2">
        <f t="shared" si="56"/>
        <v>115.2</v>
      </c>
      <c r="Q72" s="2">
        <f t="shared" si="57"/>
        <v>0</v>
      </c>
      <c r="R72" s="2">
        <f t="shared" si="58"/>
        <v>0</v>
      </c>
      <c r="S72" s="2">
        <f t="shared" si="59"/>
        <v>0</v>
      </c>
      <c r="T72" s="2">
        <f t="shared" si="60"/>
        <v>0</v>
      </c>
      <c r="U72" s="2">
        <f t="shared" si="61"/>
        <v>0</v>
      </c>
      <c r="V72" s="2">
        <f t="shared" si="62"/>
        <v>0</v>
      </c>
      <c r="W72" s="2">
        <f t="shared" si="63"/>
        <v>0</v>
      </c>
      <c r="X72" s="2">
        <f t="shared" si="64"/>
        <v>0</v>
      </c>
      <c r="Y72" s="2">
        <f t="shared" si="65"/>
        <v>0</v>
      </c>
      <c r="Z72" s="2"/>
      <c r="AA72" s="2">
        <v>26812436</v>
      </c>
      <c r="AB72" s="2">
        <f t="shared" si="66"/>
        <v>118.76</v>
      </c>
      <c r="AC72" s="2">
        <f t="shared" si="88"/>
        <v>118.76</v>
      </c>
      <c r="AD72" s="2">
        <f t="shared" si="89"/>
        <v>0</v>
      </c>
      <c r="AE72" s="2">
        <f t="shared" si="90"/>
        <v>0</v>
      </c>
      <c r="AF72" s="2">
        <f t="shared" si="90"/>
        <v>0</v>
      </c>
      <c r="AG72" s="2">
        <f t="shared" si="67"/>
        <v>0</v>
      </c>
      <c r="AH72" s="2">
        <f t="shared" si="91"/>
        <v>0</v>
      </c>
      <c r="AI72" s="2">
        <f t="shared" si="91"/>
        <v>0</v>
      </c>
      <c r="AJ72" s="2">
        <f t="shared" si="68"/>
        <v>0</v>
      </c>
      <c r="AK72" s="2">
        <v>118.76</v>
      </c>
      <c r="AL72" s="2">
        <v>118.76</v>
      </c>
      <c r="AM72" s="2">
        <v>0</v>
      </c>
      <c r="AN72" s="2">
        <v>0</v>
      </c>
      <c r="AO72" s="2">
        <v>0</v>
      </c>
      <c r="AP72" s="2">
        <v>0</v>
      </c>
      <c r="AQ72" s="2">
        <v>0</v>
      </c>
      <c r="AR72" s="2">
        <v>0</v>
      </c>
      <c r="AS72" s="2">
        <v>0</v>
      </c>
      <c r="AT72" s="2">
        <v>128</v>
      </c>
      <c r="AU72" s="2">
        <v>81</v>
      </c>
      <c r="AV72" s="2">
        <v>1</v>
      </c>
      <c r="AW72" s="2">
        <v>1</v>
      </c>
      <c r="AX72" s="2"/>
      <c r="AY72" s="2"/>
      <c r="AZ72" s="2">
        <v>1</v>
      </c>
      <c r="BA72" s="2">
        <v>1</v>
      </c>
      <c r="BB72" s="2">
        <v>1</v>
      </c>
      <c r="BC72" s="2">
        <v>1</v>
      </c>
      <c r="BD72" s="2" t="s">
        <v>6</v>
      </c>
      <c r="BE72" s="2" t="s">
        <v>6</v>
      </c>
      <c r="BF72" s="2" t="s">
        <v>6</v>
      </c>
      <c r="BG72" s="2" t="s">
        <v>6</v>
      </c>
      <c r="BH72" s="2">
        <v>3</v>
      </c>
      <c r="BI72" s="2">
        <v>1</v>
      </c>
      <c r="BJ72" s="2" t="s">
        <v>118</v>
      </c>
      <c r="BK72" s="2"/>
      <c r="BL72" s="2"/>
      <c r="BM72" s="2">
        <v>27001</v>
      </c>
      <c r="BN72" s="2">
        <v>0</v>
      </c>
      <c r="BO72" s="2" t="s">
        <v>6</v>
      </c>
      <c r="BP72" s="2">
        <v>0</v>
      </c>
      <c r="BQ72" s="2">
        <v>2</v>
      </c>
      <c r="BR72" s="2">
        <v>0</v>
      </c>
      <c r="BS72" s="2">
        <v>1</v>
      </c>
      <c r="BT72" s="2">
        <v>1</v>
      </c>
      <c r="BU72" s="2">
        <v>1</v>
      </c>
      <c r="BV72" s="2">
        <v>1</v>
      </c>
      <c r="BW72" s="2">
        <v>1</v>
      </c>
      <c r="BX72" s="2">
        <v>1</v>
      </c>
      <c r="BY72" s="2" t="s">
        <v>6</v>
      </c>
      <c r="BZ72" s="2">
        <v>142</v>
      </c>
      <c r="CA72" s="2">
        <v>95</v>
      </c>
      <c r="CB72" s="2"/>
      <c r="CC72" s="2"/>
      <c r="CD72" s="2"/>
      <c r="CE72" s="2"/>
      <c r="CF72" s="2">
        <v>0</v>
      </c>
      <c r="CG72" s="2">
        <v>0</v>
      </c>
      <c r="CH72" s="2"/>
      <c r="CI72" s="2"/>
      <c r="CJ72" s="2"/>
      <c r="CK72" s="2"/>
      <c r="CL72" s="2"/>
      <c r="CM72" s="2">
        <v>0</v>
      </c>
      <c r="CN72" s="2" t="s">
        <v>6</v>
      </c>
      <c r="CO72" s="2">
        <v>0</v>
      </c>
      <c r="CP72" s="2">
        <f t="shared" si="69"/>
        <v>115.2</v>
      </c>
      <c r="CQ72" s="2">
        <f t="shared" si="70"/>
        <v>118.76</v>
      </c>
      <c r="CR72" s="2">
        <f t="shared" si="71"/>
        <v>0</v>
      </c>
      <c r="CS72" s="2">
        <f t="shared" si="72"/>
        <v>0</v>
      </c>
      <c r="CT72" s="2">
        <f t="shared" si="73"/>
        <v>0</v>
      </c>
      <c r="CU72" s="2">
        <f t="shared" si="74"/>
        <v>0</v>
      </c>
      <c r="CV72" s="2">
        <f t="shared" si="75"/>
        <v>0</v>
      </c>
      <c r="CW72" s="2">
        <f t="shared" si="76"/>
        <v>0</v>
      </c>
      <c r="CX72" s="2">
        <f t="shared" si="77"/>
        <v>0</v>
      </c>
      <c r="CY72" s="2">
        <f t="shared" si="78"/>
        <v>0</v>
      </c>
      <c r="CZ72" s="2">
        <f t="shared" si="79"/>
        <v>0</v>
      </c>
      <c r="DA72" s="2"/>
      <c r="DB72" s="2"/>
      <c r="DC72" s="2" t="s">
        <v>6</v>
      </c>
      <c r="DD72" s="2" t="s">
        <v>6</v>
      </c>
      <c r="DE72" s="2" t="s">
        <v>6</v>
      </c>
      <c r="DF72" s="2" t="s">
        <v>6</v>
      </c>
      <c r="DG72" s="2" t="s">
        <v>6</v>
      </c>
      <c r="DH72" s="2" t="s">
        <v>6</v>
      </c>
      <c r="DI72" s="2" t="s">
        <v>6</v>
      </c>
      <c r="DJ72" s="2" t="s">
        <v>6</v>
      </c>
      <c r="DK72" s="2" t="s">
        <v>6</v>
      </c>
      <c r="DL72" s="2" t="s">
        <v>6</v>
      </c>
      <c r="DM72" s="2" t="s">
        <v>6</v>
      </c>
      <c r="DN72" s="2">
        <v>0</v>
      </c>
      <c r="DO72" s="2">
        <v>0</v>
      </c>
      <c r="DP72" s="2">
        <v>1</v>
      </c>
      <c r="DQ72" s="2">
        <v>1</v>
      </c>
      <c r="DR72" s="2"/>
      <c r="DS72" s="2"/>
      <c r="DT72" s="2"/>
      <c r="DU72" s="2">
        <v>1007</v>
      </c>
      <c r="DV72" s="2" t="s">
        <v>52</v>
      </c>
      <c r="DW72" s="2" t="s">
        <v>52</v>
      </c>
      <c r="DX72" s="2">
        <v>1</v>
      </c>
      <c r="DY72" s="2"/>
      <c r="DZ72" s="2"/>
      <c r="EA72" s="2"/>
      <c r="EB72" s="2"/>
      <c r="EC72" s="2"/>
      <c r="ED72" s="2"/>
      <c r="EE72" s="2">
        <v>26549101</v>
      </c>
      <c r="EF72" s="2">
        <v>2</v>
      </c>
      <c r="EG72" s="2" t="s">
        <v>20</v>
      </c>
      <c r="EH72" s="2">
        <v>0</v>
      </c>
      <c r="EI72" s="2" t="s">
        <v>6</v>
      </c>
      <c r="EJ72" s="2">
        <v>1</v>
      </c>
      <c r="EK72" s="2">
        <v>27001</v>
      </c>
      <c r="EL72" s="2" t="s">
        <v>21</v>
      </c>
      <c r="EM72" s="2" t="s">
        <v>22</v>
      </c>
      <c r="EN72" s="2"/>
      <c r="EO72" s="2" t="s">
        <v>6</v>
      </c>
      <c r="EP72" s="2"/>
      <c r="EQ72" s="2">
        <v>0</v>
      </c>
      <c r="ER72" s="2">
        <v>118.76</v>
      </c>
      <c r="ES72" s="2">
        <v>118.76</v>
      </c>
      <c r="ET72" s="2">
        <v>0</v>
      </c>
      <c r="EU72" s="2">
        <v>0</v>
      </c>
      <c r="EV72" s="2">
        <v>0</v>
      </c>
      <c r="EW72" s="2">
        <v>0</v>
      </c>
      <c r="EX72" s="2">
        <v>0</v>
      </c>
      <c r="EY72" s="2"/>
      <c r="EZ72" s="2"/>
      <c r="FA72" s="2"/>
      <c r="FB72" s="2"/>
      <c r="FC72" s="2"/>
      <c r="FD72" s="2"/>
      <c r="FE72" s="2"/>
      <c r="FF72" s="2"/>
      <c r="FG72" s="2"/>
      <c r="FH72" s="2"/>
      <c r="FI72" s="2"/>
      <c r="FJ72" s="2"/>
      <c r="FK72" s="2"/>
      <c r="FL72" s="2"/>
      <c r="FM72" s="2"/>
      <c r="FN72" s="2"/>
      <c r="FO72" s="2"/>
      <c r="FP72" s="2"/>
      <c r="FQ72" s="2">
        <v>0</v>
      </c>
      <c r="FR72" s="2">
        <f t="shared" si="80"/>
        <v>0</v>
      </c>
      <c r="FS72" s="2">
        <v>0</v>
      </c>
      <c r="FT72" s="2" t="s">
        <v>24</v>
      </c>
      <c r="FU72" s="2" t="s">
        <v>25</v>
      </c>
      <c r="FV72" s="2"/>
      <c r="FW72" s="2"/>
      <c r="FX72" s="2">
        <v>127.8</v>
      </c>
      <c r="FY72" s="2">
        <v>80.75</v>
      </c>
      <c r="FZ72" s="2"/>
      <c r="GA72" s="2" t="s">
        <v>6</v>
      </c>
      <c r="GB72" s="2"/>
      <c r="GC72" s="2"/>
      <c r="GD72" s="2">
        <v>0</v>
      </c>
      <c r="GE72" s="2"/>
      <c r="GF72" s="2">
        <v>-190031125</v>
      </c>
      <c r="GG72" s="2">
        <v>2</v>
      </c>
      <c r="GH72" s="2">
        <v>1</v>
      </c>
      <c r="GI72" s="2">
        <v>-2</v>
      </c>
      <c r="GJ72" s="2">
        <v>0</v>
      </c>
      <c r="GK72" s="2">
        <f>ROUND(R72*(R12)/100,2)</f>
        <v>0</v>
      </c>
      <c r="GL72" s="2">
        <f t="shared" si="81"/>
        <v>0</v>
      </c>
      <c r="GM72" s="2">
        <f t="shared" si="82"/>
        <v>115.2</v>
      </c>
      <c r="GN72" s="2">
        <f t="shared" si="83"/>
        <v>115.2</v>
      </c>
      <c r="GO72" s="2">
        <f t="shared" si="84"/>
        <v>0</v>
      </c>
      <c r="GP72" s="2">
        <f t="shared" si="85"/>
        <v>0</v>
      </c>
      <c r="GQ72" s="2"/>
      <c r="GR72" s="2">
        <v>0</v>
      </c>
      <c r="GS72" s="2">
        <v>3</v>
      </c>
      <c r="GT72" s="2">
        <v>0</v>
      </c>
      <c r="GU72" s="2" t="s">
        <v>6</v>
      </c>
      <c r="GV72" s="2">
        <f t="shared" si="86"/>
        <v>0</v>
      </c>
      <c r="GW72" s="2">
        <v>1</v>
      </c>
      <c r="GX72" s="2">
        <f t="shared" si="87"/>
        <v>0</v>
      </c>
      <c r="GY72" s="2"/>
      <c r="GZ72" s="2"/>
      <c r="HA72" s="2">
        <v>0</v>
      </c>
      <c r="HB72" s="2">
        <v>0</v>
      </c>
      <c r="HC72" s="2"/>
      <c r="HD72" s="2"/>
      <c r="HE72" s="2"/>
      <c r="HF72" s="2"/>
      <c r="HG72" s="2"/>
      <c r="HH72" s="2"/>
      <c r="HI72" s="2"/>
      <c r="HJ72" s="2"/>
      <c r="HK72" s="2"/>
      <c r="HL72" s="2"/>
      <c r="HM72" s="2"/>
      <c r="HN72" s="2"/>
      <c r="HO72" s="2"/>
      <c r="HP72" s="2"/>
      <c r="HQ72" s="2"/>
      <c r="HR72" s="2"/>
      <c r="HS72" s="2"/>
      <c r="HT72" s="2"/>
      <c r="HU72" s="2"/>
      <c r="HV72" s="2"/>
      <c r="HW72" s="2"/>
      <c r="HX72" s="2"/>
      <c r="HY72" s="2"/>
      <c r="HZ72" s="2"/>
      <c r="IA72" s="2"/>
      <c r="IB72" s="2"/>
      <c r="IC72" s="2"/>
      <c r="ID72" s="2"/>
      <c r="IE72" s="2"/>
      <c r="IF72" s="2"/>
      <c r="IG72" s="2"/>
      <c r="IH72" s="2"/>
      <c r="II72" s="2"/>
      <c r="IJ72" s="2"/>
      <c r="IK72" s="2">
        <v>0</v>
      </c>
      <c r="IL72" s="2"/>
      <c r="IM72" s="2"/>
      <c r="IN72" s="2"/>
      <c r="IO72" s="2"/>
      <c r="IP72" s="2"/>
      <c r="IQ72" s="2"/>
      <c r="IR72" s="2"/>
      <c r="IS72" s="2"/>
      <c r="IT72" s="2"/>
      <c r="IU72" s="2"/>
    </row>
    <row r="73" spans="1:255" x14ac:dyDescent="0.2">
      <c r="A73">
        <v>18</v>
      </c>
      <c r="B73">
        <v>1</v>
      </c>
      <c r="C73">
        <v>167</v>
      </c>
      <c r="E73" t="s">
        <v>136</v>
      </c>
      <c r="F73" t="s">
        <v>116</v>
      </c>
      <c r="G73" t="s">
        <v>117</v>
      </c>
      <c r="H73" t="s">
        <v>52</v>
      </c>
      <c r="I73">
        <f>I67*J73</f>
        <v>0.97</v>
      </c>
      <c r="J73">
        <v>0.5</v>
      </c>
      <c r="O73">
        <f t="shared" si="55"/>
        <v>823.66</v>
      </c>
      <c r="P73">
        <f t="shared" si="56"/>
        <v>823.66</v>
      </c>
      <c r="Q73">
        <f t="shared" si="57"/>
        <v>0</v>
      </c>
      <c r="R73">
        <f t="shared" si="58"/>
        <v>0</v>
      </c>
      <c r="S73">
        <f t="shared" si="59"/>
        <v>0</v>
      </c>
      <c r="T73">
        <f t="shared" si="60"/>
        <v>0</v>
      </c>
      <c r="U73">
        <f t="shared" si="61"/>
        <v>0</v>
      </c>
      <c r="V73">
        <f t="shared" si="62"/>
        <v>0</v>
      </c>
      <c r="W73">
        <f t="shared" si="63"/>
        <v>0</v>
      </c>
      <c r="X73">
        <f t="shared" si="64"/>
        <v>0</v>
      </c>
      <c r="Y73">
        <f t="shared" si="65"/>
        <v>0</v>
      </c>
      <c r="AA73">
        <v>26812450</v>
      </c>
      <c r="AB73">
        <f t="shared" si="66"/>
        <v>118.76</v>
      </c>
      <c r="AC73">
        <f t="shared" si="88"/>
        <v>118.76</v>
      </c>
      <c r="AD73">
        <f t="shared" si="89"/>
        <v>0</v>
      </c>
      <c r="AE73">
        <f t="shared" si="90"/>
        <v>0</v>
      </c>
      <c r="AF73">
        <f t="shared" si="90"/>
        <v>0</v>
      </c>
      <c r="AG73">
        <f t="shared" si="67"/>
        <v>0</v>
      </c>
      <c r="AH73">
        <f t="shared" si="91"/>
        <v>0</v>
      </c>
      <c r="AI73">
        <f t="shared" si="91"/>
        <v>0</v>
      </c>
      <c r="AJ73">
        <f t="shared" si="68"/>
        <v>0</v>
      </c>
      <c r="AK73">
        <v>118.76</v>
      </c>
      <c r="AL73">
        <v>118.76</v>
      </c>
      <c r="AM73">
        <v>0</v>
      </c>
      <c r="AN73">
        <v>0</v>
      </c>
      <c r="AO73">
        <v>0</v>
      </c>
      <c r="AP73">
        <v>0</v>
      </c>
      <c r="AQ73">
        <v>0</v>
      </c>
      <c r="AR73">
        <v>0</v>
      </c>
      <c r="AS73">
        <v>0</v>
      </c>
      <c r="AT73">
        <v>128</v>
      </c>
      <c r="AU73">
        <v>81</v>
      </c>
      <c r="AV73">
        <v>1</v>
      </c>
      <c r="AW73">
        <v>1</v>
      </c>
      <c r="AZ73">
        <v>7.15</v>
      </c>
      <c r="BA73">
        <v>1</v>
      </c>
      <c r="BB73">
        <v>1</v>
      </c>
      <c r="BC73">
        <v>7.15</v>
      </c>
      <c r="BD73" t="s">
        <v>6</v>
      </c>
      <c r="BE73" t="s">
        <v>6</v>
      </c>
      <c r="BF73" t="s">
        <v>6</v>
      </c>
      <c r="BG73" t="s">
        <v>6</v>
      </c>
      <c r="BH73">
        <v>3</v>
      </c>
      <c r="BI73">
        <v>1</v>
      </c>
      <c r="BJ73" t="s">
        <v>118</v>
      </c>
      <c r="BM73">
        <v>27001</v>
      </c>
      <c r="BN73">
        <v>0</v>
      </c>
      <c r="BO73" t="s">
        <v>6</v>
      </c>
      <c r="BP73">
        <v>0</v>
      </c>
      <c r="BQ73">
        <v>2</v>
      </c>
      <c r="BR73">
        <v>0</v>
      </c>
      <c r="BS73">
        <v>1</v>
      </c>
      <c r="BT73">
        <v>1</v>
      </c>
      <c r="BU73">
        <v>1</v>
      </c>
      <c r="BV73">
        <v>1</v>
      </c>
      <c r="BW73">
        <v>1</v>
      </c>
      <c r="BX73">
        <v>1</v>
      </c>
      <c r="BY73" t="s">
        <v>6</v>
      </c>
      <c r="BZ73">
        <v>142</v>
      </c>
      <c r="CA73">
        <v>95</v>
      </c>
      <c r="CF73">
        <v>0</v>
      </c>
      <c r="CG73">
        <v>0</v>
      </c>
      <c r="CM73">
        <v>0</v>
      </c>
      <c r="CN73" t="s">
        <v>6</v>
      </c>
      <c r="CO73">
        <v>0</v>
      </c>
      <c r="CP73">
        <f t="shared" si="69"/>
        <v>823.66</v>
      </c>
      <c r="CQ73">
        <f t="shared" si="70"/>
        <v>849.13400000000013</v>
      </c>
      <c r="CR73">
        <f t="shared" si="71"/>
        <v>0</v>
      </c>
      <c r="CS73">
        <f t="shared" si="72"/>
        <v>0</v>
      </c>
      <c r="CT73">
        <f t="shared" si="73"/>
        <v>0</v>
      </c>
      <c r="CU73">
        <f t="shared" si="74"/>
        <v>0</v>
      </c>
      <c r="CV73">
        <f t="shared" si="75"/>
        <v>0</v>
      </c>
      <c r="CW73">
        <f t="shared" si="76"/>
        <v>0</v>
      </c>
      <c r="CX73">
        <f t="shared" si="77"/>
        <v>0</v>
      </c>
      <c r="CY73">
        <f t="shared" si="78"/>
        <v>0</v>
      </c>
      <c r="CZ73">
        <f t="shared" si="79"/>
        <v>0</v>
      </c>
      <c r="DC73" t="s">
        <v>6</v>
      </c>
      <c r="DD73" t="s">
        <v>6</v>
      </c>
      <c r="DE73" t="s">
        <v>6</v>
      </c>
      <c r="DF73" t="s">
        <v>6</v>
      </c>
      <c r="DG73" t="s">
        <v>6</v>
      </c>
      <c r="DH73" t="s">
        <v>6</v>
      </c>
      <c r="DI73" t="s">
        <v>6</v>
      </c>
      <c r="DJ73" t="s">
        <v>6</v>
      </c>
      <c r="DK73" t="s">
        <v>6</v>
      </c>
      <c r="DL73" t="s">
        <v>6</v>
      </c>
      <c r="DM73" t="s">
        <v>6</v>
      </c>
      <c r="DN73">
        <v>0</v>
      </c>
      <c r="DO73">
        <v>0</v>
      </c>
      <c r="DP73">
        <v>1</v>
      </c>
      <c r="DQ73">
        <v>1</v>
      </c>
      <c r="DU73">
        <v>1007</v>
      </c>
      <c r="DV73" t="s">
        <v>52</v>
      </c>
      <c r="DW73" t="s">
        <v>52</v>
      </c>
      <c r="DX73">
        <v>1</v>
      </c>
      <c r="EE73">
        <v>26549101</v>
      </c>
      <c r="EF73">
        <v>2</v>
      </c>
      <c r="EG73" t="s">
        <v>20</v>
      </c>
      <c r="EH73">
        <v>0</v>
      </c>
      <c r="EI73" t="s">
        <v>6</v>
      </c>
      <c r="EJ73">
        <v>1</v>
      </c>
      <c r="EK73">
        <v>27001</v>
      </c>
      <c r="EL73" t="s">
        <v>21</v>
      </c>
      <c r="EM73" t="s">
        <v>22</v>
      </c>
      <c r="EO73" t="s">
        <v>6</v>
      </c>
      <c r="EQ73">
        <v>0</v>
      </c>
      <c r="ER73">
        <v>118.76</v>
      </c>
      <c r="ES73">
        <v>118.76</v>
      </c>
      <c r="ET73">
        <v>0</v>
      </c>
      <c r="EU73">
        <v>0</v>
      </c>
      <c r="EV73">
        <v>0</v>
      </c>
      <c r="EW73">
        <v>0</v>
      </c>
      <c r="EX73">
        <v>0</v>
      </c>
      <c r="FQ73">
        <v>0</v>
      </c>
      <c r="FR73">
        <f t="shared" si="80"/>
        <v>0</v>
      </c>
      <c r="FS73">
        <v>0</v>
      </c>
      <c r="FT73" t="s">
        <v>24</v>
      </c>
      <c r="FU73" t="s">
        <v>25</v>
      </c>
      <c r="FX73">
        <v>127.8</v>
      </c>
      <c r="FY73">
        <v>80.75</v>
      </c>
      <c r="GA73" t="s">
        <v>6</v>
      </c>
      <c r="GD73">
        <v>0</v>
      </c>
      <c r="GF73">
        <v>-190031125</v>
      </c>
      <c r="GG73">
        <v>1</v>
      </c>
      <c r="GH73">
        <v>1</v>
      </c>
      <c r="GI73">
        <v>4</v>
      </c>
      <c r="GJ73">
        <v>0</v>
      </c>
      <c r="GK73">
        <f>ROUND(R73*(S12)/100,2)</f>
        <v>0</v>
      </c>
      <c r="GL73">
        <f t="shared" si="81"/>
        <v>0</v>
      </c>
      <c r="GM73">
        <f t="shared" si="82"/>
        <v>823.66</v>
      </c>
      <c r="GN73">
        <f t="shared" si="83"/>
        <v>823.66</v>
      </c>
      <c r="GO73">
        <f t="shared" si="84"/>
        <v>0</v>
      </c>
      <c r="GP73">
        <f t="shared" si="85"/>
        <v>0</v>
      </c>
      <c r="GR73">
        <v>0</v>
      </c>
      <c r="GS73">
        <v>3</v>
      </c>
      <c r="GT73">
        <v>0</v>
      </c>
      <c r="GU73" t="s">
        <v>6</v>
      </c>
      <c r="GV73">
        <f t="shared" si="86"/>
        <v>0</v>
      </c>
      <c r="GW73">
        <v>1</v>
      </c>
      <c r="GX73">
        <f t="shared" si="87"/>
        <v>0</v>
      </c>
      <c r="HA73">
        <v>0</v>
      </c>
      <c r="HB73">
        <v>0</v>
      </c>
      <c r="IK73">
        <v>0</v>
      </c>
    </row>
    <row r="74" spans="1:255" x14ac:dyDescent="0.2">
      <c r="A74" s="2">
        <v>18</v>
      </c>
      <c r="B74" s="2">
        <v>1</v>
      </c>
      <c r="C74" s="2">
        <v>159</v>
      </c>
      <c r="D74" s="2"/>
      <c r="E74" s="2" t="s">
        <v>137</v>
      </c>
      <c r="F74" s="2" t="s">
        <v>138</v>
      </c>
      <c r="G74" s="2" t="s">
        <v>139</v>
      </c>
      <c r="H74" s="2" t="s">
        <v>52</v>
      </c>
      <c r="I74" s="2">
        <f>I66*J74</f>
        <v>11.446</v>
      </c>
      <c r="J74" s="2">
        <v>5.9</v>
      </c>
      <c r="K74" s="2"/>
      <c r="L74" s="2"/>
      <c r="M74" s="2"/>
      <c r="N74" s="2"/>
      <c r="O74" s="2">
        <f t="shared" si="55"/>
        <v>7818.65</v>
      </c>
      <c r="P74" s="2">
        <f t="shared" si="56"/>
        <v>7818.65</v>
      </c>
      <c r="Q74" s="2">
        <f t="shared" si="57"/>
        <v>0</v>
      </c>
      <c r="R74" s="2">
        <f t="shared" si="58"/>
        <v>0</v>
      </c>
      <c r="S74" s="2">
        <f t="shared" si="59"/>
        <v>0</v>
      </c>
      <c r="T74" s="2">
        <f t="shared" si="60"/>
        <v>0</v>
      </c>
      <c r="U74" s="2">
        <f t="shared" si="61"/>
        <v>0</v>
      </c>
      <c r="V74" s="2">
        <f t="shared" si="62"/>
        <v>0</v>
      </c>
      <c r="W74" s="2">
        <f t="shared" si="63"/>
        <v>0</v>
      </c>
      <c r="X74" s="2">
        <f t="shared" si="64"/>
        <v>0</v>
      </c>
      <c r="Y74" s="2">
        <f t="shared" si="65"/>
        <v>0</v>
      </c>
      <c r="Z74" s="2"/>
      <c r="AA74" s="2">
        <v>26812436</v>
      </c>
      <c r="AB74" s="2">
        <f t="shared" si="66"/>
        <v>683.09</v>
      </c>
      <c r="AC74" s="2">
        <f t="shared" si="88"/>
        <v>683.09</v>
      </c>
      <c r="AD74" s="2">
        <f t="shared" si="89"/>
        <v>0</v>
      </c>
      <c r="AE74" s="2">
        <f t="shared" si="90"/>
        <v>0</v>
      </c>
      <c r="AF74" s="2">
        <f t="shared" si="90"/>
        <v>0</v>
      </c>
      <c r="AG74" s="2">
        <f t="shared" si="67"/>
        <v>0</v>
      </c>
      <c r="AH74" s="2">
        <f t="shared" si="91"/>
        <v>0</v>
      </c>
      <c r="AI74" s="2">
        <f t="shared" si="91"/>
        <v>0</v>
      </c>
      <c r="AJ74" s="2">
        <f t="shared" si="68"/>
        <v>0</v>
      </c>
      <c r="AK74" s="2">
        <v>683.09</v>
      </c>
      <c r="AL74" s="2">
        <v>683.09</v>
      </c>
      <c r="AM74" s="2">
        <v>0</v>
      </c>
      <c r="AN74" s="2">
        <v>0</v>
      </c>
      <c r="AO74" s="2">
        <v>0</v>
      </c>
      <c r="AP74" s="2">
        <v>0</v>
      </c>
      <c r="AQ74" s="2">
        <v>0</v>
      </c>
      <c r="AR74" s="2">
        <v>0</v>
      </c>
      <c r="AS74" s="2">
        <v>0</v>
      </c>
      <c r="AT74" s="2">
        <v>104</v>
      </c>
      <c r="AU74" s="2">
        <v>60</v>
      </c>
      <c r="AV74" s="2">
        <v>1</v>
      </c>
      <c r="AW74" s="2">
        <v>1</v>
      </c>
      <c r="AX74" s="2"/>
      <c r="AY74" s="2"/>
      <c r="AZ74" s="2">
        <v>1</v>
      </c>
      <c r="BA74" s="2">
        <v>1</v>
      </c>
      <c r="BB74" s="2">
        <v>1</v>
      </c>
      <c r="BC74" s="2">
        <v>1</v>
      </c>
      <c r="BD74" s="2" t="s">
        <v>6</v>
      </c>
      <c r="BE74" s="2" t="s">
        <v>6</v>
      </c>
      <c r="BF74" s="2" t="s">
        <v>6</v>
      </c>
      <c r="BG74" s="2" t="s">
        <v>6</v>
      </c>
      <c r="BH74" s="2">
        <v>3</v>
      </c>
      <c r="BI74" s="2">
        <v>1</v>
      </c>
      <c r="BJ74" s="2" t="s">
        <v>140</v>
      </c>
      <c r="BK74" s="2"/>
      <c r="BL74" s="2"/>
      <c r="BM74" s="2">
        <v>68001</v>
      </c>
      <c r="BN74" s="2">
        <v>0</v>
      </c>
      <c r="BO74" s="2" t="s">
        <v>6</v>
      </c>
      <c r="BP74" s="2">
        <v>0</v>
      </c>
      <c r="BQ74" s="2">
        <v>6</v>
      </c>
      <c r="BR74" s="2">
        <v>0</v>
      </c>
      <c r="BS74" s="2">
        <v>1</v>
      </c>
      <c r="BT74" s="2">
        <v>1</v>
      </c>
      <c r="BU74" s="2">
        <v>1</v>
      </c>
      <c r="BV74" s="2">
        <v>1</v>
      </c>
      <c r="BW74" s="2">
        <v>1</v>
      </c>
      <c r="BX74" s="2">
        <v>1</v>
      </c>
      <c r="BY74" s="2" t="s">
        <v>6</v>
      </c>
      <c r="BZ74" s="2">
        <v>104</v>
      </c>
      <c r="CA74" s="2">
        <v>60</v>
      </c>
      <c r="CB74" s="2"/>
      <c r="CC74" s="2"/>
      <c r="CD74" s="2"/>
      <c r="CE74" s="2"/>
      <c r="CF74" s="2">
        <v>0</v>
      </c>
      <c r="CG74" s="2">
        <v>0</v>
      </c>
      <c r="CH74" s="2"/>
      <c r="CI74" s="2"/>
      <c r="CJ74" s="2"/>
      <c r="CK74" s="2"/>
      <c r="CL74" s="2"/>
      <c r="CM74" s="2">
        <v>0</v>
      </c>
      <c r="CN74" s="2" t="s">
        <v>6</v>
      </c>
      <c r="CO74" s="2">
        <v>0</v>
      </c>
      <c r="CP74" s="2">
        <f t="shared" si="69"/>
        <v>7818.65</v>
      </c>
      <c r="CQ74" s="2">
        <f t="shared" si="70"/>
        <v>683.09</v>
      </c>
      <c r="CR74" s="2">
        <f t="shared" si="71"/>
        <v>0</v>
      </c>
      <c r="CS74" s="2">
        <f t="shared" si="72"/>
        <v>0</v>
      </c>
      <c r="CT74" s="2">
        <f t="shared" si="73"/>
        <v>0</v>
      </c>
      <c r="CU74" s="2">
        <f t="shared" si="74"/>
        <v>0</v>
      </c>
      <c r="CV74" s="2">
        <f t="shared" si="75"/>
        <v>0</v>
      </c>
      <c r="CW74" s="2">
        <f t="shared" si="76"/>
        <v>0</v>
      </c>
      <c r="CX74" s="2">
        <f t="shared" si="77"/>
        <v>0</v>
      </c>
      <c r="CY74" s="2">
        <f t="shared" si="78"/>
        <v>0</v>
      </c>
      <c r="CZ74" s="2">
        <f t="shared" si="79"/>
        <v>0</v>
      </c>
      <c r="DA74" s="2"/>
      <c r="DB74" s="2"/>
      <c r="DC74" s="2" t="s">
        <v>6</v>
      </c>
      <c r="DD74" s="2" t="s">
        <v>6</v>
      </c>
      <c r="DE74" s="2" t="s">
        <v>6</v>
      </c>
      <c r="DF74" s="2" t="s">
        <v>6</v>
      </c>
      <c r="DG74" s="2" t="s">
        <v>6</v>
      </c>
      <c r="DH74" s="2" t="s">
        <v>6</v>
      </c>
      <c r="DI74" s="2" t="s">
        <v>6</v>
      </c>
      <c r="DJ74" s="2" t="s">
        <v>6</v>
      </c>
      <c r="DK74" s="2" t="s">
        <v>6</v>
      </c>
      <c r="DL74" s="2" t="s">
        <v>6</v>
      </c>
      <c r="DM74" s="2" t="s">
        <v>6</v>
      </c>
      <c r="DN74" s="2">
        <v>0</v>
      </c>
      <c r="DO74" s="2">
        <v>0</v>
      </c>
      <c r="DP74" s="2">
        <v>1</v>
      </c>
      <c r="DQ74" s="2">
        <v>1</v>
      </c>
      <c r="DR74" s="2"/>
      <c r="DS74" s="2"/>
      <c r="DT74" s="2"/>
      <c r="DU74" s="2">
        <v>1007</v>
      </c>
      <c r="DV74" s="2" t="s">
        <v>52</v>
      </c>
      <c r="DW74" s="2" t="s">
        <v>52</v>
      </c>
      <c r="DX74" s="2">
        <v>1</v>
      </c>
      <c r="DY74" s="2"/>
      <c r="DZ74" s="2"/>
      <c r="EA74" s="2"/>
      <c r="EB74" s="2"/>
      <c r="EC74" s="2"/>
      <c r="ED74" s="2"/>
      <c r="EE74" s="2">
        <v>26549186</v>
      </c>
      <c r="EF74" s="2">
        <v>6</v>
      </c>
      <c r="EG74" s="2" t="s">
        <v>33</v>
      </c>
      <c r="EH74" s="2">
        <v>0</v>
      </c>
      <c r="EI74" s="2" t="s">
        <v>6</v>
      </c>
      <c r="EJ74" s="2">
        <v>1</v>
      </c>
      <c r="EK74" s="2">
        <v>68001</v>
      </c>
      <c r="EL74" s="2" t="s">
        <v>34</v>
      </c>
      <c r="EM74" s="2" t="s">
        <v>35</v>
      </c>
      <c r="EN74" s="2"/>
      <c r="EO74" s="2" t="s">
        <v>6</v>
      </c>
      <c r="EP74" s="2"/>
      <c r="EQ74" s="2">
        <v>0</v>
      </c>
      <c r="ER74" s="2">
        <v>683.09</v>
      </c>
      <c r="ES74" s="2">
        <v>683.09</v>
      </c>
      <c r="ET74" s="2">
        <v>0</v>
      </c>
      <c r="EU74" s="2">
        <v>0</v>
      </c>
      <c r="EV74" s="2">
        <v>0</v>
      </c>
      <c r="EW74" s="2">
        <v>0</v>
      </c>
      <c r="EX74" s="2">
        <v>0</v>
      </c>
      <c r="EY74" s="2"/>
      <c r="EZ74" s="2"/>
      <c r="FA74" s="2"/>
      <c r="FB74" s="2"/>
      <c r="FC74" s="2"/>
      <c r="FD74" s="2"/>
      <c r="FE74" s="2"/>
      <c r="FF74" s="2"/>
      <c r="FG74" s="2"/>
      <c r="FH74" s="2"/>
      <c r="FI74" s="2"/>
      <c r="FJ74" s="2"/>
      <c r="FK74" s="2"/>
      <c r="FL74" s="2"/>
      <c r="FM74" s="2"/>
      <c r="FN74" s="2"/>
      <c r="FO74" s="2"/>
      <c r="FP74" s="2"/>
      <c r="FQ74" s="2">
        <v>0</v>
      </c>
      <c r="FR74" s="2">
        <f t="shared" si="80"/>
        <v>0</v>
      </c>
      <c r="FS74" s="2">
        <v>0</v>
      </c>
      <c r="FT74" s="2"/>
      <c r="FU74" s="2"/>
      <c r="FV74" s="2"/>
      <c r="FW74" s="2"/>
      <c r="FX74" s="2">
        <v>104</v>
      </c>
      <c r="FY74" s="2">
        <v>60</v>
      </c>
      <c r="FZ74" s="2"/>
      <c r="GA74" s="2" t="s">
        <v>6</v>
      </c>
      <c r="GB74" s="2"/>
      <c r="GC74" s="2"/>
      <c r="GD74" s="2">
        <v>0</v>
      </c>
      <c r="GE74" s="2"/>
      <c r="GF74" s="2">
        <v>-608781605</v>
      </c>
      <c r="GG74" s="2">
        <v>2</v>
      </c>
      <c r="GH74" s="2">
        <v>1</v>
      </c>
      <c r="GI74" s="2">
        <v>-2</v>
      </c>
      <c r="GJ74" s="2">
        <v>0</v>
      </c>
      <c r="GK74" s="2">
        <f>ROUND(R74*(R12)/100,2)</f>
        <v>0</v>
      </c>
      <c r="GL74" s="2">
        <f t="shared" si="81"/>
        <v>0</v>
      </c>
      <c r="GM74" s="2">
        <f t="shared" si="82"/>
        <v>7818.65</v>
      </c>
      <c r="GN74" s="2">
        <f t="shared" si="83"/>
        <v>7818.65</v>
      </c>
      <c r="GO74" s="2">
        <f t="shared" si="84"/>
        <v>0</v>
      </c>
      <c r="GP74" s="2">
        <f t="shared" si="85"/>
        <v>0</v>
      </c>
      <c r="GQ74" s="2"/>
      <c r="GR74" s="2">
        <v>0</v>
      </c>
      <c r="GS74" s="2">
        <v>3</v>
      </c>
      <c r="GT74" s="2">
        <v>0</v>
      </c>
      <c r="GU74" s="2" t="s">
        <v>6</v>
      </c>
      <c r="GV74" s="2">
        <f t="shared" si="86"/>
        <v>0</v>
      </c>
      <c r="GW74" s="2">
        <v>1</v>
      </c>
      <c r="GX74" s="2">
        <f t="shared" si="87"/>
        <v>0</v>
      </c>
      <c r="GY74" s="2"/>
      <c r="GZ74" s="2"/>
      <c r="HA74" s="2">
        <v>0</v>
      </c>
      <c r="HB74" s="2">
        <v>0</v>
      </c>
      <c r="HC74" s="2"/>
      <c r="HD74" s="2"/>
      <c r="HE74" s="2"/>
      <c r="HF74" s="2"/>
      <c r="HG74" s="2"/>
      <c r="HH74" s="2"/>
      <c r="HI74" s="2"/>
      <c r="HJ74" s="2"/>
      <c r="HK74" s="2"/>
      <c r="HL74" s="2"/>
      <c r="HM74" s="2"/>
      <c r="HN74" s="2"/>
      <c r="HO74" s="2"/>
      <c r="HP74" s="2"/>
      <c r="HQ74" s="2"/>
      <c r="HR74" s="2"/>
      <c r="HS74" s="2"/>
      <c r="HT74" s="2"/>
      <c r="HU74" s="2"/>
      <c r="HV74" s="2"/>
      <c r="HW74" s="2"/>
      <c r="HX74" s="2"/>
      <c r="HY74" s="2"/>
      <c r="HZ74" s="2"/>
      <c r="IA74" s="2"/>
      <c r="IB74" s="2"/>
      <c r="IC74" s="2"/>
      <c r="ID74" s="2"/>
      <c r="IE74" s="2"/>
      <c r="IF74" s="2"/>
      <c r="IG74" s="2"/>
      <c r="IH74" s="2"/>
      <c r="II74" s="2"/>
      <c r="IJ74" s="2"/>
      <c r="IK74" s="2">
        <v>0</v>
      </c>
      <c r="IL74" s="2"/>
      <c r="IM74" s="2"/>
      <c r="IN74" s="2"/>
      <c r="IO74" s="2"/>
      <c r="IP74" s="2"/>
      <c r="IQ74" s="2"/>
      <c r="IR74" s="2"/>
      <c r="IS74" s="2"/>
      <c r="IT74" s="2"/>
      <c r="IU74" s="2"/>
    </row>
    <row r="75" spans="1:255" x14ac:dyDescent="0.2">
      <c r="A75">
        <v>18</v>
      </c>
      <c r="B75">
        <v>1</v>
      </c>
      <c r="C75">
        <v>168</v>
      </c>
      <c r="E75" t="s">
        <v>137</v>
      </c>
      <c r="F75" t="s">
        <v>138</v>
      </c>
      <c r="G75" t="s">
        <v>139</v>
      </c>
      <c r="H75" t="s">
        <v>52</v>
      </c>
      <c r="I75">
        <f>I67*J75</f>
        <v>11.446</v>
      </c>
      <c r="J75">
        <v>5.9</v>
      </c>
      <c r="O75">
        <f t="shared" si="55"/>
        <v>55903.33</v>
      </c>
      <c r="P75">
        <f t="shared" si="56"/>
        <v>55903.33</v>
      </c>
      <c r="Q75">
        <f t="shared" si="57"/>
        <v>0</v>
      </c>
      <c r="R75">
        <f t="shared" si="58"/>
        <v>0</v>
      </c>
      <c r="S75">
        <f t="shared" si="59"/>
        <v>0</v>
      </c>
      <c r="T75">
        <f t="shared" si="60"/>
        <v>0</v>
      </c>
      <c r="U75">
        <f t="shared" si="61"/>
        <v>0</v>
      </c>
      <c r="V75">
        <f t="shared" si="62"/>
        <v>0</v>
      </c>
      <c r="W75">
        <f t="shared" si="63"/>
        <v>0</v>
      </c>
      <c r="X75">
        <f t="shared" si="64"/>
        <v>0</v>
      </c>
      <c r="Y75">
        <f t="shared" si="65"/>
        <v>0</v>
      </c>
      <c r="AA75">
        <v>26812450</v>
      </c>
      <c r="AB75">
        <f t="shared" si="66"/>
        <v>683.09</v>
      </c>
      <c r="AC75">
        <f t="shared" si="88"/>
        <v>683.09</v>
      </c>
      <c r="AD75">
        <f t="shared" si="89"/>
        <v>0</v>
      </c>
      <c r="AE75">
        <f t="shared" si="90"/>
        <v>0</v>
      </c>
      <c r="AF75">
        <f t="shared" si="90"/>
        <v>0</v>
      </c>
      <c r="AG75">
        <f t="shared" si="67"/>
        <v>0</v>
      </c>
      <c r="AH75">
        <f t="shared" si="91"/>
        <v>0</v>
      </c>
      <c r="AI75">
        <f t="shared" si="91"/>
        <v>0</v>
      </c>
      <c r="AJ75">
        <f t="shared" si="68"/>
        <v>0</v>
      </c>
      <c r="AK75">
        <v>683.09</v>
      </c>
      <c r="AL75">
        <v>683.09</v>
      </c>
      <c r="AM75">
        <v>0</v>
      </c>
      <c r="AN75">
        <v>0</v>
      </c>
      <c r="AO75">
        <v>0</v>
      </c>
      <c r="AP75">
        <v>0</v>
      </c>
      <c r="AQ75">
        <v>0</v>
      </c>
      <c r="AR75">
        <v>0</v>
      </c>
      <c r="AS75">
        <v>0</v>
      </c>
      <c r="AT75">
        <v>104</v>
      </c>
      <c r="AU75">
        <v>60</v>
      </c>
      <c r="AV75">
        <v>1</v>
      </c>
      <c r="AW75">
        <v>1</v>
      </c>
      <c r="AZ75">
        <v>7.15</v>
      </c>
      <c r="BA75">
        <v>1</v>
      </c>
      <c r="BB75">
        <v>1</v>
      </c>
      <c r="BC75">
        <v>7.15</v>
      </c>
      <c r="BD75" t="s">
        <v>6</v>
      </c>
      <c r="BE75" t="s">
        <v>6</v>
      </c>
      <c r="BF75" t="s">
        <v>6</v>
      </c>
      <c r="BG75" t="s">
        <v>6</v>
      </c>
      <c r="BH75">
        <v>3</v>
      </c>
      <c r="BI75">
        <v>1</v>
      </c>
      <c r="BJ75" t="s">
        <v>140</v>
      </c>
      <c r="BM75">
        <v>68001</v>
      </c>
      <c r="BN75">
        <v>0</v>
      </c>
      <c r="BO75" t="s">
        <v>6</v>
      </c>
      <c r="BP75">
        <v>0</v>
      </c>
      <c r="BQ75">
        <v>6</v>
      </c>
      <c r="BR75">
        <v>0</v>
      </c>
      <c r="BS75">
        <v>1</v>
      </c>
      <c r="BT75">
        <v>1</v>
      </c>
      <c r="BU75">
        <v>1</v>
      </c>
      <c r="BV75">
        <v>1</v>
      </c>
      <c r="BW75">
        <v>1</v>
      </c>
      <c r="BX75">
        <v>1</v>
      </c>
      <c r="BY75" t="s">
        <v>6</v>
      </c>
      <c r="BZ75">
        <v>104</v>
      </c>
      <c r="CA75">
        <v>60</v>
      </c>
      <c r="CF75">
        <v>0</v>
      </c>
      <c r="CG75">
        <v>0</v>
      </c>
      <c r="CM75">
        <v>0</v>
      </c>
      <c r="CN75" t="s">
        <v>6</v>
      </c>
      <c r="CO75">
        <v>0</v>
      </c>
      <c r="CP75">
        <f t="shared" si="69"/>
        <v>55903.33</v>
      </c>
      <c r="CQ75">
        <f t="shared" si="70"/>
        <v>4884.0935000000009</v>
      </c>
      <c r="CR75">
        <f t="shared" si="71"/>
        <v>0</v>
      </c>
      <c r="CS75">
        <f t="shared" si="72"/>
        <v>0</v>
      </c>
      <c r="CT75">
        <f t="shared" si="73"/>
        <v>0</v>
      </c>
      <c r="CU75">
        <f t="shared" si="74"/>
        <v>0</v>
      </c>
      <c r="CV75">
        <f t="shared" si="75"/>
        <v>0</v>
      </c>
      <c r="CW75">
        <f t="shared" si="76"/>
        <v>0</v>
      </c>
      <c r="CX75">
        <f t="shared" si="77"/>
        <v>0</v>
      </c>
      <c r="CY75">
        <f t="shared" si="78"/>
        <v>0</v>
      </c>
      <c r="CZ75">
        <f t="shared" si="79"/>
        <v>0</v>
      </c>
      <c r="DC75" t="s">
        <v>6</v>
      </c>
      <c r="DD75" t="s">
        <v>6</v>
      </c>
      <c r="DE75" t="s">
        <v>6</v>
      </c>
      <c r="DF75" t="s">
        <v>6</v>
      </c>
      <c r="DG75" t="s">
        <v>6</v>
      </c>
      <c r="DH75" t="s">
        <v>6</v>
      </c>
      <c r="DI75" t="s">
        <v>6</v>
      </c>
      <c r="DJ75" t="s">
        <v>6</v>
      </c>
      <c r="DK75" t="s">
        <v>6</v>
      </c>
      <c r="DL75" t="s">
        <v>6</v>
      </c>
      <c r="DM75" t="s">
        <v>6</v>
      </c>
      <c r="DN75">
        <v>0</v>
      </c>
      <c r="DO75">
        <v>0</v>
      </c>
      <c r="DP75">
        <v>1</v>
      </c>
      <c r="DQ75">
        <v>1</v>
      </c>
      <c r="DU75">
        <v>1007</v>
      </c>
      <c r="DV75" t="s">
        <v>52</v>
      </c>
      <c r="DW75" t="s">
        <v>52</v>
      </c>
      <c r="DX75">
        <v>1</v>
      </c>
      <c r="EE75">
        <v>26549186</v>
      </c>
      <c r="EF75">
        <v>6</v>
      </c>
      <c r="EG75" t="s">
        <v>33</v>
      </c>
      <c r="EH75">
        <v>0</v>
      </c>
      <c r="EI75" t="s">
        <v>6</v>
      </c>
      <c r="EJ75">
        <v>1</v>
      </c>
      <c r="EK75">
        <v>68001</v>
      </c>
      <c r="EL75" t="s">
        <v>34</v>
      </c>
      <c r="EM75" t="s">
        <v>35</v>
      </c>
      <c r="EO75" t="s">
        <v>6</v>
      </c>
      <c r="EQ75">
        <v>0</v>
      </c>
      <c r="ER75">
        <v>683.09</v>
      </c>
      <c r="ES75">
        <v>683.09</v>
      </c>
      <c r="ET75">
        <v>0</v>
      </c>
      <c r="EU75">
        <v>0</v>
      </c>
      <c r="EV75">
        <v>0</v>
      </c>
      <c r="EW75">
        <v>0</v>
      </c>
      <c r="EX75">
        <v>0</v>
      </c>
      <c r="FQ75">
        <v>0</v>
      </c>
      <c r="FR75">
        <f t="shared" si="80"/>
        <v>0</v>
      </c>
      <c r="FS75">
        <v>0</v>
      </c>
      <c r="FX75">
        <v>104</v>
      </c>
      <c r="FY75">
        <v>60</v>
      </c>
      <c r="GA75" t="s">
        <v>6</v>
      </c>
      <c r="GD75">
        <v>0</v>
      </c>
      <c r="GF75">
        <v>-608781605</v>
      </c>
      <c r="GG75">
        <v>1</v>
      </c>
      <c r="GH75">
        <v>1</v>
      </c>
      <c r="GI75">
        <v>4</v>
      </c>
      <c r="GJ75">
        <v>0</v>
      </c>
      <c r="GK75">
        <f>ROUND(R75*(S12)/100,2)</f>
        <v>0</v>
      </c>
      <c r="GL75">
        <f t="shared" si="81"/>
        <v>0</v>
      </c>
      <c r="GM75">
        <f t="shared" si="82"/>
        <v>55903.33</v>
      </c>
      <c r="GN75">
        <f t="shared" si="83"/>
        <v>55903.33</v>
      </c>
      <c r="GO75">
        <f t="shared" si="84"/>
        <v>0</v>
      </c>
      <c r="GP75">
        <f t="shared" si="85"/>
        <v>0</v>
      </c>
      <c r="GR75">
        <v>0</v>
      </c>
      <c r="GS75">
        <v>3</v>
      </c>
      <c r="GT75">
        <v>0</v>
      </c>
      <c r="GU75" t="s">
        <v>6</v>
      </c>
      <c r="GV75">
        <f t="shared" si="86"/>
        <v>0</v>
      </c>
      <c r="GW75">
        <v>1</v>
      </c>
      <c r="GX75">
        <f t="shared" si="87"/>
        <v>0</v>
      </c>
      <c r="HA75">
        <v>0</v>
      </c>
      <c r="HB75">
        <v>0</v>
      </c>
      <c r="IK75">
        <v>0</v>
      </c>
    </row>
    <row r="76" spans="1:255" x14ac:dyDescent="0.2">
      <c r="A76" s="2">
        <v>17</v>
      </c>
      <c r="B76" s="2">
        <v>1</v>
      </c>
      <c r="C76" s="2">
        <f>ROW(SmtRes!A171)</f>
        <v>171</v>
      </c>
      <c r="D76" s="2">
        <f>ROW(EtalonRes!A173)</f>
        <v>173</v>
      </c>
      <c r="E76" s="2" t="s">
        <v>141</v>
      </c>
      <c r="F76" s="2" t="s">
        <v>142</v>
      </c>
      <c r="G76" s="2" t="s">
        <v>143</v>
      </c>
      <c r="H76" s="2" t="s">
        <v>62</v>
      </c>
      <c r="I76" s="2">
        <f>ROUND((0.8*964)/1000,9)</f>
        <v>0.7712</v>
      </c>
      <c r="J76" s="2">
        <v>0</v>
      </c>
      <c r="K76" s="2"/>
      <c r="L76" s="2"/>
      <c r="M76" s="2"/>
      <c r="N76" s="2"/>
      <c r="O76" s="2">
        <f t="shared" si="55"/>
        <v>37.69</v>
      </c>
      <c r="P76" s="2">
        <f t="shared" si="56"/>
        <v>0</v>
      </c>
      <c r="Q76" s="2">
        <f t="shared" si="57"/>
        <v>37.69</v>
      </c>
      <c r="R76" s="2">
        <f t="shared" si="58"/>
        <v>6.89</v>
      </c>
      <c r="S76" s="2">
        <f t="shared" si="59"/>
        <v>0</v>
      </c>
      <c r="T76" s="2">
        <f t="shared" si="60"/>
        <v>0</v>
      </c>
      <c r="U76" s="2">
        <f t="shared" si="61"/>
        <v>0</v>
      </c>
      <c r="V76" s="2">
        <f t="shared" si="62"/>
        <v>0.63624000000000003</v>
      </c>
      <c r="W76" s="2">
        <f t="shared" si="63"/>
        <v>0</v>
      </c>
      <c r="X76" s="2">
        <f t="shared" si="64"/>
        <v>8.82</v>
      </c>
      <c r="Y76" s="2">
        <f t="shared" si="65"/>
        <v>5.58</v>
      </c>
      <c r="Z76" s="2"/>
      <c r="AA76" s="2">
        <v>26812436</v>
      </c>
      <c r="AB76" s="2">
        <f t="shared" si="66"/>
        <v>48.875</v>
      </c>
      <c r="AC76" s="2">
        <f t="shared" si="88"/>
        <v>0</v>
      </c>
      <c r="AD76" s="2">
        <f>ROUND(((((ET76*1.25))-((EU76*1.25)))+AE76),6)</f>
        <v>48.875</v>
      </c>
      <c r="AE76" s="2">
        <f>ROUND(((EU76*1.25)),6)</f>
        <v>8.9375</v>
      </c>
      <c r="AF76" s="2">
        <f>ROUND(((EV76*1.15)),6)</f>
        <v>0</v>
      </c>
      <c r="AG76" s="2">
        <f t="shared" si="67"/>
        <v>0</v>
      </c>
      <c r="AH76" s="2">
        <f>((EW76*1.15))</f>
        <v>0</v>
      </c>
      <c r="AI76" s="2">
        <f>((EX76*1.25))</f>
        <v>0.82500000000000007</v>
      </c>
      <c r="AJ76" s="2">
        <f t="shared" si="68"/>
        <v>0</v>
      </c>
      <c r="AK76" s="2">
        <v>39.1</v>
      </c>
      <c r="AL76" s="2">
        <v>0</v>
      </c>
      <c r="AM76" s="2">
        <v>39.1</v>
      </c>
      <c r="AN76" s="2">
        <v>7.15</v>
      </c>
      <c r="AO76" s="2">
        <v>0</v>
      </c>
      <c r="AP76" s="2">
        <v>0</v>
      </c>
      <c r="AQ76" s="2">
        <v>0</v>
      </c>
      <c r="AR76" s="2">
        <v>0.66</v>
      </c>
      <c r="AS76" s="2">
        <v>0</v>
      </c>
      <c r="AT76" s="2">
        <v>128</v>
      </c>
      <c r="AU76" s="2">
        <v>81</v>
      </c>
      <c r="AV76" s="2">
        <v>1</v>
      </c>
      <c r="AW76" s="2">
        <v>1</v>
      </c>
      <c r="AX76" s="2"/>
      <c r="AY76" s="2"/>
      <c r="AZ76" s="2">
        <v>1</v>
      </c>
      <c r="BA76" s="2">
        <v>1</v>
      </c>
      <c r="BB76" s="2">
        <v>1</v>
      </c>
      <c r="BC76" s="2">
        <v>1</v>
      </c>
      <c r="BD76" s="2" t="s">
        <v>6</v>
      </c>
      <c r="BE76" s="2" t="s">
        <v>6</v>
      </c>
      <c r="BF76" s="2" t="s">
        <v>6</v>
      </c>
      <c r="BG76" s="2" t="s">
        <v>6</v>
      </c>
      <c r="BH76" s="2">
        <v>0</v>
      </c>
      <c r="BI76" s="2">
        <v>1</v>
      </c>
      <c r="BJ76" s="2" t="s">
        <v>144</v>
      </c>
      <c r="BK76" s="2"/>
      <c r="BL76" s="2"/>
      <c r="BM76" s="2">
        <v>27001</v>
      </c>
      <c r="BN76" s="2">
        <v>0</v>
      </c>
      <c r="BO76" s="2" t="s">
        <v>6</v>
      </c>
      <c r="BP76" s="2">
        <v>0</v>
      </c>
      <c r="BQ76" s="2">
        <v>2</v>
      </c>
      <c r="BR76" s="2">
        <v>0</v>
      </c>
      <c r="BS76" s="2">
        <v>1</v>
      </c>
      <c r="BT76" s="2">
        <v>1</v>
      </c>
      <c r="BU76" s="2">
        <v>1</v>
      </c>
      <c r="BV76" s="2">
        <v>1</v>
      </c>
      <c r="BW76" s="2">
        <v>1</v>
      </c>
      <c r="BX76" s="2">
        <v>1</v>
      </c>
      <c r="BY76" s="2" t="s">
        <v>6</v>
      </c>
      <c r="BZ76" s="2">
        <v>142</v>
      </c>
      <c r="CA76" s="2">
        <v>95</v>
      </c>
      <c r="CB76" s="2"/>
      <c r="CC76" s="2"/>
      <c r="CD76" s="2"/>
      <c r="CE76" s="2"/>
      <c r="CF76" s="2">
        <v>0</v>
      </c>
      <c r="CG76" s="2">
        <v>0</v>
      </c>
      <c r="CH76" s="2"/>
      <c r="CI76" s="2"/>
      <c r="CJ76" s="2"/>
      <c r="CK76" s="2"/>
      <c r="CL76" s="2"/>
      <c r="CM76" s="2">
        <v>0</v>
      </c>
      <c r="CN76" s="2" t="s">
        <v>500</v>
      </c>
      <c r="CO76" s="2">
        <v>0</v>
      </c>
      <c r="CP76" s="2">
        <f t="shared" si="69"/>
        <v>37.69</v>
      </c>
      <c r="CQ76" s="2">
        <f t="shared" si="70"/>
        <v>0</v>
      </c>
      <c r="CR76" s="2">
        <f t="shared" si="71"/>
        <v>48.875</v>
      </c>
      <c r="CS76" s="2">
        <f t="shared" si="72"/>
        <v>8.9375</v>
      </c>
      <c r="CT76" s="2">
        <f t="shared" si="73"/>
        <v>0</v>
      </c>
      <c r="CU76" s="2">
        <f t="shared" si="74"/>
        <v>0</v>
      </c>
      <c r="CV76" s="2">
        <f t="shared" si="75"/>
        <v>0</v>
      </c>
      <c r="CW76" s="2">
        <f t="shared" si="76"/>
        <v>0.82500000000000007</v>
      </c>
      <c r="CX76" s="2">
        <f t="shared" si="77"/>
        <v>0</v>
      </c>
      <c r="CY76" s="2">
        <f t="shared" si="78"/>
        <v>8.8192000000000004</v>
      </c>
      <c r="CZ76" s="2">
        <f t="shared" si="79"/>
        <v>5.5808999999999989</v>
      </c>
      <c r="DA76" s="2"/>
      <c r="DB76" s="2"/>
      <c r="DC76" s="2" t="s">
        <v>6</v>
      </c>
      <c r="DD76" s="2" t="s">
        <v>6</v>
      </c>
      <c r="DE76" s="2" t="s">
        <v>41</v>
      </c>
      <c r="DF76" s="2" t="s">
        <v>41</v>
      </c>
      <c r="DG76" s="2" t="s">
        <v>42</v>
      </c>
      <c r="DH76" s="2" t="s">
        <v>6</v>
      </c>
      <c r="DI76" s="2" t="s">
        <v>42</v>
      </c>
      <c r="DJ76" s="2" t="s">
        <v>41</v>
      </c>
      <c r="DK76" s="2" t="s">
        <v>6</v>
      </c>
      <c r="DL76" s="2" t="s">
        <v>6</v>
      </c>
      <c r="DM76" s="2" t="s">
        <v>6</v>
      </c>
      <c r="DN76" s="2">
        <v>0</v>
      </c>
      <c r="DO76" s="2">
        <v>0</v>
      </c>
      <c r="DP76" s="2">
        <v>1</v>
      </c>
      <c r="DQ76" s="2">
        <v>1</v>
      </c>
      <c r="DR76" s="2"/>
      <c r="DS76" s="2"/>
      <c r="DT76" s="2"/>
      <c r="DU76" s="2">
        <v>1009</v>
      </c>
      <c r="DV76" s="2" t="s">
        <v>62</v>
      </c>
      <c r="DW76" s="2" t="s">
        <v>62</v>
      </c>
      <c r="DX76" s="2">
        <v>1000</v>
      </c>
      <c r="DY76" s="2"/>
      <c r="DZ76" s="2"/>
      <c r="EA76" s="2"/>
      <c r="EB76" s="2"/>
      <c r="EC76" s="2"/>
      <c r="ED76" s="2"/>
      <c r="EE76" s="2">
        <v>26549101</v>
      </c>
      <c r="EF76" s="2">
        <v>2</v>
      </c>
      <c r="EG76" s="2" t="s">
        <v>20</v>
      </c>
      <c r="EH76" s="2">
        <v>0</v>
      </c>
      <c r="EI76" s="2" t="s">
        <v>6</v>
      </c>
      <c r="EJ76" s="2">
        <v>1</v>
      </c>
      <c r="EK76" s="2">
        <v>27001</v>
      </c>
      <c r="EL76" s="2" t="s">
        <v>21</v>
      </c>
      <c r="EM76" s="2" t="s">
        <v>22</v>
      </c>
      <c r="EN76" s="2"/>
      <c r="EO76" s="2" t="s">
        <v>43</v>
      </c>
      <c r="EP76" s="2"/>
      <c r="EQ76" s="2">
        <v>0</v>
      </c>
      <c r="ER76" s="2">
        <v>39.1</v>
      </c>
      <c r="ES76" s="2">
        <v>0</v>
      </c>
      <c r="ET76" s="2">
        <v>39.1</v>
      </c>
      <c r="EU76" s="2">
        <v>7.15</v>
      </c>
      <c r="EV76" s="2">
        <v>0</v>
      </c>
      <c r="EW76" s="2">
        <v>0</v>
      </c>
      <c r="EX76" s="2">
        <v>0.66</v>
      </c>
      <c r="EY76" s="2">
        <v>0</v>
      </c>
      <c r="EZ76" s="2"/>
      <c r="FA76" s="2"/>
      <c r="FB76" s="2"/>
      <c r="FC76" s="2"/>
      <c r="FD76" s="2"/>
      <c r="FE76" s="2"/>
      <c r="FF76" s="2"/>
      <c r="FG76" s="2"/>
      <c r="FH76" s="2"/>
      <c r="FI76" s="2"/>
      <c r="FJ76" s="2"/>
      <c r="FK76" s="2"/>
      <c r="FL76" s="2"/>
      <c r="FM76" s="2"/>
      <c r="FN76" s="2"/>
      <c r="FO76" s="2"/>
      <c r="FP76" s="2"/>
      <c r="FQ76" s="2">
        <v>0</v>
      </c>
      <c r="FR76" s="2">
        <f t="shared" si="80"/>
        <v>0</v>
      </c>
      <c r="FS76" s="2">
        <v>0</v>
      </c>
      <c r="FT76" s="2" t="s">
        <v>24</v>
      </c>
      <c r="FU76" s="2" t="s">
        <v>25</v>
      </c>
      <c r="FV76" s="2"/>
      <c r="FW76" s="2"/>
      <c r="FX76" s="2">
        <v>127.8</v>
      </c>
      <c r="FY76" s="2">
        <v>80.75</v>
      </c>
      <c r="FZ76" s="2"/>
      <c r="GA76" s="2" t="s">
        <v>6</v>
      </c>
      <c r="GB76" s="2"/>
      <c r="GC76" s="2"/>
      <c r="GD76" s="2">
        <v>0</v>
      </c>
      <c r="GE76" s="2"/>
      <c r="GF76" s="2">
        <v>-595054287</v>
      </c>
      <c r="GG76" s="2">
        <v>2</v>
      </c>
      <c r="GH76" s="2">
        <v>1</v>
      </c>
      <c r="GI76" s="2">
        <v>-2</v>
      </c>
      <c r="GJ76" s="2">
        <v>0</v>
      </c>
      <c r="GK76" s="2">
        <f>ROUND(R76*(R12)/100,2)</f>
        <v>0</v>
      </c>
      <c r="GL76" s="2">
        <f t="shared" si="81"/>
        <v>0</v>
      </c>
      <c r="GM76" s="2">
        <f t="shared" si="82"/>
        <v>52.09</v>
      </c>
      <c r="GN76" s="2">
        <f t="shared" si="83"/>
        <v>52.09</v>
      </c>
      <c r="GO76" s="2">
        <f t="shared" si="84"/>
        <v>0</v>
      </c>
      <c r="GP76" s="2">
        <f t="shared" si="85"/>
        <v>0</v>
      </c>
      <c r="GQ76" s="2"/>
      <c r="GR76" s="2">
        <v>0</v>
      </c>
      <c r="GS76" s="2">
        <v>3</v>
      </c>
      <c r="GT76" s="2">
        <v>0</v>
      </c>
      <c r="GU76" s="2" t="s">
        <v>6</v>
      </c>
      <c r="GV76" s="2">
        <f t="shared" si="86"/>
        <v>0</v>
      </c>
      <c r="GW76" s="2">
        <v>1</v>
      </c>
      <c r="GX76" s="2">
        <f t="shared" si="87"/>
        <v>0</v>
      </c>
      <c r="GY76" s="2"/>
      <c r="GZ76" s="2"/>
      <c r="HA76" s="2">
        <v>0</v>
      </c>
      <c r="HB76" s="2">
        <v>0</v>
      </c>
      <c r="HC76" s="2"/>
      <c r="HD76" s="2"/>
      <c r="HE76" s="2"/>
      <c r="HF76" s="2"/>
      <c r="HG76" s="2"/>
      <c r="HH76" s="2"/>
      <c r="HI76" s="2"/>
      <c r="HJ76" s="2"/>
      <c r="HK76" s="2"/>
      <c r="HL76" s="2"/>
      <c r="HM76" s="2"/>
      <c r="HN76" s="2"/>
      <c r="HO76" s="2"/>
      <c r="HP76" s="2"/>
      <c r="HQ76" s="2"/>
      <c r="HR76" s="2"/>
      <c r="HS76" s="2"/>
      <c r="HT76" s="2"/>
      <c r="HU76" s="2"/>
      <c r="HV76" s="2"/>
      <c r="HW76" s="2"/>
      <c r="HX76" s="2"/>
      <c r="HY76" s="2"/>
      <c r="HZ76" s="2"/>
      <c r="IA76" s="2"/>
      <c r="IB76" s="2"/>
      <c r="IC76" s="2"/>
      <c r="ID76" s="2"/>
      <c r="IE76" s="2"/>
      <c r="IF76" s="2"/>
      <c r="IG76" s="2"/>
      <c r="IH76" s="2"/>
      <c r="II76" s="2"/>
      <c r="IJ76" s="2"/>
      <c r="IK76" s="2">
        <v>0</v>
      </c>
      <c r="IL76" s="2"/>
      <c r="IM76" s="2"/>
      <c r="IN76" s="2"/>
      <c r="IO76" s="2"/>
      <c r="IP76" s="2"/>
      <c r="IQ76" s="2"/>
      <c r="IR76" s="2"/>
      <c r="IS76" s="2"/>
      <c r="IT76" s="2"/>
      <c r="IU76" s="2"/>
    </row>
    <row r="77" spans="1:255" x14ac:dyDescent="0.2">
      <c r="A77">
        <v>17</v>
      </c>
      <c r="B77">
        <v>1</v>
      </c>
      <c r="C77">
        <f>ROW(SmtRes!A174)</f>
        <v>174</v>
      </c>
      <c r="D77">
        <f>ROW(EtalonRes!A176)</f>
        <v>176</v>
      </c>
      <c r="E77" t="s">
        <v>141</v>
      </c>
      <c r="F77" t="s">
        <v>142</v>
      </c>
      <c r="G77" t="s">
        <v>143</v>
      </c>
      <c r="H77" t="s">
        <v>62</v>
      </c>
      <c r="I77">
        <f>ROUND((0.8*964)/1000,9)</f>
        <v>0.7712</v>
      </c>
      <c r="J77">
        <v>0</v>
      </c>
      <c r="O77">
        <f t="shared" si="55"/>
        <v>269.5</v>
      </c>
      <c r="P77">
        <f t="shared" si="56"/>
        <v>0</v>
      </c>
      <c r="Q77">
        <f t="shared" si="57"/>
        <v>269.5</v>
      </c>
      <c r="R77">
        <f t="shared" si="58"/>
        <v>49.28</v>
      </c>
      <c r="S77">
        <f t="shared" si="59"/>
        <v>0</v>
      </c>
      <c r="T77">
        <f t="shared" si="60"/>
        <v>0</v>
      </c>
      <c r="U77">
        <f t="shared" si="61"/>
        <v>0</v>
      </c>
      <c r="V77">
        <f t="shared" si="62"/>
        <v>0.63624000000000003</v>
      </c>
      <c r="W77">
        <f t="shared" si="63"/>
        <v>0</v>
      </c>
      <c r="X77">
        <f t="shared" si="64"/>
        <v>63.08</v>
      </c>
      <c r="Y77">
        <f t="shared" si="65"/>
        <v>39.92</v>
      </c>
      <c r="AA77">
        <v>26812450</v>
      </c>
      <c r="AB77">
        <f t="shared" si="66"/>
        <v>48.875</v>
      </c>
      <c r="AC77">
        <f t="shared" si="88"/>
        <v>0</v>
      </c>
      <c r="AD77">
        <f>ROUND(((((ET77*1.25))-((EU77*1.25)))+AE77),6)</f>
        <v>48.875</v>
      </c>
      <c r="AE77">
        <f>ROUND(((EU77*1.25)),6)</f>
        <v>8.9375</v>
      </c>
      <c r="AF77">
        <f>ROUND(((EV77*1.15)),6)</f>
        <v>0</v>
      </c>
      <c r="AG77">
        <f t="shared" si="67"/>
        <v>0</v>
      </c>
      <c r="AH77">
        <f>((EW77*1.15))</f>
        <v>0</v>
      </c>
      <c r="AI77">
        <f>((EX77*1.25))</f>
        <v>0.82500000000000007</v>
      </c>
      <c r="AJ77">
        <f t="shared" si="68"/>
        <v>0</v>
      </c>
      <c r="AK77">
        <v>39.1</v>
      </c>
      <c r="AL77">
        <v>0</v>
      </c>
      <c r="AM77">
        <v>39.1</v>
      </c>
      <c r="AN77">
        <v>7.15</v>
      </c>
      <c r="AO77">
        <v>0</v>
      </c>
      <c r="AP77">
        <v>0</v>
      </c>
      <c r="AQ77">
        <v>0</v>
      </c>
      <c r="AR77">
        <v>0.66</v>
      </c>
      <c r="AS77">
        <v>0</v>
      </c>
      <c r="AT77">
        <v>128</v>
      </c>
      <c r="AU77">
        <v>81</v>
      </c>
      <c r="AV77">
        <v>1</v>
      </c>
      <c r="AW77">
        <v>1</v>
      </c>
      <c r="AZ77">
        <v>7.15</v>
      </c>
      <c r="BA77">
        <v>7.15</v>
      </c>
      <c r="BB77">
        <v>7.15</v>
      </c>
      <c r="BC77">
        <v>7.15</v>
      </c>
      <c r="BD77" t="s">
        <v>6</v>
      </c>
      <c r="BE77" t="s">
        <v>6</v>
      </c>
      <c r="BF77" t="s">
        <v>6</v>
      </c>
      <c r="BG77" t="s">
        <v>6</v>
      </c>
      <c r="BH77">
        <v>0</v>
      </c>
      <c r="BI77">
        <v>1</v>
      </c>
      <c r="BJ77" t="s">
        <v>144</v>
      </c>
      <c r="BM77">
        <v>27001</v>
      </c>
      <c r="BN77">
        <v>0</v>
      </c>
      <c r="BO77" t="s">
        <v>6</v>
      </c>
      <c r="BP77">
        <v>0</v>
      </c>
      <c r="BQ77">
        <v>2</v>
      </c>
      <c r="BR77">
        <v>0</v>
      </c>
      <c r="BS77">
        <v>7.15</v>
      </c>
      <c r="BT77">
        <v>1</v>
      </c>
      <c r="BU77">
        <v>1</v>
      </c>
      <c r="BV77">
        <v>1</v>
      </c>
      <c r="BW77">
        <v>1</v>
      </c>
      <c r="BX77">
        <v>1</v>
      </c>
      <c r="BY77" t="s">
        <v>6</v>
      </c>
      <c r="BZ77">
        <v>142</v>
      </c>
      <c r="CA77">
        <v>95</v>
      </c>
      <c r="CF77">
        <v>0</v>
      </c>
      <c r="CG77">
        <v>0</v>
      </c>
      <c r="CM77">
        <v>0</v>
      </c>
      <c r="CN77" t="s">
        <v>500</v>
      </c>
      <c r="CO77">
        <v>0</v>
      </c>
      <c r="CP77">
        <f t="shared" si="69"/>
        <v>269.5</v>
      </c>
      <c r="CQ77">
        <f t="shared" si="70"/>
        <v>0</v>
      </c>
      <c r="CR77">
        <f t="shared" si="71"/>
        <v>349.45625000000001</v>
      </c>
      <c r="CS77">
        <f t="shared" si="72"/>
        <v>63.903125000000003</v>
      </c>
      <c r="CT77">
        <f t="shared" si="73"/>
        <v>0</v>
      </c>
      <c r="CU77">
        <f t="shared" si="74"/>
        <v>0</v>
      </c>
      <c r="CV77">
        <f t="shared" si="75"/>
        <v>0</v>
      </c>
      <c r="CW77">
        <f t="shared" si="76"/>
        <v>0.82500000000000007</v>
      </c>
      <c r="CX77">
        <f t="shared" si="77"/>
        <v>0</v>
      </c>
      <c r="CY77">
        <f t="shared" si="78"/>
        <v>63.078400000000002</v>
      </c>
      <c r="CZ77">
        <f t="shared" si="79"/>
        <v>39.916800000000002</v>
      </c>
      <c r="DC77" t="s">
        <v>6</v>
      </c>
      <c r="DD77" t="s">
        <v>6</v>
      </c>
      <c r="DE77" t="s">
        <v>41</v>
      </c>
      <c r="DF77" t="s">
        <v>41</v>
      </c>
      <c r="DG77" t="s">
        <v>42</v>
      </c>
      <c r="DH77" t="s">
        <v>6</v>
      </c>
      <c r="DI77" t="s">
        <v>42</v>
      </c>
      <c r="DJ77" t="s">
        <v>41</v>
      </c>
      <c r="DK77" t="s">
        <v>6</v>
      </c>
      <c r="DL77" t="s">
        <v>6</v>
      </c>
      <c r="DM77" t="s">
        <v>6</v>
      </c>
      <c r="DN77">
        <v>0</v>
      </c>
      <c r="DO77">
        <v>0</v>
      </c>
      <c r="DP77">
        <v>1</v>
      </c>
      <c r="DQ77">
        <v>1</v>
      </c>
      <c r="DU77">
        <v>1009</v>
      </c>
      <c r="DV77" t="s">
        <v>62</v>
      </c>
      <c r="DW77" t="s">
        <v>62</v>
      </c>
      <c r="DX77">
        <v>1000</v>
      </c>
      <c r="EE77">
        <v>26549101</v>
      </c>
      <c r="EF77">
        <v>2</v>
      </c>
      <c r="EG77" t="s">
        <v>20</v>
      </c>
      <c r="EH77">
        <v>0</v>
      </c>
      <c r="EI77" t="s">
        <v>6</v>
      </c>
      <c r="EJ77">
        <v>1</v>
      </c>
      <c r="EK77">
        <v>27001</v>
      </c>
      <c r="EL77" t="s">
        <v>21</v>
      </c>
      <c r="EM77" t="s">
        <v>22</v>
      </c>
      <c r="EO77" t="s">
        <v>43</v>
      </c>
      <c r="EQ77">
        <v>0</v>
      </c>
      <c r="ER77">
        <v>39.1</v>
      </c>
      <c r="ES77">
        <v>0</v>
      </c>
      <c r="ET77">
        <v>39.1</v>
      </c>
      <c r="EU77">
        <v>7.15</v>
      </c>
      <c r="EV77">
        <v>0</v>
      </c>
      <c r="EW77">
        <v>0</v>
      </c>
      <c r="EX77">
        <v>0.66</v>
      </c>
      <c r="EY77">
        <v>0</v>
      </c>
      <c r="FQ77">
        <v>0</v>
      </c>
      <c r="FR77">
        <f t="shared" si="80"/>
        <v>0</v>
      </c>
      <c r="FS77">
        <v>0</v>
      </c>
      <c r="FT77" t="s">
        <v>24</v>
      </c>
      <c r="FU77" t="s">
        <v>25</v>
      </c>
      <c r="FX77">
        <v>127.8</v>
      </c>
      <c r="FY77">
        <v>80.75</v>
      </c>
      <c r="GA77" t="s">
        <v>6</v>
      </c>
      <c r="GD77">
        <v>0</v>
      </c>
      <c r="GF77">
        <v>-595054287</v>
      </c>
      <c r="GG77">
        <v>1</v>
      </c>
      <c r="GH77">
        <v>1</v>
      </c>
      <c r="GI77">
        <v>4</v>
      </c>
      <c r="GJ77">
        <v>0</v>
      </c>
      <c r="GK77">
        <f>ROUND(R77*(S12)/100,2)</f>
        <v>0</v>
      </c>
      <c r="GL77">
        <f t="shared" si="81"/>
        <v>0</v>
      </c>
      <c r="GM77">
        <f t="shared" si="82"/>
        <v>372.5</v>
      </c>
      <c r="GN77">
        <f t="shared" si="83"/>
        <v>372.5</v>
      </c>
      <c r="GO77">
        <f t="shared" si="84"/>
        <v>0</v>
      </c>
      <c r="GP77">
        <f t="shared" si="85"/>
        <v>0</v>
      </c>
      <c r="GR77">
        <v>0</v>
      </c>
      <c r="GS77">
        <v>3</v>
      </c>
      <c r="GT77">
        <v>0</v>
      </c>
      <c r="GU77" t="s">
        <v>6</v>
      </c>
      <c r="GV77">
        <f t="shared" si="86"/>
        <v>0</v>
      </c>
      <c r="GW77">
        <v>1</v>
      </c>
      <c r="GX77">
        <f t="shared" si="87"/>
        <v>0</v>
      </c>
      <c r="HA77">
        <v>0</v>
      </c>
      <c r="HB77">
        <v>0</v>
      </c>
      <c r="IK77">
        <v>0</v>
      </c>
    </row>
    <row r="78" spans="1:255" x14ac:dyDescent="0.2">
      <c r="A78" s="2">
        <v>18</v>
      </c>
      <c r="B78" s="2">
        <v>1</v>
      </c>
      <c r="C78" s="2">
        <v>171</v>
      </c>
      <c r="D78" s="2"/>
      <c r="E78" s="2" t="s">
        <v>145</v>
      </c>
      <c r="F78" s="2" t="s">
        <v>99</v>
      </c>
      <c r="G78" s="2" t="s">
        <v>100</v>
      </c>
      <c r="H78" s="2" t="s">
        <v>62</v>
      </c>
      <c r="I78" s="2">
        <f>I76*J78</f>
        <v>0.79433600000000004</v>
      </c>
      <c r="J78" s="2">
        <v>1.03</v>
      </c>
      <c r="K78" s="2"/>
      <c r="L78" s="2"/>
      <c r="M78" s="2"/>
      <c r="N78" s="2"/>
      <c r="O78" s="2">
        <f t="shared" si="55"/>
        <v>1741.56</v>
      </c>
      <c r="P78" s="2">
        <f t="shared" si="56"/>
        <v>1741.56</v>
      </c>
      <c r="Q78" s="2">
        <f t="shared" si="57"/>
        <v>0</v>
      </c>
      <c r="R78" s="2">
        <f t="shared" si="58"/>
        <v>0</v>
      </c>
      <c r="S78" s="2">
        <f t="shared" si="59"/>
        <v>0</v>
      </c>
      <c r="T78" s="2">
        <f t="shared" si="60"/>
        <v>0</v>
      </c>
      <c r="U78" s="2">
        <f t="shared" si="61"/>
        <v>0</v>
      </c>
      <c r="V78" s="2">
        <f t="shared" si="62"/>
        <v>0</v>
      </c>
      <c r="W78" s="2">
        <f t="shared" si="63"/>
        <v>0</v>
      </c>
      <c r="X78" s="2">
        <f t="shared" si="64"/>
        <v>0</v>
      </c>
      <c r="Y78" s="2">
        <f t="shared" si="65"/>
        <v>0</v>
      </c>
      <c r="Z78" s="2"/>
      <c r="AA78" s="2">
        <v>26812436</v>
      </c>
      <c r="AB78" s="2">
        <f t="shared" si="66"/>
        <v>2192.4699999999998</v>
      </c>
      <c r="AC78" s="2">
        <f t="shared" si="88"/>
        <v>2192.4699999999998</v>
      </c>
      <c r="AD78" s="2">
        <f>ROUND((((ET78)-(EU78))+AE78),6)</f>
        <v>0</v>
      </c>
      <c r="AE78" s="2">
        <f>ROUND((EU78),6)</f>
        <v>0</v>
      </c>
      <c r="AF78" s="2">
        <f>ROUND((EV78),6)</f>
        <v>0</v>
      </c>
      <c r="AG78" s="2">
        <f t="shared" si="67"/>
        <v>0</v>
      </c>
      <c r="AH78" s="2">
        <f>(EW78)</f>
        <v>0</v>
      </c>
      <c r="AI78" s="2">
        <f>(EX78)</f>
        <v>0</v>
      </c>
      <c r="AJ78" s="2">
        <f t="shared" si="68"/>
        <v>0</v>
      </c>
      <c r="AK78" s="2">
        <v>2192.4699999999998</v>
      </c>
      <c r="AL78" s="2">
        <v>2192.4699999999998</v>
      </c>
      <c r="AM78" s="2">
        <v>0</v>
      </c>
      <c r="AN78" s="2">
        <v>0</v>
      </c>
      <c r="AO78" s="2">
        <v>0</v>
      </c>
      <c r="AP78" s="2">
        <v>0</v>
      </c>
      <c r="AQ78" s="2">
        <v>0</v>
      </c>
      <c r="AR78" s="2">
        <v>0</v>
      </c>
      <c r="AS78" s="2">
        <v>0</v>
      </c>
      <c r="AT78" s="2">
        <v>128</v>
      </c>
      <c r="AU78" s="2">
        <v>81</v>
      </c>
      <c r="AV78" s="2">
        <v>1</v>
      </c>
      <c r="AW78" s="2">
        <v>1</v>
      </c>
      <c r="AX78" s="2"/>
      <c r="AY78" s="2"/>
      <c r="AZ78" s="2">
        <v>1</v>
      </c>
      <c r="BA78" s="2">
        <v>1</v>
      </c>
      <c r="BB78" s="2">
        <v>1</v>
      </c>
      <c r="BC78" s="2">
        <v>1</v>
      </c>
      <c r="BD78" s="2" t="s">
        <v>6</v>
      </c>
      <c r="BE78" s="2" t="s">
        <v>6</v>
      </c>
      <c r="BF78" s="2" t="s">
        <v>6</v>
      </c>
      <c r="BG78" s="2" t="s">
        <v>6</v>
      </c>
      <c r="BH78" s="2">
        <v>3</v>
      </c>
      <c r="BI78" s="2">
        <v>1</v>
      </c>
      <c r="BJ78" s="2" t="s">
        <v>101</v>
      </c>
      <c r="BK78" s="2"/>
      <c r="BL78" s="2"/>
      <c r="BM78" s="2">
        <v>27001</v>
      </c>
      <c r="BN78" s="2">
        <v>0</v>
      </c>
      <c r="BO78" s="2" t="s">
        <v>6</v>
      </c>
      <c r="BP78" s="2">
        <v>0</v>
      </c>
      <c r="BQ78" s="2">
        <v>2</v>
      </c>
      <c r="BR78" s="2">
        <v>0</v>
      </c>
      <c r="BS78" s="2">
        <v>1</v>
      </c>
      <c r="BT78" s="2">
        <v>1</v>
      </c>
      <c r="BU78" s="2">
        <v>1</v>
      </c>
      <c r="BV78" s="2">
        <v>1</v>
      </c>
      <c r="BW78" s="2">
        <v>1</v>
      </c>
      <c r="BX78" s="2">
        <v>1</v>
      </c>
      <c r="BY78" s="2" t="s">
        <v>6</v>
      </c>
      <c r="BZ78" s="2">
        <v>142</v>
      </c>
      <c r="CA78" s="2">
        <v>95</v>
      </c>
      <c r="CB78" s="2"/>
      <c r="CC78" s="2"/>
      <c r="CD78" s="2"/>
      <c r="CE78" s="2"/>
      <c r="CF78" s="2">
        <v>0</v>
      </c>
      <c r="CG78" s="2">
        <v>0</v>
      </c>
      <c r="CH78" s="2"/>
      <c r="CI78" s="2"/>
      <c r="CJ78" s="2"/>
      <c r="CK78" s="2"/>
      <c r="CL78" s="2"/>
      <c r="CM78" s="2">
        <v>0</v>
      </c>
      <c r="CN78" s="2" t="s">
        <v>6</v>
      </c>
      <c r="CO78" s="2">
        <v>0</v>
      </c>
      <c r="CP78" s="2">
        <f t="shared" si="69"/>
        <v>1741.56</v>
      </c>
      <c r="CQ78" s="2">
        <f t="shared" si="70"/>
        <v>2192.4699999999998</v>
      </c>
      <c r="CR78" s="2">
        <f t="shared" si="71"/>
        <v>0</v>
      </c>
      <c r="CS78" s="2">
        <f t="shared" si="72"/>
        <v>0</v>
      </c>
      <c r="CT78" s="2">
        <f t="shared" si="73"/>
        <v>0</v>
      </c>
      <c r="CU78" s="2">
        <f t="shared" si="74"/>
        <v>0</v>
      </c>
      <c r="CV78" s="2">
        <f t="shared" si="75"/>
        <v>0</v>
      </c>
      <c r="CW78" s="2">
        <f t="shared" si="76"/>
        <v>0</v>
      </c>
      <c r="CX78" s="2">
        <f t="shared" si="77"/>
        <v>0</v>
      </c>
      <c r="CY78" s="2">
        <f t="shared" si="78"/>
        <v>0</v>
      </c>
      <c r="CZ78" s="2">
        <f t="shared" si="79"/>
        <v>0</v>
      </c>
      <c r="DA78" s="2"/>
      <c r="DB78" s="2"/>
      <c r="DC78" s="2" t="s">
        <v>6</v>
      </c>
      <c r="DD78" s="2" t="s">
        <v>6</v>
      </c>
      <c r="DE78" s="2" t="s">
        <v>6</v>
      </c>
      <c r="DF78" s="2" t="s">
        <v>6</v>
      </c>
      <c r="DG78" s="2" t="s">
        <v>6</v>
      </c>
      <c r="DH78" s="2" t="s">
        <v>6</v>
      </c>
      <c r="DI78" s="2" t="s">
        <v>6</v>
      </c>
      <c r="DJ78" s="2" t="s">
        <v>6</v>
      </c>
      <c r="DK78" s="2" t="s">
        <v>6</v>
      </c>
      <c r="DL78" s="2" t="s">
        <v>6</v>
      </c>
      <c r="DM78" s="2" t="s">
        <v>6</v>
      </c>
      <c r="DN78" s="2">
        <v>0</v>
      </c>
      <c r="DO78" s="2">
        <v>0</v>
      </c>
      <c r="DP78" s="2">
        <v>1</v>
      </c>
      <c r="DQ78" s="2">
        <v>1</v>
      </c>
      <c r="DR78" s="2"/>
      <c r="DS78" s="2"/>
      <c r="DT78" s="2"/>
      <c r="DU78" s="2">
        <v>1009</v>
      </c>
      <c r="DV78" s="2" t="s">
        <v>62</v>
      </c>
      <c r="DW78" s="2" t="s">
        <v>62</v>
      </c>
      <c r="DX78" s="2">
        <v>1000</v>
      </c>
      <c r="DY78" s="2"/>
      <c r="DZ78" s="2"/>
      <c r="EA78" s="2"/>
      <c r="EB78" s="2"/>
      <c r="EC78" s="2"/>
      <c r="ED78" s="2"/>
      <c r="EE78" s="2">
        <v>26549101</v>
      </c>
      <c r="EF78" s="2">
        <v>2</v>
      </c>
      <c r="EG78" s="2" t="s">
        <v>20</v>
      </c>
      <c r="EH78" s="2">
        <v>0</v>
      </c>
      <c r="EI78" s="2" t="s">
        <v>6</v>
      </c>
      <c r="EJ78" s="2">
        <v>1</v>
      </c>
      <c r="EK78" s="2">
        <v>27001</v>
      </c>
      <c r="EL78" s="2" t="s">
        <v>21</v>
      </c>
      <c r="EM78" s="2" t="s">
        <v>22</v>
      </c>
      <c r="EN78" s="2"/>
      <c r="EO78" s="2" t="s">
        <v>6</v>
      </c>
      <c r="EP78" s="2"/>
      <c r="EQ78" s="2">
        <v>0</v>
      </c>
      <c r="ER78" s="2">
        <v>2192.4699999999998</v>
      </c>
      <c r="ES78" s="2">
        <v>2192.4699999999998</v>
      </c>
      <c r="ET78" s="2">
        <v>0</v>
      </c>
      <c r="EU78" s="2">
        <v>0</v>
      </c>
      <c r="EV78" s="2">
        <v>0</v>
      </c>
      <c r="EW78" s="2">
        <v>0</v>
      </c>
      <c r="EX78" s="2">
        <v>0</v>
      </c>
      <c r="EY78" s="2"/>
      <c r="EZ78" s="2"/>
      <c r="FA78" s="2"/>
      <c r="FB78" s="2"/>
      <c r="FC78" s="2"/>
      <c r="FD78" s="2"/>
      <c r="FE78" s="2"/>
      <c r="FF78" s="2"/>
      <c r="FG78" s="2"/>
      <c r="FH78" s="2"/>
      <c r="FI78" s="2"/>
      <c r="FJ78" s="2"/>
      <c r="FK78" s="2"/>
      <c r="FL78" s="2"/>
      <c r="FM78" s="2"/>
      <c r="FN78" s="2"/>
      <c r="FO78" s="2"/>
      <c r="FP78" s="2"/>
      <c r="FQ78" s="2">
        <v>0</v>
      </c>
      <c r="FR78" s="2">
        <f t="shared" si="80"/>
        <v>0</v>
      </c>
      <c r="FS78" s="2">
        <v>0</v>
      </c>
      <c r="FT78" s="2" t="s">
        <v>24</v>
      </c>
      <c r="FU78" s="2" t="s">
        <v>25</v>
      </c>
      <c r="FV78" s="2"/>
      <c r="FW78" s="2"/>
      <c r="FX78" s="2">
        <v>127.8</v>
      </c>
      <c r="FY78" s="2">
        <v>80.75</v>
      </c>
      <c r="FZ78" s="2"/>
      <c r="GA78" s="2" t="s">
        <v>6</v>
      </c>
      <c r="GB78" s="2"/>
      <c r="GC78" s="2"/>
      <c r="GD78" s="2">
        <v>0</v>
      </c>
      <c r="GE78" s="2"/>
      <c r="GF78" s="2">
        <v>-998642674</v>
      </c>
      <c r="GG78" s="2">
        <v>2</v>
      </c>
      <c r="GH78" s="2">
        <v>1</v>
      </c>
      <c r="GI78" s="2">
        <v>-2</v>
      </c>
      <c r="GJ78" s="2">
        <v>0</v>
      </c>
      <c r="GK78" s="2">
        <f>ROUND(R78*(R12)/100,2)</f>
        <v>0</v>
      </c>
      <c r="GL78" s="2">
        <f t="shared" si="81"/>
        <v>0</v>
      </c>
      <c r="GM78" s="2">
        <f t="shared" si="82"/>
        <v>1741.56</v>
      </c>
      <c r="GN78" s="2">
        <f t="shared" si="83"/>
        <v>1741.56</v>
      </c>
      <c r="GO78" s="2">
        <f t="shared" si="84"/>
        <v>0</v>
      </c>
      <c r="GP78" s="2">
        <f t="shared" si="85"/>
        <v>0</v>
      </c>
      <c r="GQ78" s="2"/>
      <c r="GR78" s="2">
        <v>0</v>
      </c>
      <c r="GS78" s="2">
        <v>3</v>
      </c>
      <c r="GT78" s="2">
        <v>0</v>
      </c>
      <c r="GU78" s="2" t="s">
        <v>6</v>
      </c>
      <c r="GV78" s="2">
        <f t="shared" si="86"/>
        <v>0</v>
      </c>
      <c r="GW78" s="2">
        <v>1</v>
      </c>
      <c r="GX78" s="2">
        <f t="shared" si="87"/>
        <v>0</v>
      </c>
      <c r="GY78" s="2"/>
      <c r="GZ78" s="2"/>
      <c r="HA78" s="2">
        <v>0</v>
      </c>
      <c r="HB78" s="2">
        <v>0</v>
      </c>
      <c r="HC78" s="2"/>
      <c r="HD78" s="2"/>
      <c r="HE78" s="2"/>
      <c r="HF78" s="2"/>
      <c r="HG78" s="2"/>
      <c r="HH78" s="2"/>
      <c r="HI78" s="2"/>
      <c r="HJ78" s="2"/>
      <c r="HK78" s="2"/>
      <c r="HL78" s="2"/>
      <c r="HM78" s="2"/>
      <c r="HN78" s="2"/>
      <c r="HO78" s="2"/>
      <c r="HP78" s="2"/>
      <c r="HQ78" s="2"/>
      <c r="HR78" s="2"/>
      <c r="HS78" s="2"/>
      <c r="HT78" s="2"/>
      <c r="HU78" s="2"/>
      <c r="HV78" s="2"/>
      <c r="HW78" s="2"/>
      <c r="HX78" s="2"/>
      <c r="HY78" s="2"/>
      <c r="HZ78" s="2"/>
      <c r="IA78" s="2"/>
      <c r="IB78" s="2"/>
      <c r="IC78" s="2"/>
      <c r="ID78" s="2"/>
      <c r="IE78" s="2"/>
      <c r="IF78" s="2"/>
      <c r="IG78" s="2"/>
      <c r="IH78" s="2"/>
      <c r="II78" s="2"/>
      <c r="IJ78" s="2"/>
      <c r="IK78" s="2">
        <v>0</v>
      </c>
      <c r="IL78" s="2"/>
      <c r="IM78" s="2"/>
      <c r="IN78" s="2"/>
      <c r="IO78" s="2"/>
      <c r="IP78" s="2"/>
      <c r="IQ78" s="2"/>
      <c r="IR78" s="2"/>
      <c r="IS78" s="2"/>
      <c r="IT78" s="2"/>
      <c r="IU78" s="2"/>
    </row>
    <row r="79" spans="1:255" x14ac:dyDescent="0.2">
      <c r="A79">
        <v>18</v>
      </c>
      <c r="B79">
        <v>1</v>
      </c>
      <c r="C79">
        <v>174</v>
      </c>
      <c r="E79" t="s">
        <v>145</v>
      </c>
      <c r="F79" t="s">
        <v>99</v>
      </c>
      <c r="G79" t="s">
        <v>100</v>
      </c>
      <c r="H79" t="s">
        <v>62</v>
      </c>
      <c r="I79">
        <f>I77*J79</f>
        <v>0.79433600000000004</v>
      </c>
      <c r="J79">
        <v>1.03</v>
      </c>
      <c r="O79">
        <f t="shared" si="55"/>
        <v>12452.14</v>
      </c>
      <c r="P79">
        <f t="shared" si="56"/>
        <v>12452.14</v>
      </c>
      <c r="Q79">
        <f t="shared" si="57"/>
        <v>0</v>
      </c>
      <c r="R79">
        <f t="shared" si="58"/>
        <v>0</v>
      </c>
      <c r="S79">
        <f t="shared" si="59"/>
        <v>0</v>
      </c>
      <c r="T79">
        <f t="shared" si="60"/>
        <v>0</v>
      </c>
      <c r="U79">
        <f t="shared" si="61"/>
        <v>0</v>
      </c>
      <c r="V79">
        <f t="shared" si="62"/>
        <v>0</v>
      </c>
      <c r="W79">
        <f t="shared" si="63"/>
        <v>0</v>
      </c>
      <c r="X79">
        <f t="shared" si="64"/>
        <v>0</v>
      </c>
      <c r="Y79">
        <f t="shared" si="65"/>
        <v>0</v>
      </c>
      <c r="AA79">
        <v>26812450</v>
      </c>
      <c r="AB79">
        <f t="shared" si="66"/>
        <v>2192.4699999999998</v>
      </c>
      <c r="AC79">
        <f t="shared" si="88"/>
        <v>2192.4699999999998</v>
      </c>
      <c r="AD79">
        <f>ROUND((((ET79)-(EU79))+AE79),6)</f>
        <v>0</v>
      </c>
      <c r="AE79">
        <f>ROUND((EU79),6)</f>
        <v>0</v>
      </c>
      <c r="AF79">
        <f>ROUND((EV79),6)</f>
        <v>0</v>
      </c>
      <c r="AG79">
        <f t="shared" si="67"/>
        <v>0</v>
      </c>
      <c r="AH79">
        <f>(EW79)</f>
        <v>0</v>
      </c>
      <c r="AI79">
        <f>(EX79)</f>
        <v>0</v>
      </c>
      <c r="AJ79">
        <f t="shared" si="68"/>
        <v>0</v>
      </c>
      <c r="AK79">
        <v>2192.4699999999998</v>
      </c>
      <c r="AL79">
        <v>2192.4699999999998</v>
      </c>
      <c r="AM79">
        <v>0</v>
      </c>
      <c r="AN79">
        <v>0</v>
      </c>
      <c r="AO79">
        <v>0</v>
      </c>
      <c r="AP79">
        <v>0</v>
      </c>
      <c r="AQ79">
        <v>0</v>
      </c>
      <c r="AR79">
        <v>0</v>
      </c>
      <c r="AS79">
        <v>0</v>
      </c>
      <c r="AT79">
        <v>128</v>
      </c>
      <c r="AU79">
        <v>81</v>
      </c>
      <c r="AV79">
        <v>1</v>
      </c>
      <c r="AW79">
        <v>1</v>
      </c>
      <c r="AZ79">
        <v>7.15</v>
      </c>
      <c r="BA79">
        <v>1</v>
      </c>
      <c r="BB79">
        <v>1</v>
      </c>
      <c r="BC79">
        <v>7.15</v>
      </c>
      <c r="BD79" t="s">
        <v>6</v>
      </c>
      <c r="BE79" t="s">
        <v>6</v>
      </c>
      <c r="BF79" t="s">
        <v>6</v>
      </c>
      <c r="BG79" t="s">
        <v>6</v>
      </c>
      <c r="BH79">
        <v>3</v>
      </c>
      <c r="BI79">
        <v>1</v>
      </c>
      <c r="BJ79" t="s">
        <v>101</v>
      </c>
      <c r="BM79">
        <v>27001</v>
      </c>
      <c r="BN79">
        <v>0</v>
      </c>
      <c r="BO79" t="s">
        <v>6</v>
      </c>
      <c r="BP79">
        <v>0</v>
      </c>
      <c r="BQ79">
        <v>2</v>
      </c>
      <c r="BR79">
        <v>0</v>
      </c>
      <c r="BS79">
        <v>1</v>
      </c>
      <c r="BT79">
        <v>1</v>
      </c>
      <c r="BU79">
        <v>1</v>
      </c>
      <c r="BV79">
        <v>1</v>
      </c>
      <c r="BW79">
        <v>1</v>
      </c>
      <c r="BX79">
        <v>1</v>
      </c>
      <c r="BY79" t="s">
        <v>6</v>
      </c>
      <c r="BZ79">
        <v>142</v>
      </c>
      <c r="CA79">
        <v>95</v>
      </c>
      <c r="CF79">
        <v>0</v>
      </c>
      <c r="CG79">
        <v>0</v>
      </c>
      <c r="CM79">
        <v>0</v>
      </c>
      <c r="CN79" t="s">
        <v>6</v>
      </c>
      <c r="CO79">
        <v>0</v>
      </c>
      <c r="CP79">
        <f t="shared" si="69"/>
        <v>12452.14</v>
      </c>
      <c r="CQ79">
        <f t="shared" si="70"/>
        <v>15676.1605</v>
      </c>
      <c r="CR79">
        <f t="shared" si="71"/>
        <v>0</v>
      </c>
      <c r="CS79">
        <f t="shared" si="72"/>
        <v>0</v>
      </c>
      <c r="CT79">
        <f t="shared" si="73"/>
        <v>0</v>
      </c>
      <c r="CU79">
        <f t="shared" si="74"/>
        <v>0</v>
      </c>
      <c r="CV79">
        <f t="shared" si="75"/>
        <v>0</v>
      </c>
      <c r="CW79">
        <f t="shared" si="76"/>
        <v>0</v>
      </c>
      <c r="CX79">
        <f t="shared" si="77"/>
        <v>0</v>
      </c>
      <c r="CY79">
        <f t="shared" si="78"/>
        <v>0</v>
      </c>
      <c r="CZ79">
        <f t="shared" si="79"/>
        <v>0</v>
      </c>
      <c r="DC79" t="s">
        <v>6</v>
      </c>
      <c r="DD79" t="s">
        <v>6</v>
      </c>
      <c r="DE79" t="s">
        <v>6</v>
      </c>
      <c r="DF79" t="s">
        <v>6</v>
      </c>
      <c r="DG79" t="s">
        <v>6</v>
      </c>
      <c r="DH79" t="s">
        <v>6</v>
      </c>
      <c r="DI79" t="s">
        <v>6</v>
      </c>
      <c r="DJ79" t="s">
        <v>6</v>
      </c>
      <c r="DK79" t="s">
        <v>6</v>
      </c>
      <c r="DL79" t="s">
        <v>6</v>
      </c>
      <c r="DM79" t="s">
        <v>6</v>
      </c>
      <c r="DN79">
        <v>0</v>
      </c>
      <c r="DO79">
        <v>0</v>
      </c>
      <c r="DP79">
        <v>1</v>
      </c>
      <c r="DQ79">
        <v>1</v>
      </c>
      <c r="DU79">
        <v>1009</v>
      </c>
      <c r="DV79" t="s">
        <v>62</v>
      </c>
      <c r="DW79" t="s">
        <v>62</v>
      </c>
      <c r="DX79">
        <v>1000</v>
      </c>
      <c r="EE79">
        <v>26549101</v>
      </c>
      <c r="EF79">
        <v>2</v>
      </c>
      <c r="EG79" t="s">
        <v>20</v>
      </c>
      <c r="EH79">
        <v>0</v>
      </c>
      <c r="EI79" t="s">
        <v>6</v>
      </c>
      <c r="EJ79">
        <v>1</v>
      </c>
      <c r="EK79">
        <v>27001</v>
      </c>
      <c r="EL79" t="s">
        <v>21</v>
      </c>
      <c r="EM79" t="s">
        <v>22</v>
      </c>
      <c r="EO79" t="s">
        <v>6</v>
      </c>
      <c r="EQ79">
        <v>0</v>
      </c>
      <c r="ER79">
        <v>2192.4699999999998</v>
      </c>
      <c r="ES79">
        <v>2192.4699999999998</v>
      </c>
      <c r="ET79">
        <v>0</v>
      </c>
      <c r="EU79">
        <v>0</v>
      </c>
      <c r="EV79">
        <v>0</v>
      </c>
      <c r="EW79">
        <v>0</v>
      </c>
      <c r="EX79">
        <v>0</v>
      </c>
      <c r="FQ79">
        <v>0</v>
      </c>
      <c r="FR79">
        <f t="shared" si="80"/>
        <v>0</v>
      </c>
      <c r="FS79">
        <v>0</v>
      </c>
      <c r="FT79" t="s">
        <v>24</v>
      </c>
      <c r="FU79" t="s">
        <v>25</v>
      </c>
      <c r="FX79">
        <v>127.8</v>
      </c>
      <c r="FY79">
        <v>80.75</v>
      </c>
      <c r="GA79" t="s">
        <v>6</v>
      </c>
      <c r="GD79">
        <v>0</v>
      </c>
      <c r="GF79">
        <v>-998642674</v>
      </c>
      <c r="GG79">
        <v>1</v>
      </c>
      <c r="GH79">
        <v>1</v>
      </c>
      <c r="GI79">
        <v>4</v>
      </c>
      <c r="GJ79">
        <v>0</v>
      </c>
      <c r="GK79">
        <f>ROUND(R79*(S12)/100,2)</f>
        <v>0</v>
      </c>
      <c r="GL79">
        <f t="shared" si="81"/>
        <v>0</v>
      </c>
      <c r="GM79">
        <f t="shared" si="82"/>
        <v>12452.14</v>
      </c>
      <c r="GN79">
        <f t="shared" si="83"/>
        <v>12452.14</v>
      </c>
      <c r="GO79">
        <f t="shared" si="84"/>
        <v>0</v>
      </c>
      <c r="GP79">
        <f t="shared" si="85"/>
        <v>0</v>
      </c>
      <c r="GR79">
        <v>0</v>
      </c>
      <c r="GS79">
        <v>3</v>
      </c>
      <c r="GT79">
        <v>0</v>
      </c>
      <c r="GU79" t="s">
        <v>6</v>
      </c>
      <c r="GV79">
        <f t="shared" si="86"/>
        <v>0</v>
      </c>
      <c r="GW79">
        <v>1</v>
      </c>
      <c r="GX79">
        <f t="shared" si="87"/>
        <v>0</v>
      </c>
      <c r="HA79">
        <v>0</v>
      </c>
      <c r="HB79">
        <v>0</v>
      </c>
      <c r="IK79">
        <v>0</v>
      </c>
    </row>
    <row r="80" spans="1:255" x14ac:dyDescent="0.2">
      <c r="A80" s="2">
        <v>17</v>
      </c>
      <c r="B80" s="2">
        <v>1</v>
      </c>
      <c r="C80" s="2">
        <f>ROW(SmtRes!A183)</f>
        <v>183</v>
      </c>
      <c r="D80" s="2">
        <f>ROW(EtalonRes!A185)</f>
        <v>185</v>
      </c>
      <c r="E80" s="2" t="s">
        <v>146</v>
      </c>
      <c r="F80" s="2" t="s">
        <v>147</v>
      </c>
      <c r="G80" s="2" t="s">
        <v>148</v>
      </c>
      <c r="H80" s="2" t="s">
        <v>96</v>
      </c>
      <c r="I80" s="2">
        <f>ROUND(70/100,9)</f>
        <v>0.7</v>
      </c>
      <c r="J80" s="2">
        <v>0</v>
      </c>
      <c r="K80" s="2"/>
      <c r="L80" s="2"/>
      <c r="M80" s="2"/>
      <c r="N80" s="2"/>
      <c r="O80" s="2">
        <f t="shared" si="55"/>
        <v>234.14</v>
      </c>
      <c r="P80" s="2">
        <f t="shared" si="56"/>
        <v>70.98</v>
      </c>
      <c r="Q80" s="2">
        <f t="shared" si="57"/>
        <v>50.09</v>
      </c>
      <c r="R80" s="2">
        <f t="shared" si="58"/>
        <v>0.7</v>
      </c>
      <c r="S80" s="2">
        <f t="shared" si="59"/>
        <v>113.07</v>
      </c>
      <c r="T80" s="2">
        <f t="shared" si="60"/>
        <v>0</v>
      </c>
      <c r="U80" s="2">
        <f t="shared" si="61"/>
        <v>12.171599999999998</v>
      </c>
      <c r="V80" s="2">
        <f t="shared" si="62"/>
        <v>6.1249999999999999E-2</v>
      </c>
      <c r="W80" s="2">
        <f t="shared" si="63"/>
        <v>0</v>
      </c>
      <c r="X80" s="2">
        <f t="shared" si="64"/>
        <v>145.63</v>
      </c>
      <c r="Y80" s="2">
        <f t="shared" si="65"/>
        <v>92.15</v>
      </c>
      <c r="Z80" s="2"/>
      <c r="AA80" s="2">
        <v>26812436</v>
      </c>
      <c r="AB80" s="2">
        <f t="shared" si="66"/>
        <v>334.49149999999997</v>
      </c>
      <c r="AC80" s="2">
        <f t="shared" si="88"/>
        <v>101.4</v>
      </c>
      <c r="AD80" s="2">
        <f>ROUND(((((ET80*1.25))-((EU80*1.25)))+AE80),6)</f>
        <v>71.5625</v>
      </c>
      <c r="AE80" s="2">
        <f>ROUND(((EU80*1.25)),6)</f>
        <v>1</v>
      </c>
      <c r="AF80" s="2">
        <f>ROUND(((EV80*1.15)),6)</f>
        <v>161.529</v>
      </c>
      <c r="AG80" s="2">
        <f t="shared" si="67"/>
        <v>0</v>
      </c>
      <c r="AH80" s="2">
        <f>((EW80*1.15))</f>
        <v>17.387999999999998</v>
      </c>
      <c r="AI80" s="2">
        <f>((EX80*1.25))</f>
        <v>8.7500000000000008E-2</v>
      </c>
      <c r="AJ80" s="2">
        <f t="shared" si="68"/>
        <v>0</v>
      </c>
      <c r="AK80" s="2">
        <v>299.11</v>
      </c>
      <c r="AL80" s="2">
        <v>101.4</v>
      </c>
      <c r="AM80" s="2">
        <v>57.25</v>
      </c>
      <c r="AN80" s="2">
        <v>0.8</v>
      </c>
      <c r="AO80" s="2">
        <v>140.46</v>
      </c>
      <c r="AP80" s="2">
        <v>0</v>
      </c>
      <c r="AQ80" s="2">
        <v>15.12</v>
      </c>
      <c r="AR80" s="2">
        <v>7.0000000000000007E-2</v>
      </c>
      <c r="AS80" s="2">
        <v>0</v>
      </c>
      <c r="AT80" s="2">
        <v>128</v>
      </c>
      <c r="AU80" s="2">
        <v>81</v>
      </c>
      <c r="AV80" s="2">
        <v>1</v>
      </c>
      <c r="AW80" s="2">
        <v>1</v>
      </c>
      <c r="AX80" s="2"/>
      <c r="AY80" s="2"/>
      <c r="AZ80" s="2">
        <v>1</v>
      </c>
      <c r="BA80" s="2">
        <v>1</v>
      </c>
      <c r="BB80" s="2">
        <v>1</v>
      </c>
      <c r="BC80" s="2">
        <v>1</v>
      </c>
      <c r="BD80" s="2" t="s">
        <v>6</v>
      </c>
      <c r="BE80" s="2" t="s">
        <v>6</v>
      </c>
      <c r="BF80" s="2" t="s">
        <v>6</v>
      </c>
      <c r="BG80" s="2" t="s">
        <v>6</v>
      </c>
      <c r="BH80" s="2">
        <v>0</v>
      </c>
      <c r="BI80" s="2">
        <v>1</v>
      </c>
      <c r="BJ80" s="2" t="s">
        <v>149</v>
      </c>
      <c r="BK80" s="2"/>
      <c r="BL80" s="2"/>
      <c r="BM80" s="2">
        <v>27001</v>
      </c>
      <c r="BN80" s="2">
        <v>0</v>
      </c>
      <c r="BO80" s="2" t="s">
        <v>6</v>
      </c>
      <c r="BP80" s="2">
        <v>0</v>
      </c>
      <c r="BQ80" s="2">
        <v>2</v>
      </c>
      <c r="BR80" s="2">
        <v>0</v>
      </c>
      <c r="BS80" s="2">
        <v>1</v>
      </c>
      <c r="BT80" s="2">
        <v>1</v>
      </c>
      <c r="BU80" s="2">
        <v>1</v>
      </c>
      <c r="BV80" s="2">
        <v>1</v>
      </c>
      <c r="BW80" s="2">
        <v>1</v>
      </c>
      <c r="BX80" s="2">
        <v>1</v>
      </c>
      <c r="BY80" s="2" t="s">
        <v>6</v>
      </c>
      <c r="BZ80" s="2">
        <v>142</v>
      </c>
      <c r="CA80" s="2">
        <v>95</v>
      </c>
      <c r="CB80" s="2"/>
      <c r="CC80" s="2"/>
      <c r="CD80" s="2"/>
      <c r="CE80" s="2"/>
      <c r="CF80" s="2">
        <v>0</v>
      </c>
      <c r="CG80" s="2">
        <v>0</v>
      </c>
      <c r="CH80" s="2"/>
      <c r="CI80" s="2"/>
      <c r="CJ80" s="2"/>
      <c r="CK80" s="2"/>
      <c r="CL80" s="2"/>
      <c r="CM80" s="2">
        <v>0</v>
      </c>
      <c r="CN80" s="2" t="s">
        <v>500</v>
      </c>
      <c r="CO80" s="2">
        <v>0</v>
      </c>
      <c r="CP80" s="2">
        <f t="shared" si="69"/>
        <v>234.14</v>
      </c>
      <c r="CQ80" s="2">
        <f t="shared" si="70"/>
        <v>101.4</v>
      </c>
      <c r="CR80" s="2">
        <f t="shared" si="71"/>
        <v>71.5625</v>
      </c>
      <c r="CS80" s="2">
        <f t="shared" si="72"/>
        <v>1</v>
      </c>
      <c r="CT80" s="2">
        <f t="shared" si="73"/>
        <v>161.529</v>
      </c>
      <c r="CU80" s="2">
        <f t="shared" si="74"/>
        <v>0</v>
      </c>
      <c r="CV80" s="2">
        <f t="shared" si="75"/>
        <v>17.387999999999998</v>
      </c>
      <c r="CW80" s="2">
        <f t="shared" si="76"/>
        <v>8.7500000000000008E-2</v>
      </c>
      <c r="CX80" s="2">
        <f t="shared" si="77"/>
        <v>0</v>
      </c>
      <c r="CY80" s="2">
        <f t="shared" si="78"/>
        <v>145.62559999999999</v>
      </c>
      <c r="CZ80" s="2">
        <f t="shared" si="79"/>
        <v>92.153699999999986</v>
      </c>
      <c r="DA80" s="2"/>
      <c r="DB80" s="2"/>
      <c r="DC80" s="2" t="s">
        <v>6</v>
      </c>
      <c r="DD80" s="2" t="s">
        <v>6</v>
      </c>
      <c r="DE80" s="2" t="s">
        <v>41</v>
      </c>
      <c r="DF80" s="2" t="s">
        <v>41</v>
      </c>
      <c r="DG80" s="2" t="s">
        <v>42</v>
      </c>
      <c r="DH80" s="2" t="s">
        <v>6</v>
      </c>
      <c r="DI80" s="2" t="s">
        <v>42</v>
      </c>
      <c r="DJ80" s="2" t="s">
        <v>41</v>
      </c>
      <c r="DK80" s="2" t="s">
        <v>6</v>
      </c>
      <c r="DL80" s="2" t="s">
        <v>6</v>
      </c>
      <c r="DM80" s="2" t="s">
        <v>6</v>
      </c>
      <c r="DN80" s="2">
        <v>0</v>
      </c>
      <c r="DO80" s="2">
        <v>0</v>
      </c>
      <c r="DP80" s="2">
        <v>1</v>
      </c>
      <c r="DQ80" s="2">
        <v>1</v>
      </c>
      <c r="DR80" s="2"/>
      <c r="DS80" s="2"/>
      <c r="DT80" s="2"/>
      <c r="DU80" s="2">
        <v>1005</v>
      </c>
      <c r="DV80" s="2" t="s">
        <v>96</v>
      </c>
      <c r="DW80" s="2" t="s">
        <v>96</v>
      </c>
      <c r="DX80" s="2">
        <v>100</v>
      </c>
      <c r="DY80" s="2"/>
      <c r="DZ80" s="2"/>
      <c r="EA80" s="2"/>
      <c r="EB80" s="2"/>
      <c r="EC80" s="2"/>
      <c r="ED80" s="2"/>
      <c r="EE80" s="2">
        <v>26549101</v>
      </c>
      <c r="EF80" s="2">
        <v>2</v>
      </c>
      <c r="EG80" s="2" t="s">
        <v>20</v>
      </c>
      <c r="EH80" s="2">
        <v>0</v>
      </c>
      <c r="EI80" s="2" t="s">
        <v>6</v>
      </c>
      <c r="EJ80" s="2">
        <v>1</v>
      </c>
      <c r="EK80" s="2">
        <v>27001</v>
      </c>
      <c r="EL80" s="2" t="s">
        <v>21</v>
      </c>
      <c r="EM80" s="2" t="s">
        <v>22</v>
      </c>
      <c r="EN80" s="2"/>
      <c r="EO80" s="2" t="s">
        <v>43</v>
      </c>
      <c r="EP80" s="2"/>
      <c r="EQ80" s="2">
        <v>0</v>
      </c>
      <c r="ER80" s="2">
        <v>299.11</v>
      </c>
      <c r="ES80" s="2">
        <v>101.4</v>
      </c>
      <c r="ET80" s="2">
        <v>57.25</v>
      </c>
      <c r="EU80" s="2">
        <v>0.8</v>
      </c>
      <c r="EV80" s="2">
        <v>140.46</v>
      </c>
      <c r="EW80" s="2">
        <v>15.12</v>
      </c>
      <c r="EX80" s="2">
        <v>7.0000000000000007E-2</v>
      </c>
      <c r="EY80" s="2">
        <v>0</v>
      </c>
      <c r="EZ80" s="2"/>
      <c r="FA80" s="2"/>
      <c r="FB80" s="2"/>
      <c r="FC80" s="2"/>
      <c r="FD80" s="2"/>
      <c r="FE80" s="2"/>
      <c r="FF80" s="2"/>
      <c r="FG80" s="2"/>
      <c r="FH80" s="2"/>
      <c r="FI80" s="2"/>
      <c r="FJ80" s="2"/>
      <c r="FK80" s="2"/>
      <c r="FL80" s="2"/>
      <c r="FM80" s="2"/>
      <c r="FN80" s="2"/>
      <c r="FO80" s="2"/>
      <c r="FP80" s="2"/>
      <c r="FQ80" s="2">
        <v>0</v>
      </c>
      <c r="FR80" s="2">
        <f t="shared" si="80"/>
        <v>0</v>
      </c>
      <c r="FS80" s="2">
        <v>0</v>
      </c>
      <c r="FT80" s="2" t="s">
        <v>24</v>
      </c>
      <c r="FU80" s="2" t="s">
        <v>25</v>
      </c>
      <c r="FV80" s="2"/>
      <c r="FW80" s="2"/>
      <c r="FX80" s="2">
        <v>127.8</v>
      </c>
      <c r="FY80" s="2">
        <v>80.75</v>
      </c>
      <c r="FZ80" s="2"/>
      <c r="GA80" s="2" t="s">
        <v>6</v>
      </c>
      <c r="GB80" s="2"/>
      <c r="GC80" s="2"/>
      <c r="GD80" s="2">
        <v>0</v>
      </c>
      <c r="GE80" s="2"/>
      <c r="GF80" s="2">
        <v>-424602008</v>
      </c>
      <c r="GG80" s="2">
        <v>2</v>
      </c>
      <c r="GH80" s="2">
        <v>1</v>
      </c>
      <c r="GI80" s="2">
        <v>-2</v>
      </c>
      <c r="GJ80" s="2">
        <v>0</v>
      </c>
      <c r="GK80" s="2">
        <f>ROUND(R80*(R12)/100,2)</f>
        <v>0</v>
      </c>
      <c r="GL80" s="2">
        <f t="shared" si="81"/>
        <v>0</v>
      </c>
      <c r="GM80" s="2">
        <f t="shared" si="82"/>
        <v>471.92</v>
      </c>
      <c r="GN80" s="2">
        <f t="shared" si="83"/>
        <v>471.92</v>
      </c>
      <c r="GO80" s="2">
        <f t="shared" si="84"/>
        <v>0</v>
      </c>
      <c r="GP80" s="2">
        <f t="shared" si="85"/>
        <v>0</v>
      </c>
      <c r="GQ80" s="2"/>
      <c r="GR80" s="2">
        <v>0</v>
      </c>
      <c r="GS80" s="2">
        <v>3</v>
      </c>
      <c r="GT80" s="2">
        <v>0</v>
      </c>
      <c r="GU80" s="2" t="s">
        <v>6</v>
      </c>
      <c r="GV80" s="2">
        <f t="shared" si="86"/>
        <v>0</v>
      </c>
      <c r="GW80" s="2">
        <v>1</v>
      </c>
      <c r="GX80" s="2">
        <f t="shared" si="87"/>
        <v>0</v>
      </c>
      <c r="GY80" s="2"/>
      <c r="GZ80" s="2"/>
      <c r="HA80" s="2">
        <v>0</v>
      </c>
      <c r="HB80" s="2">
        <v>0</v>
      </c>
      <c r="HC80" s="2"/>
      <c r="HD80" s="2"/>
      <c r="HE80" s="2"/>
      <c r="HF80" s="2"/>
      <c r="HG80" s="2"/>
      <c r="HH80" s="2"/>
      <c r="HI80" s="2"/>
      <c r="HJ80" s="2"/>
      <c r="HK80" s="2"/>
      <c r="HL80" s="2"/>
      <c r="HM80" s="2"/>
      <c r="HN80" s="2"/>
      <c r="HO80" s="2"/>
      <c r="HP80" s="2"/>
      <c r="HQ80" s="2"/>
      <c r="HR80" s="2"/>
      <c r="HS80" s="2"/>
      <c r="HT80" s="2"/>
      <c r="HU80" s="2"/>
      <c r="HV80" s="2"/>
      <c r="HW80" s="2"/>
      <c r="HX80" s="2"/>
      <c r="HY80" s="2"/>
      <c r="HZ80" s="2"/>
      <c r="IA80" s="2"/>
      <c r="IB80" s="2"/>
      <c r="IC80" s="2"/>
      <c r="ID80" s="2"/>
      <c r="IE80" s="2"/>
      <c r="IF80" s="2"/>
      <c r="IG80" s="2"/>
      <c r="IH80" s="2"/>
      <c r="II80" s="2"/>
      <c r="IJ80" s="2"/>
      <c r="IK80" s="2">
        <v>0</v>
      </c>
      <c r="IL80" s="2"/>
      <c r="IM80" s="2"/>
      <c r="IN80" s="2"/>
      <c r="IO80" s="2"/>
      <c r="IP80" s="2"/>
      <c r="IQ80" s="2"/>
      <c r="IR80" s="2"/>
      <c r="IS80" s="2"/>
      <c r="IT80" s="2"/>
      <c r="IU80" s="2"/>
    </row>
    <row r="81" spans="1:255" x14ac:dyDescent="0.2">
      <c r="A81">
        <v>17</v>
      </c>
      <c r="B81">
        <v>1</v>
      </c>
      <c r="C81">
        <f>ROW(SmtRes!A192)</f>
        <v>192</v>
      </c>
      <c r="D81">
        <f>ROW(EtalonRes!A194)</f>
        <v>194</v>
      </c>
      <c r="E81" t="s">
        <v>146</v>
      </c>
      <c r="F81" t="s">
        <v>147</v>
      </c>
      <c r="G81" t="s">
        <v>148</v>
      </c>
      <c r="H81" t="s">
        <v>96</v>
      </c>
      <c r="I81">
        <f>ROUND(70/100,9)</f>
        <v>0.7</v>
      </c>
      <c r="J81">
        <v>0</v>
      </c>
      <c r="O81">
        <f t="shared" si="55"/>
        <v>1674.13</v>
      </c>
      <c r="P81">
        <f t="shared" si="56"/>
        <v>507.51</v>
      </c>
      <c r="Q81">
        <f t="shared" si="57"/>
        <v>358.17</v>
      </c>
      <c r="R81">
        <f t="shared" si="58"/>
        <v>5.01</v>
      </c>
      <c r="S81">
        <f t="shared" si="59"/>
        <v>808.45</v>
      </c>
      <c r="T81">
        <f t="shared" si="60"/>
        <v>0</v>
      </c>
      <c r="U81">
        <f t="shared" si="61"/>
        <v>12.171599999999998</v>
      </c>
      <c r="V81">
        <f t="shared" si="62"/>
        <v>6.1249999999999999E-2</v>
      </c>
      <c r="W81">
        <f t="shared" si="63"/>
        <v>0</v>
      </c>
      <c r="X81">
        <f t="shared" si="64"/>
        <v>1041.23</v>
      </c>
      <c r="Y81">
        <f t="shared" si="65"/>
        <v>658.9</v>
      </c>
      <c r="AA81">
        <v>26812450</v>
      </c>
      <c r="AB81">
        <f t="shared" si="66"/>
        <v>334.49149999999997</v>
      </c>
      <c r="AC81">
        <f t="shared" si="88"/>
        <v>101.4</v>
      </c>
      <c r="AD81">
        <f>ROUND(((((ET81*1.25))-((EU81*1.25)))+AE81),6)</f>
        <v>71.5625</v>
      </c>
      <c r="AE81">
        <f>ROUND(((EU81*1.25)),6)</f>
        <v>1</v>
      </c>
      <c r="AF81">
        <f>ROUND(((EV81*1.15)),6)</f>
        <v>161.529</v>
      </c>
      <c r="AG81">
        <f t="shared" si="67"/>
        <v>0</v>
      </c>
      <c r="AH81">
        <f>((EW81*1.15))</f>
        <v>17.387999999999998</v>
      </c>
      <c r="AI81">
        <f>((EX81*1.25))</f>
        <v>8.7500000000000008E-2</v>
      </c>
      <c r="AJ81">
        <f t="shared" si="68"/>
        <v>0</v>
      </c>
      <c r="AK81">
        <v>299.11</v>
      </c>
      <c r="AL81">
        <v>101.4</v>
      </c>
      <c r="AM81">
        <v>57.25</v>
      </c>
      <c r="AN81">
        <v>0.8</v>
      </c>
      <c r="AO81">
        <v>140.46</v>
      </c>
      <c r="AP81">
        <v>0</v>
      </c>
      <c r="AQ81">
        <v>15.12</v>
      </c>
      <c r="AR81">
        <v>7.0000000000000007E-2</v>
      </c>
      <c r="AS81">
        <v>0</v>
      </c>
      <c r="AT81">
        <v>128</v>
      </c>
      <c r="AU81">
        <v>81</v>
      </c>
      <c r="AV81">
        <v>1</v>
      </c>
      <c r="AW81">
        <v>1</v>
      </c>
      <c r="AZ81">
        <v>7.15</v>
      </c>
      <c r="BA81">
        <v>7.15</v>
      </c>
      <c r="BB81">
        <v>7.15</v>
      </c>
      <c r="BC81">
        <v>7.15</v>
      </c>
      <c r="BD81" t="s">
        <v>6</v>
      </c>
      <c r="BE81" t="s">
        <v>6</v>
      </c>
      <c r="BF81" t="s">
        <v>6</v>
      </c>
      <c r="BG81" t="s">
        <v>6</v>
      </c>
      <c r="BH81">
        <v>0</v>
      </c>
      <c r="BI81">
        <v>1</v>
      </c>
      <c r="BJ81" t="s">
        <v>149</v>
      </c>
      <c r="BM81">
        <v>27001</v>
      </c>
      <c r="BN81">
        <v>0</v>
      </c>
      <c r="BO81" t="s">
        <v>6</v>
      </c>
      <c r="BP81">
        <v>0</v>
      </c>
      <c r="BQ81">
        <v>2</v>
      </c>
      <c r="BR81">
        <v>0</v>
      </c>
      <c r="BS81">
        <v>7.15</v>
      </c>
      <c r="BT81">
        <v>1</v>
      </c>
      <c r="BU81">
        <v>1</v>
      </c>
      <c r="BV81">
        <v>1</v>
      </c>
      <c r="BW81">
        <v>1</v>
      </c>
      <c r="BX81">
        <v>1</v>
      </c>
      <c r="BY81" t="s">
        <v>6</v>
      </c>
      <c r="BZ81">
        <v>142</v>
      </c>
      <c r="CA81">
        <v>95</v>
      </c>
      <c r="CF81">
        <v>0</v>
      </c>
      <c r="CG81">
        <v>0</v>
      </c>
      <c r="CM81">
        <v>0</v>
      </c>
      <c r="CN81" t="s">
        <v>500</v>
      </c>
      <c r="CO81">
        <v>0</v>
      </c>
      <c r="CP81">
        <f t="shared" si="69"/>
        <v>1674.13</v>
      </c>
      <c r="CQ81">
        <f t="shared" si="70"/>
        <v>725.0100000000001</v>
      </c>
      <c r="CR81">
        <f t="shared" si="71"/>
        <v>511.671875</v>
      </c>
      <c r="CS81">
        <f t="shared" si="72"/>
        <v>7.15</v>
      </c>
      <c r="CT81">
        <f t="shared" si="73"/>
        <v>1154.93235</v>
      </c>
      <c r="CU81">
        <f t="shared" si="74"/>
        <v>0</v>
      </c>
      <c r="CV81">
        <f t="shared" si="75"/>
        <v>17.387999999999998</v>
      </c>
      <c r="CW81">
        <f t="shared" si="76"/>
        <v>8.7500000000000008E-2</v>
      </c>
      <c r="CX81">
        <f t="shared" si="77"/>
        <v>0</v>
      </c>
      <c r="CY81">
        <f t="shared" si="78"/>
        <v>1041.2288000000001</v>
      </c>
      <c r="CZ81">
        <f t="shared" si="79"/>
        <v>658.90260000000012</v>
      </c>
      <c r="DC81" t="s">
        <v>6</v>
      </c>
      <c r="DD81" t="s">
        <v>6</v>
      </c>
      <c r="DE81" t="s">
        <v>41</v>
      </c>
      <c r="DF81" t="s">
        <v>41</v>
      </c>
      <c r="DG81" t="s">
        <v>42</v>
      </c>
      <c r="DH81" t="s">
        <v>6</v>
      </c>
      <c r="DI81" t="s">
        <v>42</v>
      </c>
      <c r="DJ81" t="s">
        <v>41</v>
      </c>
      <c r="DK81" t="s">
        <v>6</v>
      </c>
      <c r="DL81" t="s">
        <v>6</v>
      </c>
      <c r="DM81" t="s">
        <v>6</v>
      </c>
      <c r="DN81">
        <v>0</v>
      </c>
      <c r="DO81">
        <v>0</v>
      </c>
      <c r="DP81">
        <v>1</v>
      </c>
      <c r="DQ81">
        <v>1</v>
      </c>
      <c r="DU81">
        <v>1005</v>
      </c>
      <c r="DV81" t="s">
        <v>96</v>
      </c>
      <c r="DW81" t="s">
        <v>96</v>
      </c>
      <c r="DX81">
        <v>100</v>
      </c>
      <c r="EE81">
        <v>26549101</v>
      </c>
      <c r="EF81">
        <v>2</v>
      </c>
      <c r="EG81" t="s">
        <v>20</v>
      </c>
      <c r="EH81">
        <v>0</v>
      </c>
      <c r="EI81" t="s">
        <v>6</v>
      </c>
      <c r="EJ81">
        <v>1</v>
      </c>
      <c r="EK81">
        <v>27001</v>
      </c>
      <c r="EL81" t="s">
        <v>21</v>
      </c>
      <c r="EM81" t="s">
        <v>22</v>
      </c>
      <c r="EO81" t="s">
        <v>43</v>
      </c>
      <c r="EQ81">
        <v>0</v>
      </c>
      <c r="ER81">
        <v>299.11</v>
      </c>
      <c r="ES81">
        <v>101.4</v>
      </c>
      <c r="ET81">
        <v>57.25</v>
      </c>
      <c r="EU81">
        <v>0.8</v>
      </c>
      <c r="EV81">
        <v>140.46</v>
      </c>
      <c r="EW81">
        <v>15.12</v>
      </c>
      <c r="EX81">
        <v>7.0000000000000007E-2</v>
      </c>
      <c r="EY81">
        <v>0</v>
      </c>
      <c r="FQ81">
        <v>0</v>
      </c>
      <c r="FR81">
        <f t="shared" si="80"/>
        <v>0</v>
      </c>
      <c r="FS81">
        <v>0</v>
      </c>
      <c r="FT81" t="s">
        <v>24</v>
      </c>
      <c r="FU81" t="s">
        <v>25</v>
      </c>
      <c r="FX81">
        <v>127.8</v>
      </c>
      <c r="FY81">
        <v>80.75</v>
      </c>
      <c r="GA81" t="s">
        <v>6</v>
      </c>
      <c r="GD81">
        <v>0</v>
      </c>
      <c r="GF81">
        <v>-424602008</v>
      </c>
      <c r="GG81">
        <v>1</v>
      </c>
      <c r="GH81">
        <v>1</v>
      </c>
      <c r="GI81">
        <v>4</v>
      </c>
      <c r="GJ81">
        <v>0</v>
      </c>
      <c r="GK81">
        <f>ROUND(R81*(S12)/100,2)</f>
        <v>0</v>
      </c>
      <c r="GL81">
        <f t="shared" si="81"/>
        <v>0</v>
      </c>
      <c r="GM81">
        <f t="shared" si="82"/>
        <v>3374.26</v>
      </c>
      <c r="GN81">
        <f t="shared" si="83"/>
        <v>3374.26</v>
      </c>
      <c r="GO81">
        <f t="shared" si="84"/>
        <v>0</v>
      </c>
      <c r="GP81">
        <f t="shared" si="85"/>
        <v>0</v>
      </c>
      <c r="GR81">
        <v>0</v>
      </c>
      <c r="GS81">
        <v>3</v>
      </c>
      <c r="GT81">
        <v>0</v>
      </c>
      <c r="GU81" t="s">
        <v>6</v>
      </c>
      <c r="GV81">
        <f t="shared" si="86"/>
        <v>0</v>
      </c>
      <c r="GW81">
        <v>1</v>
      </c>
      <c r="GX81">
        <f t="shared" si="87"/>
        <v>0</v>
      </c>
      <c r="HA81">
        <v>0</v>
      </c>
      <c r="HB81">
        <v>0</v>
      </c>
      <c r="IK81">
        <v>0</v>
      </c>
    </row>
    <row r="82" spans="1:255" x14ac:dyDescent="0.2">
      <c r="A82" s="2">
        <v>18</v>
      </c>
      <c r="B82" s="2">
        <v>1</v>
      </c>
      <c r="C82" s="2">
        <v>182</v>
      </c>
      <c r="D82" s="2"/>
      <c r="E82" s="2" t="s">
        <v>150</v>
      </c>
      <c r="F82" s="2" t="s">
        <v>116</v>
      </c>
      <c r="G82" s="2" t="s">
        <v>117</v>
      </c>
      <c r="H82" s="2" t="s">
        <v>52</v>
      </c>
      <c r="I82" s="2">
        <f>I80*J82</f>
        <v>0.35</v>
      </c>
      <c r="J82" s="2">
        <v>0.5</v>
      </c>
      <c r="K82" s="2"/>
      <c r="L82" s="2"/>
      <c r="M82" s="2"/>
      <c r="N82" s="2"/>
      <c r="O82" s="2">
        <f t="shared" si="55"/>
        <v>41.57</v>
      </c>
      <c r="P82" s="2">
        <f t="shared" si="56"/>
        <v>41.57</v>
      </c>
      <c r="Q82" s="2">
        <f t="shared" si="57"/>
        <v>0</v>
      </c>
      <c r="R82" s="2">
        <f t="shared" si="58"/>
        <v>0</v>
      </c>
      <c r="S82" s="2">
        <f t="shared" si="59"/>
        <v>0</v>
      </c>
      <c r="T82" s="2">
        <f t="shared" si="60"/>
        <v>0</v>
      </c>
      <c r="U82" s="2">
        <f t="shared" si="61"/>
        <v>0</v>
      </c>
      <c r="V82" s="2">
        <f t="shared" si="62"/>
        <v>0</v>
      </c>
      <c r="W82" s="2">
        <f t="shared" si="63"/>
        <v>0</v>
      </c>
      <c r="X82" s="2">
        <f t="shared" si="64"/>
        <v>0</v>
      </c>
      <c r="Y82" s="2">
        <f t="shared" si="65"/>
        <v>0</v>
      </c>
      <c r="Z82" s="2"/>
      <c r="AA82" s="2">
        <v>26812436</v>
      </c>
      <c r="AB82" s="2">
        <f t="shared" si="66"/>
        <v>118.76</v>
      </c>
      <c r="AC82" s="2">
        <f t="shared" si="88"/>
        <v>118.76</v>
      </c>
      <c r="AD82" s="2">
        <f>ROUND((((ET82)-(EU82))+AE82),6)</f>
        <v>0</v>
      </c>
      <c r="AE82" s="2">
        <f t="shared" ref="AE82:AF85" si="92">ROUND((EU82),6)</f>
        <v>0</v>
      </c>
      <c r="AF82" s="2">
        <f t="shared" si="92"/>
        <v>0</v>
      </c>
      <c r="AG82" s="2">
        <f t="shared" si="67"/>
        <v>0</v>
      </c>
      <c r="AH82" s="2">
        <f t="shared" ref="AH82:AI85" si="93">(EW82)</f>
        <v>0</v>
      </c>
      <c r="AI82" s="2">
        <f t="shared" si="93"/>
        <v>0</v>
      </c>
      <c r="AJ82" s="2">
        <f t="shared" si="68"/>
        <v>0</v>
      </c>
      <c r="AK82" s="2">
        <v>118.76</v>
      </c>
      <c r="AL82" s="2">
        <v>118.76</v>
      </c>
      <c r="AM82" s="2">
        <v>0</v>
      </c>
      <c r="AN82" s="2">
        <v>0</v>
      </c>
      <c r="AO82" s="2">
        <v>0</v>
      </c>
      <c r="AP82" s="2">
        <v>0</v>
      </c>
      <c r="AQ82" s="2">
        <v>0</v>
      </c>
      <c r="AR82" s="2">
        <v>0</v>
      </c>
      <c r="AS82" s="2">
        <v>0</v>
      </c>
      <c r="AT82" s="2">
        <v>128</v>
      </c>
      <c r="AU82" s="2">
        <v>81</v>
      </c>
      <c r="AV82" s="2">
        <v>1</v>
      </c>
      <c r="AW82" s="2">
        <v>1</v>
      </c>
      <c r="AX82" s="2"/>
      <c r="AY82" s="2"/>
      <c r="AZ82" s="2">
        <v>1</v>
      </c>
      <c r="BA82" s="2">
        <v>1</v>
      </c>
      <c r="BB82" s="2">
        <v>1</v>
      </c>
      <c r="BC82" s="2">
        <v>1</v>
      </c>
      <c r="BD82" s="2" t="s">
        <v>6</v>
      </c>
      <c r="BE82" s="2" t="s">
        <v>6</v>
      </c>
      <c r="BF82" s="2" t="s">
        <v>6</v>
      </c>
      <c r="BG82" s="2" t="s">
        <v>6</v>
      </c>
      <c r="BH82" s="2">
        <v>3</v>
      </c>
      <c r="BI82" s="2">
        <v>1</v>
      </c>
      <c r="BJ82" s="2" t="s">
        <v>118</v>
      </c>
      <c r="BK82" s="2"/>
      <c r="BL82" s="2"/>
      <c r="BM82" s="2">
        <v>27001</v>
      </c>
      <c r="BN82" s="2">
        <v>0</v>
      </c>
      <c r="BO82" s="2" t="s">
        <v>6</v>
      </c>
      <c r="BP82" s="2">
        <v>0</v>
      </c>
      <c r="BQ82" s="2">
        <v>2</v>
      </c>
      <c r="BR82" s="2">
        <v>0</v>
      </c>
      <c r="BS82" s="2">
        <v>1</v>
      </c>
      <c r="BT82" s="2">
        <v>1</v>
      </c>
      <c r="BU82" s="2">
        <v>1</v>
      </c>
      <c r="BV82" s="2">
        <v>1</v>
      </c>
      <c r="BW82" s="2">
        <v>1</v>
      </c>
      <c r="BX82" s="2">
        <v>1</v>
      </c>
      <c r="BY82" s="2" t="s">
        <v>6</v>
      </c>
      <c r="BZ82" s="2">
        <v>142</v>
      </c>
      <c r="CA82" s="2">
        <v>95</v>
      </c>
      <c r="CB82" s="2"/>
      <c r="CC82" s="2"/>
      <c r="CD82" s="2"/>
      <c r="CE82" s="2"/>
      <c r="CF82" s="2">
        <v>0</v>
      </c>
      <c r="CG82" s="2">
        <v>0</v>
      </c>
      <c r="CH82" s="2"/>
      <c r="CI82" s="2"/>
      <c r="CJ82" s="2"/>
      <c r="CK82" s="2"/>
      <c r="CL82" s="2"/>
      <c r="CM82" s="2">
        <v>0</v>
      </c>
      <c r="CN82" s="2" t="s">
        <v>6</v>
      </c>
      <c r="CO82" s="2">
        <v>0</v>
      </c>
      <c r="CP82" s="2">
        <f t="shared" si="69"/>
        <v>41.57</v>
      </c>
      <c r="CQ82" s="2">
        <f t="shared" si="70"/>
        <v>118.76</v>
      </c>
      <c r="CR82" s="2">
        <f t="shared" si="71"/>
        <v>0</v>
      </c>
      <c r="CS82" s="2">
        <f t="shared" si="72"/>
        <v>0</v>
      </c>
      <c r="CT82" s="2">
        <f t="shared" si="73"/>
        <v>0</v>
      </c>
      <c r="CU82" s="2">
        <f t="shared" si="74"/>
        <v>0</v>
      </c>
      <c r="CV82" s="2">
        <f t="shared" si="75"/>
        <v>0</v>
      </c>
      <c r="CW82" s="2">
        <f t="shared" si="76"/>
        <v>0</v>
      </c>
      <c r="CX82" s="2">
        <f t="shared" si="77"/>
        <v>0</v>
      </c>
      <c r="CY82" s="2">
        <f t="shared" si="78"/>
        <v>0</v>
      </c>
      <c r="CZ82" s="2">
        <f t="shared" si="79"/>
        <v>0</v>
      </c>
      <c r="DA82" s="2"/>
      <c r="DB82" s="2"/>
      <c r="DC82" s="2" t="s">
        <v>6</v>
      </c>
      <c r="DD82" s="2" t="s">
        <v>6</v>
      </c>
      <c r="DE82" s="2" t="s">
        <v>6</v>
      </c>
      <c r="DF82" s="2" t="s">
        <v>6</v>
      </c>
      <c r="DG82" s="2" t="s">
        <v>6</v>
      </c>
      <c r="DH82" s="2" t="s">
        <v>6</v>
      </c>
      <c r="DI82" s="2" t="s">
        <v>6</v>
      </c>
      <c r="DJ82" s="2" t="s">
        <v>6</v>
      </c>
      <c r="DK82" s="2" t="s">
        <v>6</v>
      </c>
      <c r="DL82" s="2" t="s">
        <v>6</v>
      </c>
      <c r="DM82" s="2" t="s">
        <v>6</v>
      </c>
      <c r="DN82" s="2">
        <v>0</v>
      </c>
      <c r="DO82" s="2">
        <v>0</v>
      </c>
      <c r="DP82" s="2">
        <v>1</v>
      </c>
      <c r="DQ82" s="2">
        <v>1</v>
      </c>
      <c r="DR82" s="2"/>
      <c r="DS82" s="2"/>
      <c r="DT82" s="2"/>
      <c r="DU82" s="2">
        <v>1007</v>
      </c>
      <c r="DV82" s="2" t="s">
        <v>52</v>
      </c>
      <c r="DW82" s="2" t="s">
        <v>52</v>
      </c>
      <c r="DX82" s="2">
        <v>1</v>
      </c>
      <c r="DY82" s="2"/>
      <c r="DZ82" s="2"/>
      <c r="EA82" s="2"/>
      <c r="EB82" s="2"/>
      <c r="EC82" s="2"/>
      <c r="ED82" s="2"/>
      <c r="EE82" s="2">
        <v>26549101</v>
      </c>
      <c r="EF82" s="2">
        <v>2</v>
      </c>
      <c r="EG82" s="2" t="s">
        <v>20</v>
      </c>
      <c r="EH82" s="2">
        <v>0</v>
      </c>
      <c r="EI82" s="2" t="s">
        <v>6</v>
      </c>
      <c r="EJ82" s="2">
        <v>1</v>
      </c>
      <c r="EK82" s="2">
        <v>27001</v>
      </c>
      <c r="EL82" s="2" t="s">
        <v>21</v>
      </c>
      <c r="EM82" s="2" t="s">
        <v>22</v>
      </c>
      <c r="EN82" s="2"/>
      <c r="EO82" s="2" t="s">
        <v>6</v>
      </c>
      <c r="EP82" s="2"/>
      <c r="EQ82" s="2">
        <v>0</v>
      </c>
      <c r="ER82" s="2">
        <v>118.76</v>
      </c>
      <c r="ES82" s="2">
        <v>118.76</v>
      </c>
      <c r="ET82" s="2">
        <v>0</v>
      </c>
      <c r="EU82" s="2">
        <v>0</v>
      </c>
      <c r="EV82" s="2">
        <v>0</v>
      </c>
      <c r="EW82" s="2">
        <v>0</v>
      </c>
      <c r="EX82" s="2">
        <v>0</v>
      </c>
      <c r="EY82" s="2"/>
      <c r="EZ82" s="2"/>
      <c r="FA82" s="2"/>
      <c r="FB82" s="2"/>
      <c r="FC82" s="2"/>
      <c r="FD82" s="2"/>
      <c r="FE82" s="2"/>
      <c r="FF82" s="2"/>
      <c r="FG82" s="2"/>
      <c r="FH82" s="2"/>
      <c r="FI82" s="2"/>
      <c r="FJ82" s="2"/>
      <c r="FK82" s="2"/>
      <c r="FL82" s="2"/>
      <c r="FM82" s="2"/>
      <c r="FN82" s="2"/>
      <c r="FO82" s="2"/>
      <c r="FP82" s="2"/>
      <c r="FQ82" s="2">
        <v>0</v>
      </c>
      <c r="FR82" s="2">
        <f t="shared" si="80"/>
        <v>0</v>
      </c>
      <c r="FS82" s="2">
        <v>0</v>
      </c>
      <c r="FT82" s="2" t="s">
        <v>24</v>
      </c>
      <c r="FU82" s="2" t="s">
        <v>25</v>
      </c>
      <c r="FV82" s="2"/>
      <c r="FW82" s="2"/>
      <c r="FX82" s="2">
        <v>127.8</v>
      </c>
      <c r="FY82" s="2">
        <v>80.75</v>
      </c>
      <c r="FZ82" s="2"/>
      <c r="GA82" s="2" t="s">
        <v>6</v>
      </c>
      <c r="GB82" s="2"/>
      <c r="GC82" s="2"/>
      <c r="GD82" s="2">
        <v>0</v>
      </c>
      <c r="GE82" s="2"/>
      <c r="GF82" s="2">
        <v>-190031125</v>
      </c>
      <c r="GG82" s="2">
        <v>2</v>
      </c>
      <c r="GH82" s="2">
        <v>1</v>
      </c>
      <c r="GI82" s="2">
        <v>-2</v>
      </c>
      <c r="GJ82" s="2">
        <v>0</v>
      </c>
      <c r="GK82" s="2">
        <f>ROUND(R82*(R12)/100,2)</f>
        <v>0</v>
      </c>
      <c r="GL82" s="2">
        <f t="shared" si="81"/>
        <v>0</v>
      </c>
      <c r="GM82" s="2">
        <f t="shared" si="82"/>
        <v>41.57</v>
      </c>
      <c r="GN82" s="2">
        <f t="shared" si="83"/>
        <v>41.57</v>
      </c>
      <c r="GO82" s="2">
        <f t="shared" si="84"/>
        <v>0</v>
      </c>
      <c r="GP82" s="2">
        <f t="shared" si="85"/>
        <v>0</v>
      </c>
      <c r="GQ82" s="2"/>
      <c r="GR82" s="2">
        <v>0</v>
      </c>
      <c r="GS82" s="2">
        <v>3</v>
      </c>
      <c r="GT82" s="2">
        <v>0</v>
      </c>
      <c r="GU82" s="2" t="s">
        <v>6</v>
      </c>
      <c r="GV82" s="2">
        <f t="shared" si="86"/>
        <v>0</v>
      </c>
      <c r="GW82" s="2">
        <v>1</v>
      </c>
      <c r="GX82" s="2">
        <f t="shared" si="87"/>
        <v>0</v>
      </c>
      <c r="GY82" s="2"/>
      <c r="GZ82" s="2"/>
      <c r="HA82" s="2">
        <v>0</v>
      </c>
      <c r="HB82" s="2">
        <v>0</v>
      </c>
      <c r="HC82" s="2"/>
      <c r="HD82" s="2"/>
      <c r="HE82" s="2"/>
      <c r="HF82" s="2"/>
      <c r="HG82" s="2"/>
      <c r="HH82" s="2"/>
      <c r="HI82" s="2"/>
      <c r="HJ82" s="2"/>
      <c r="HK82" s="2"/>
      <c r="HL82" s="2"/>
      <c r="HM82" s="2"/>
      <c r="HN82" s="2"/>
      <c r="HO82" s="2"/>
      <c r="HP82" s="2"/>
      <c r="HQ82" s="2"/>
      <c r="HR82" s="2"/>
      <c r="HS82" s="2"/>
      <c r="HT82" s="2"/>
      <c r="HU82" s="2"/>
      <c r="HV82" s="2"/>
      <c r="HW82" s="2"/>
      <c r="HX82" s="2"/>
      <c r="HY82" s="2"/>
      <c r="HZ82" s="2"/>
      <c r="IA82" s="2"/>
      <c r="IB82" s="2"/>
      <c r="IC82" s="2"/>
      <c r="ID82" s="2"/>
      <c r="IE82" s="2"/>
      <c r="IF82" s="2"/>
      <c r="IG82" s="2"/>
      <c r="IH82" s="2"/>
      <c r="II82" s="2"/>
      <c r="IJ82" s="2"/>
      <c r="IK82" s="2">
        <v>0</v>
      </c>
      <c r="IL82" s="2"/>
      <c r="IM82" s="2"/>
      <c r="IN82" s="2"/>
      <c r="IO82" s="2"/>
      <c r="IP82" s="2"/>
      <c r="IQ82" s="2"/>
      <c r="IR82" s="2"/>
      <c r="IS82" s="2"/>
      <c r="IT82" s="2"/>
      <c r="IU82" s="2"/>
    </row>
    <row r="83" spans="1:255" x14ac:dyDescent="0.2">
      <c r="A83">
        <v>18</v>
      </c>
      <c r="B83">
        <v>1</v>
      </c>
      <c r="C83">
        <v>191</v>
      </c>
      <c r="E83" t="s">
        <v>150</v>
      </c>
      <c r="F83" t="s">
        <v>116</v>
      </c>
      <c r="G83" t="s">
        <v>117</v>
      </c>
      <c r="H83" t="s">
        <v>52</v>
      </c>
      <c r="I83">
        <f>I81*J83</f>
        <v>0.35</v>
      </c>
      <c r="J83">
        <v>0.5</v>
      </c>
      <c r="O83">
        <f t="shared" si="55"/>
        <v>297.2</v>
      </c>
      <c r="P83">
        <f t="shared" si="56"/>
        <v>297.2</v>
      </c>
      <c r="Q83">
        <f t="shared" si="57"/>
        <v>0</v>
      </c>
      <c r="R83">
        <f t="shared" si="58"/>
        <v>0</v>
      </c>
      <c r="S83">
        <f t="shared" si="59"/>
        <v>0</v>
      </c>
      <c r="T83">
        <f t="shared" si="60"/>
        <v>0</v>
      </c>
      <c r="U83">
        <f t="shared" si="61"/>
        <v>0</v>
      </c>
      <c r="V83">
        <f t="shared" si="62"/>
        <v>0</v>
      </c>
      <c r="W83">
        <f t="shared" si="63"/>
        <v>0</v>
      </c>
      <c r="X83">
        <f t="shared" si="64"/>
        <v>0</v>
      </c>
      <c r="Y83">
        <f t="shared" si="65"/>
        <v>0</v>
      </c>
      <c r="AA83">
        <v>26812450</v>
      </c>
      <c r="AB83">
        <f t="shared" si="66"/>
        <v>118.76</v>
      </c>
      <c r="AC83">
        <f t="shared" si="88"/>
        <v>118.76</v>
      </c>
      <c r="AD83">
        <f>ROUND((((ET83)-(EU83))+AE83),6)</f>
        <v>0</v>
      </c>
      <c r="AE83">
        <f t="shared" si="92"/>
        <v>0</v>
      </c>
      <c r="AF83">
        <f t="shared" si="92"/>
        <v>0</v>
      </c>
      <c r="AG83">
        <f t="shared" si="67"/>
        <v>0</v>
      </c>
      <c r="AH83">
        <f t="shared" si="93"/>
        <v>0</v>
      </c>
      <c r="AI83">
        <f t="shared" si="93"/>
        <v>0</v>
      </c>
      <c r="AJ83">
        <f t="shared" si="68"/>
        <v>0</v>
      </c>
      <c r="AK83">
        <v>118.76</v>
      </c>
      <c r="AL83">
        <v>118.76</v>
      </c>
      <c r="AM83">
        <v>0</v>
      </c>
      <c r="AN83">
        <v>0</v>
      </c>
      <c r="AO83">
        <v>0</v>
      </c>
      <c r="AP83">
        <v>0</v>
      </c>
      <c r="AQ83">
        <v>0</v>
      </c>
      <c r="AR83">
        <v>0</v>
      </c>
      <c r="AS83">
        <v>0</v>
      </c>
      <c r="AT83">
        <v>128</v>
      </c>
      <c r="AU83">
        <v>81</v>
      </c>
      <c r="AV83">
        <v>1</v>
      </c>
      <c r="AW83">
        <v>1</v>
      </c>
      <c r="AZ83">
        <v>7.15</v>
      </c>
      <c r="BA83">
        <v>1</v>
      </c>
      <c r="BB83">
        <v>1</v>
      </c>
      <c r="BC83">
        <v>7.15</v>
      </c>
      <c r="BD83" t="s">
        <v>6</v>
      </c>
      <c r="BE83" t="s">
        <v>6</v>
      </c>
      <c r="BF83" t="s">
        <v>6</v>
      </c>
      <c r="BG83" t="s">
        <v>6</v>
      </c>
      <c r="BH83">
        <v>3</v>
      </c>
      <c r="BI83">
        <v>1</v>
      </c>
      <c r="BJ83" t="s">
        <v>118</v>
      </c>
      <c r="BM83">
        <v>27001</v>
      </c>
      <c r="BN83">
        <v>0</v>
      </c>
      <c r="BO83" t="s">
        <v>6</v>
      </c>
      <c r="BP83">
        <v>0</v>
      </c>
      <c r="BQ83">
        <v>2</v>
      </c>
      <c r="BR83">
        <v>0</v>
      </c>
      <c r="BS83">
        <v>1</v>
      </c>
      <c r="BT83">
        <v>1</v>
      </c>
      <c r="BU83">
        <v>1</v>
      </c>
      <c r="BV83">
        <v>1</v>
      </c>
      <c r="BW83">
        <v>1</v>
      </c>
      <c r="BX83">
        <v>1</v>
      </c>
      <c r="BY83" t="s">
        <v>6</v>
      </c>
      <c r="BZ83">
        <v>142</v>
      </c>
      <c r="CA83">
        <v>95</v>
      </c>
      <c r="CF83">
        <v>0</v>
      </c>
      <c r="CG83">
        <v>0</v>
      </c>
      <c r="CM83">
        <v>0</v>
      </c>
      <c r="CN83" t="s">
        <v>6</v>
      </c>
      <c r="CO83">
        <v>0</v>
      </c>
      <c r="CP83">
        <f t="shared" si="69"/>
        <v>297.2</v>
      </c>
      <c r="CQ83">
        <f t="shared" si="70"/>
        <v>849.13400000000013</v>
      </c>
      <c r="CR83">
        <f t="shared" si="71"/>
        <v>0</v>
      </c>
      <c r="CS83">
        <f t="shared" si="72"/>
        <v>0</v>
      </c>
      <c r="CT83">
        <f t="shared" si="73"/>
        <v>0</v>
      </c>
      <c r="CU83">
        <f t="shared" si="74"/>
        <v>0</v>
      </c>
      <c r="CV83">
        <f t="shared" si="75"/>
        <v>0</v>
      </c>
      <c r="CW83">
        <f t="shared" si="76"/>
        <v>0</v>
      </c>
      <c r="CX83">
        <f t="shared" si="77"/>
        <v>0</v>
      </c>
      <c r="CY83">
        <f t="shared" si="78"/>
        <v>0</v>
      </c>
      <c r="CZ83">
        <f t="shared" si="79"/>
        <v>0</v>
      </c>
      <c r="DC83" t="s">
        <v>6</v>
      </c>
      <c r="DD83" t="s">
        <v>6</v>
      </c>
      <c r="DE83" t="s">
        <v>6</v>
      </c>
      <c r="DF83" t="s">
        <v>6</v>
      </c>
      <c r="DG83" t="s">
        <v>6</v>
      </c>
      <c r="DH83" t="s">
        <v>6</v>
      </c>
      <c r="DI83" t="s">
        <v>6</v>
      </c>
      <c r="DJ83" t="s">
        <v>6</v>
      </c>
      <c r="DK83" t="s">
        <v>6</v>
      </c>
      <c r="DL83" t="s">
        <v>6</v>
      </c>
      <c r="DM83" t="s">
        <v>6</v>
      </c>
      <c r="DN83">
        <v>0</v>
      </c>
      <c r="DO83">
        <v>0</v>
      </c>
      <c r="DP83">
        <v>1</v>
      </c>
      <c r="DQ83">
        <v>1</v>
      </c>
      <c r="DU83">
        <v>1007</v>
      </c>
      <c r="DV83" t="s">
        <v>52</v>
      </c>
      <c r="DW83" t="s">
        <v>52</v>
      </c>
      <c r="DX83">
        <v>1</v>
      </c>
      <c r="EE83">
        <v>26549101</v>
      </c>
      <c r="EF83">
        <v>2</v>
      </c>
      <c r="EG83" t="s">
        <v>20</v>
      </c>
      <c r="EH83">
        <v>0</v>
      </c>
      <c r="EI83" t="s">
        <v>6</v>
      </c>
      <c r="EJ83">
        <v>1</v>
      </c>
      <c r="EK83">
        <v>27001</v>
      </c>
      <c r="EL83" t="s">
        <v>21</v>
      </c>
      <c r="EM83" t="s">
        <v>22</v>
      </c>
      <c r="EO83" t="s">
        <v>6</v>
      </c>
      <c r="EQ83">
        <v>0</v>
      </c>
      <c r="ER83">
        <v>118.76</v>
      </c>
      <c r="ES83">
        <v>118.76</v>
      </c>
      <c r="ET83">
        <v>0</v>
      </c>
      <c r="EU83">
        <v>0</v>
      </c>
      <c r="EV83">
        <v>0</v>
      </c>
      <c r="EW83">
        <v>0</v>
      </c>
      <c r="EX83">
        <v>0</v>
      </c>
      <c r="FQ83">
        <v>0</v>
      </c>
      <c r="FR83">
        <f t="shared" si="80"/>
        <v>0</v>
      </c>
      <c r="FS83">
        <v>0</v>
      </c>
      <c r="FT83" t="s">
        <v>24</v>
      </c>
      <c r="FU83" t="s">
        <v>25</v>
      </c>
      <c r="FX83">
        <v>127.8</v>
      </c>
      <c r="FY83">
        <v>80.75</v>
      </c>
      <c r="GA83" t="s">
        <v>6</v>
      </c>
      <c r="GD83">
        <v>0</v>
      </c>
      <c r="GF83">
        <v>-190031125</v>
      </c>
      <c r="GG83">
        <v>1</v>
      </c>
      <c r="GH83">
        <v>1</v>
      </c>
      <c r="GI83">
        <v>4</v>
      </c>
      <c r="GJ83">
        <v>0</v>
      </c>
      <c r="GK83">
        <f>ROUND(R83*(S12)/100,2)</f>
        <v>0</v>
      </c>
      <c r="GL83">
        <f t="shared" si="81"/>
        <v>0</v>
      </c>
      <c r="GM83">
        <f t="shared" si="82"/>
        <v>297.2</v>
      </c>
      <c r="GN83">
        <f t="shared" si="83"/>
        <v>297.2</v>
      </c>
      <c r="GO83">
        <f t="shared" si="84"/>
        <v>0</v>
      </c>
      <c r="GP83">
        <f t="shared" si="85"/>
        <v>0</v>
      </c>
      <c r="GR83">
        <v>0</v>
      </c>
      <c r="GS83">
        <v>3</v>
      </c>
      <c r="GT83">
        <v>0</v>
      </c>
      <c r="GU83" t="s">
        <v>6</v>
      </c>
      <c r="GV83">
        <f t="shared" si="86"/>
        <v>0</v>
      </c>
      <c r="GW83">
        <v>1</v>
      </c>
      <c r="GX83">
        <f t="shared" si="87"/>
        <v>0</v>
      </c>
      <c r="HA83">
        <v>0</v>
      </c>
      <c r="HB83">
        <v>0</v>
      </c>
      <c r="IK83">
        <v>0</v>
      </c>
    </row>
    <row r="84" spans="1:255" x14ac:dyDescent="0.2">
      <c r="A84" s="2">
        <v>18</v>
      </c>
      <c r="B84" s="2">
        <v>1</v>
      </c>
      <c r="C84" s="2">
        <v>183</v>
      </c>
      <c r="D84" s="2"/>
      <c r="E84" s="2" t="s">
        <v>151</v>
      </c>
      <c r="F84" s="2" t="s">
        <v>152</v>
      </c>
      <c r="G84" s="2" t="s">
        <v>153</v>
      </c>
      <c r="H84" s="2" t="s">
        <v>62</v>
      </c>
      <c r="I84" s="2">
        <f>I80*J84</f>
        <v>4.9980000000000002</v>
      </c>
      <c r="J84" s="2">
        <v>7.1400000000000006</v>
      </c>
      <c r="K84" s="2"/>
      <c r="L84" s="2"/>
      <c r="M84" s="2"/>
      <c r="N84" s="2"/>
      <c r="O84" s="2">
        <f t="shared" si="55"/>
        <v>2842.56</v>
      </c>
      <c r="P84" s="2">
        <f t="shared" si="56"/>
        <v>2842.56</v>
      </c>
      <c r="Q84" s="2">
        <f t="shared" si="57"/>
        <v>0</v>
      </c>
      <c r="R84" s="2">
        <f t="shared" si="58"/>
        <v>0</v>
      </c>
      <c r="S84" s="2">
        <f t="shared" si="59"/>
        <v>0</v>
      </c>
      <c r="T84" s="2">
        <f t="shared" si="60"/>
        <v>0</v>
      </c>
      <c r="U84" s="2">
        <f t="shared" si="61"/>
        <v>0</v>
      </c>
      <c r="V84" s="2">
        <f t="shared" si="62"/>
        <v>0</v>
      </c>
      <c r="W84" s="2">
        <f t="shared" si="63"/>
        <v>0</v>
      </c>
      <c r="X84" s="2">
        <f t="shared" si="64"/>
        <v>0</v>
      </c>
      <c r="Y84" s="2">
        <f t="shared" si="65"/>
        <v>0</v>
      </c>
      <c r="Z84" s="2"/>
      <c r="AA84" s="2">
        <v>26812436</v>
      </c>
      <c r="AB84" s="2">
        <f t="shared" si="66"/>
        <v>568.74</v>
      </c>
      <c r="AC84" s="2">
        <f t="shared" si="88"/>
        <v>568.74</v>
      </c>
      <c r="AD84" s="2">
        <f>ROUND((((ET84)-(EU84))+AE84),6)</f>
        <v>0</v>
      </c>
      <c r="AE84" s="2">
        <f t="shared" si="92"/>
        <v>0</v>
      </c>
      <c r="AF84" s="2">
        <f t="shared" si="92"/>
        <v>0</v>
      </c>
      <c r="AG84" s="2">
        <f t="shared" si="67"/>
        <v>0</v>
      </c>
      <c r="AH84" s="2">
        <f t="shared" si="93"/>
        <v>0</v>
      </c>
      <c r="AI84" s="2">
        <f t="shared" si="93"/>
        <v>0</v>
      </c>
      <c r="AJ84" s="2">
        <f t="shared" si="68"/>
        <v>0</v>
      </c>
      <c r="AK84" s="2">
        <v>568.74</v>
      </c>
      <c r="AL84" s="2">
        <v>568.74</v>
      </c>
      <c r="AM84" s="2">
        <v>0</v>
      </c>
      <c r="AN84" s="2">
        <v>0</v>
      </c>
      <c r="AO84" s="2">
        <v>0</v>
      </c>
      <c r="AP84" s="2">
        <v>0</v>
      </c>
      <c r="AQ84" s="2">
        <v>0</v>
      </c>
      <c r="AR84" s="2">
        <v>0</v>
      </c>
      <c r="AS84" s="2">
        <v>0</v>
      </c>
      <c r="AT84" s="2">
        <v>128</v>
      </c>
      <c r="AU84" s="2">
        <v>81</v>
      </c>
      <c r="AV84" s="2">
        <v>1</v>
      </c>
      <c r="AW84" s="2">
        <v>1</v>
      </c>
      <c r="AX84" s="2"/>
      <c r="AY84" s="2"/>
      <c r="AZ84" s="2">
        <v>1</v>
      </c>
      <c r="BA84" s="2">
        <v>1</v>
      </c>
      <c r="BB84" s="2">
        <v>1</v>
      </c>
      <c r="BC84" s="2">
        <v>1</v>
      </c>
      <c r="BD84" s="2" t="s">
        <v>6</v>
      </c>
      <c r="BE84" s="2" t="s">
        <v>6</v>
      </c>
      <c r="BF84" s="2" t="s">
        <v>6</v>
      </c>
      <c r="BG84" s="2" t="s">
        <v>6</v>
      </c>
      <c r="BH84" s="2">
        <v>3</v>
      </c>
      <c r="BI84" s="2">
        <v>1</v>
      </c>
      <c r="BJ84" s="2" t="s">
        <v>154</v>
      </c>
      <c r="BK84" s="2"/>
      <c r="BL84" s="2"/>
      <c r="BM84" s="2">
        <v>27001</v>
      </c>
      <c r="BN84" s="2">
        <v>0</v>
      </c>
      <c r="BO84" s="2" t="s">
        <v>6</v>
      </c>
      <c r="BP84" s="2">
        <v>0</v>
      </c>
      <c r="BQ84" s="2">
        <v>2</v>
      </c>
      <c r="BR84" s="2">
        <v>0</v>
      </c>
      <c r="BS84" s="2">
        <v>1</v>
      </c>
      <c r="BT84" s="2">
        <v>1</v>
      </c>
      <c r="BU84" s="2">
        <v>1</v>
      </c>
      <c r="BV84" s="2">
        <v>1</v>
      </c>
      <c r="BW84" s="2">
        <v>1</v>
      </c>
      <c r="BX84" s="2">
        <v>1</v>
      </c>
      <c r="BY84" s="2" t="s">
        <v>6</v>
      </c>
      <c r="BZ84" s="2">
        <v>142</v>
      </c>
      <c r="CA84" s="2">
        <v>95</v>
      </c>
      <c r="CB84" s="2"/>
      <c r="CC84" s="2"/>
      <c r="CD84" s="2"/>
      <c r="CE84" s="2"/>
      <c r="CF84" s="2">
        <v>0</v>
      </c>
      <c r="CG84" s="2">
        <v>0</v>
      </c>
      <c r="CH84" s="2"/>
      <c r="CI84" s="2"/>
      <c r="CJ84" s="2"/>
      <c r="CK84" s="2"/>
      <c r="CL84" s="2"/>
      <c r="CM84" s="2">
        <v>0</v>
      </c>
      <c r="CN84" s="2" t="s">
        <v>6</v>
      </c>
      <c r="CO84" s="2">
        <v>0</v>
      </c>
      <c r="CP84" s="2">
        <f t="shared" si="69"/>
        <v>2842.56</v>
      </c>
      <c r="CQ84" s="2">
        <f t="shared" si="70"/>
        <v>568.74</v>
      </c>
      <c r="CR84" s="2">
        <f t="shared" si="71"/>
        <v>0</v>
      </c>
      <c r="CS84" s="2">
        <f t="shared" si="72"/>
        <v>0</v>
      </c>
      <c r="CT84" s="2">
        <f t="shared" si="73"/>
        <v>0</v>
      </c>
      <c r="CU84" s="2">
        <f t="shared" si="74"/>
        <v>0</v>
      </c>
      <c r="CV84" s="2">
        <f t="shared" si="75"/>
        <v>0</v>
      </c>
      <c r="CW84" s="2">
        <f t="shared" si="76"/>
        <v>0</v>
      </c>
      <c r="CX84" s="2">
        <f t="shared" si="77"/>
        <v>0</v>
      </c>
      <c r="CY84" s="2">
        <f t="shared" si="78"/>
        <v>0</v>
      </c>
      <c r="CZ84" s="2">
        <f t="shared" si="79"/>
        <v>0</v>
      </c>
      <c r="DA84" s="2"/>
      <c r="DB84" s="2"/>
      <c r="DC84" s="2" t="s">
        <v>6</v>
      </c>
      <c r="DD84" s="2" t="s">
        <v>6</v>
      </c>
      <c r="DE84" s="2" t="s">
        <v>6</v>
      </c>
      <c r="DF84" s="2" t="s">
        <v>6</v>
      </c>
      <c r="DG84" s="2" t="s">
        <v>6</v>
      </c>
      <c r="DH84" s="2" t="s">
        <v>6</v>
      </c>
      <c r="DI84" s="2" t="s">
        <v>6</v>
      </c>
      <c r="DJ84" s="2" t="s">
        <v>6</v>
      </c>
      <c r="DK84" s="2" t="s">
        <v>6</v>
      </c>
      <c r="DL84" s="2" t="s">
        <v>6</v>
      </c>
      <c r="DM84" s="2" t="s">
        <v>6</v>
      </c>
      <c r="DN84" s="2">
        <v>0</v>
      </c>
      <c r="DO84" s="2">
        <v>0</v>
      </c>
      <c r="DP84" s="2">
        <v>1</v>
      </c>
      <c r="DQ84" s="2">
        <v>1</v>
      </c>
      <c r="DR84" s="2"/>
      <c r="DS84" s="2"/>
      <c r="DT84" s="2"/>
      <c r="DU84" s="2">
        <v>1009</v>
      </c>
      <c r="DV84" s="2" t="s">
        <v>62</v>
      </c>
      <c r="DW84" s="2" t="s">
        <v>62</v>
      </c>
      <c r="DX84" s="2">
        <v>1000</v>
      </c>
      <c r="DY84" s="2"/>
      <c r="DZ84" s="2"/>
      <c r="EA84" s="2"/>
      <c r="EB84" s="2"/>
      <c r="EC84" s="2"/>
      <c r="ED84" s="2"/>
      <c r="EE84" s="2">
        <v>26549101</v>
      </c>
      <c r="EF84" s="2">
        <v>2</v>
      </c>
      <c r="EG84" s="2" t="s">
        <v>20</v>
      </c>
      <c r="EH84" s="2">
        <v>0</v>
      </c>
      <c r="EI84" s="2" t="s">
        <v>6</v>
      </c>
      <c r="EJ84" s="2">
        <v>1</v>
      </c>
      <c r="EK84" s="2">
        <v>27001</v>
      </c>
      <c r="EL84" s="2" t="s">
        <v>21</v>
      </c>
      <c r="EM84" s="2" t="s">
        <v>22</v>
      </c>
      <c r="EN84" s="2"/>
      <c r="EO84" s="2" t="s">
        <v>6</v>
      </c>
      <c r="EP84" s="2"/>
      <c r="EQ84" s="2">
        <v>0</v>
      </c>
      <c r="ER84" s="2">
        <v>568.74</v>
      </c>
      <c r="ES84" s="2">
        <v>568.74</v>
      </c>
      <c r="ET84" s="2">
        <v>0</v>
      </c>
      <c r="EU84" s="2">
        <v>0</v>
      </c>
      <c r="EV84" s="2">
        <v>0</v>
      </c>
      <c r="EW84" s="2">
        <v>0</v>
      </c>
      <c r="EX84" s="2">
        <v>0</v>
      </c>
      <c r="EY84" s="2"/>
      <c r="EZ84" s="2"/>
      <c r="FA84" s="2"/>
      <c r="FB84" s="2"/>
      <c r="FC84" s="2"/>
      <c r="FD84" s="2"/>
      <c r="FE84" s="2"/>
      <c r="FF84" s="2"/>
      <c r="FG84" s="2"/>
      <c r="FH84" s="2"/>
      <c r="FI84" s="2"/>
      <c r="FJ84" s="2"/>
      <c r="FK84" s="2"/>
      <c r="FL84" s="2"/>
      <c r="FM84" s="2"/>
      <c r="FN84" s="2"/>
      <c r="FO84" s="2"/>
      <c r="FP84" s="2"/>
      <c r="FQ84" s="2">
        <v>0</v>
      </c>
      <c r="FR84" s="2">
        <f t="shared" si="80"/>
        <v>0</v>
      </c>
      <c r="FS84" s="2">
        <v>0</v>
      </c>
      <c r="FT84" s="2" t="s">
        <v>24</v>
      </c>
      <c r="FU84" s="2" t="s">
        <v>25</v>
      </c>
      <c r="FV84" s="2"/>
      <c r="FW84" s="2"/>
      <c r="FX84" s="2">
        <v>127.8</v>
      </c>
      <c r="FY84" s="2">
        <v>80.75</v>
      </c>
      <c r="FZ84" s="2"/>
      <c r="GA84" s="2" t="s">
        <v>6</v>
      </c>
      <c r="GB84" s="2"/>
      <c r="GC84" s="2"/>
      <c r="GD84" s="2">
        <v>0</v>
      </c>
      <c r="GE84" s="2"/>
      <c r="GF84" s="2">
        <v>1137348528</v>
      </c>
      <c r="GG84" s="2">
        <v>2</v>
      </c>
      <c r="GH84" s="2">
        <v>1</v>
      </c>
      <c r="GI84" s="2">
        <v>-2</v>
      </c>
      <c r="GJ84" s="2">
        <v>0</v>
      </c>
      <c r="GK84" s="2">
        <f>ROUND(R84*(R12)/100,2)</f>
        <v>0</v>
      </c>
      <c r="GL84" s="2">
        <f t="shared" si="81"/>
        <v>0</v>
      </c>
      <c r="GM84" s="2">
        <f t="shared" si="82"/>
        <v>2842.56</v>
      </c>
      <c r="GN84" s="2">
        <f t="shared" si="83"/>
        <v>2842.56</v>
      </c>
      <c r="GO84" s="2">
        <f t="shared" si="84"/>
        <v>0</v>
      </c>
      <c r="GP84" s="2">
        <f t="shared" si="85"/>
        <v>0</v>
      </c>
      <c r="GQ84" s="2"/>
      <c r="GR84" s="2">
        <v>0</v>
      </c>
      <c r="GS84" s="2">
        <v>3</v>
      </c>
      <c r="GT84" s="2">
        <v>0</v>
      </c>
      <c r="GU84" s="2" t="s">
        <v>6</v>
      </c>
      <c r="GV84" s="2">
        <f t="shared" si="86"/>
        <v>0</v>
      </c>
      <c r="GW84" s="2">
        <v>1</v>
      </c>
      <c r="GX84" s="2">
        <f t="shared" si="87"/>
        <v>0</v>
      </c>
      <c r="GY84" s="2"/>
      <c r="GZ84" s="2"/>
      <c r="HA84" s="2">
        <v>0</v>
      </c>
      <c r="HB84" s="2">
        <v>0</v>
      </c>
      <c r="HC84" s="2"/>
      <c r="HD84" s="2"/>
      <c r="HE84" s="2"/>
      <c r="HF84" s="2"/>
      <c r="HG84" s="2"/>
      <c r="HH84" s="2"/>
      <c r="HI84" s="2"/>
      <c r="HJ84" s="2"/>
      <c r="HK84" s="2"/>
      <c r="HL84" s="2"/>
      <c r="HM84" s="2"/>
      <c r="HN84" s="2"/>
      <c r="HO84" s="2"/>
      <c r="HP84" s="2"/>
      <c r="HQ84" s="2"/>
      <c r="HR84" s="2"/>
      <c r="HS84" s="2"/>
      <c r="HT84" s="2"/>
      <c r="HU84" s="2"/>
      <c r="HV84" s="2"/>
      <c r="HW84" s="2"/>
      <c r="HX84" s="2"/>
      <c r="HY84" s="2"/>
      <c r="HZ84" s="2"/>
      <c r="IA84" s="2"/>
      <c r="IB84" s="2"/>
      <c r="IC84" s="2"/>
      <c r="ID84" s="2"/>
      <c r="IE84" s="2"/>
      <c r="IF84" s="2"/>
      <c r="IG84" s="2"/>
      <c r="IH84" s="2"/>
      <c r="II84" s="2"/>
      <c r="IJ84" s="2"/>
      <c r="IK84" s="2">
        <v>0</v>
      </c>
      <c r="IL84" s="2"/>
      <c r="IM84" s="2"/>
      <c r="IN84" s="2"/>
      <c r="IO84" s="2"/>
      <c r="IP84" s="2"/>
      <c r="IQ84" s="2"/>
      <c r="IR84" s="2"/>
      <c r="IS84" s="2"/>
      <c r="IT84" s="2"/>
      <c r="IU84" s="2"/>
    </row>
    <row r="85" spans="1:255" x14ac:dyDescent="0.2">
      <c r="A85">
        <v>18</v>
      </c>
      <c r="B85">
        <v>1</v>
      </c>
      <c r="C85">
        <v>192</v>
      </c>
      <c r="E85" t="s">
        <v>151</v>
      </c>
      <c r="F85" t="s">
        <v>152</v>
      </c>
      <c r="G85" t="s">
        <v>153</v>
      </c>
      <c r="H85" t="s">
        <v>62</v>
      </c>
      <c r="I85">
        <f>I81*J85</f>
        <v>4.9980000000000002</v>
      </c>
      <c r="J85">
        <v>7.1400000000000006</v>
      </c>
      <c r="O85">
        <f t="shared" si="55"/>
        <v>20324.32</v>
      </c>
      <c r="P85">
        <f t="shared" si="56"/>
        <v>20324.32</v>
      </c>
      <c r="Q85">
        <f t="shared" si="57"/>
        <v>0</v>
      </c>
      <c r="R85">
        <f t="shared" si="58"/>
        <v>0</v>
      </c>
      <c r="S85">
        <f t="shared" si="59"/>
        <v>0</v>
      </c>
      <c r="T85">
        <f t="shared" si="60"/>
        <v>0</v>
      </c>
      <c r="U85">
        <f t="shared" si="61"/>
        <v>0</v>
      </c>
      <c r="V85">
        <f t="shared" si="62"/>
        <v>0</v>
      </c>
      <c r="W85">
        <f t="shared" si="63"/>
        <v>0</v>
      </c>
      <c r="X85">
        <f t="shared" si="64"/>
        <v>0</v>
      </c>
      <c r="Y85">
        <f t="shared" si="65"/>
        <v>0</v>
      </c>
      <c r="AA85">
        <v>26812450</v>
      </c>
      <c r="AB85">
        <f t="shared" si="66"/>
        <v>568.74</v>
      </c>
      <c r="AC85">
        <f t="shared" si="88"/>
        <v>568.74</v>
      </c>
      <c r="AD85">
        <f>ROUND((((ET85)-(EU85))+AE85),6)</f>
        <v>0</v>
      </c>
      <c r="AE85">
        <f t="shared" si="92"/>
        <v>0</v>
      </c>
      <c r="AF85">
        <f t="shared" si="92"/>
        <v>0</v>
      </c>
      <c r="AG85">
        <f t="shared" si="67"/>
        <v>0</v>
      </c>
      <c r="AH85">
        <f t="shared" si="93"/>
        <v>0</v>
      </c>
      <c r="AI85">
        <f t="shared" si="93"/>
        <v>0</v>
      </c>
      <c r="AJ85">
        <f t="shared" si="68"/>
        <v>0</v>
      </c>
      <c r="AK85">
        <v>568.74</v>
      </c>
      <c r="AL85">
        <v>568.74</v>
      </c>
      <c r="AM85">
        <v>0</v>
      </c>
      <c r="AN85">
        <v>0</v>
      </c>
      <c r="AO85">
        <v>0</v>
      </c>
      <c r="AP85">
        <v>0</v>
      </c>
      <c r="AQ85">
        <v>0</v>
      </c>
      <c r="AR85">
        <v>0</v>
      </c>
      <c r="AS85">
        <v>0</v>
      </c>
      <c r="AT85">
        <v>128</v>
      </c>
      <c r="AU85">
        <v>81</v>
      </c>
      <c r="AV85">
        <v>1</v>
      </c>
      <c r="AW85">
        <v>1</v>
      </c>
      <c r="AZ85">
        <v>7.15</v>
      </c>
      <c r="BA85">
        <v>1</v>
      </c>
      <c r="BB85">
        <v>1</v>
      </c>
      <c r="BC85">
        <v>7.15</v>
      </c>
      <c r="BD85" t="s">
        <v>6</v>
      </c>
      <c r="BE85" t="s">
        <v>6</v>
      </c>
      <c r="BF85" t="s">
        <v>6</v>
      </c>
      <c r="BG85" t="s">
        <v>6</v>
      </c>
      <c r="BH85">
        <v>3</v>
      </c>
      <c r="BI85">
        <v>1</v>
      </c>
      <c r="BJ85" t="s">
        <v>154</v>
      </c>
      <c r="BM85">
        <v>27001</v>
      </c>
      <c r="BN85">
        <v>0</v>
      </c>
      <c r="BO85" t="s">
        <v>6</v>
      </c>
      <c r="BP85">
        <v>0</v>
      </c>
      <c r="BQ85">
        <v>2</v>
      </c>
      <c r="BR85">
        <v>0</v>
      </c>
      <c r="BS85">
        <v>1</v>
      </c>
      <c r="BT85">
        <v>1</v>
      </c>
      <c r="BU85">
        <v>1</v>
      </c>
      <c r="BV85">
        <v>1</v>
      </c>
      <c r="BW85">
        <v>1</v>
      </c>
      <c r="BX85">
        <v>1</v>
      </c>
      <c r="BY85" t="s">
        <v>6</v>
      </c>
      <c r="BZ85">
        <v>142</v>
      </c>
      <c r="CA85">
        <v>95</v>
      </c>
      <c r="CF85">
        <v>0</v>
      </c>
      <c r="CG85">
        <v>0</v>
      </c>
      <c r="CM85">
        <v>0</v>
      </c>
      <c r="CN85" t="s">
        <v>6</v>
      </c>
      <c r="CO85">
        <v>0</v>
      </c>
      <c r="CP85">
        <f t="shared" si="69"/>
        <v>20324.32</v>
      </c>
      <c r="CQ85">
        <f t="shared" si="70"/>
        <v>4066.4910000000004</v>
      </c>
      <c r="CR85">
        <f t="shared" si="71"/>
        <v>0</v>
      </c>
      <c r="CS85">
        <f t="shared" si="72"/>
        <v>0</v>
      </c>
      <c r="CT85">
        <f t="shared" si="73"/>
        <v>0</v>
      </c>
      <c r="CU85">
        <f t="shared" si="74"/>
        <v>0</v>
      </c>
      <c r="CV85">
        <f t="shared" si="75"/>
        <v>0</v>
      </c>
      <c r="CW85">
        <f t="shared" si="76"/>
        <v>0</v>
      </c>
      <c r="CX85">
        <f t="shared" si="77"/>
        <v>0</v>
      </c>
      <c r="CY85">
        <f t="shared" si="78"/>
        <v>0</v>
      </c>
      <c r="CZ85">
        <f t="shared" si="79"/>
        <v>0</v>
      </c>
      <c r="DC85" t="s">
        <v>6</v>
      </c>
      <c r="DD85" t="s">
        <v>6</v>
      </c>
      <c r="DE85" t="s">
        <v>6</v>
      </c>
      <c r="DF85" t="s">
        <v>6</v>
      </c>
      <c r="DG85" t="s">
        <v>6</v>
      </c>
      <c r="DH85" t="s">
        <v>6</v>
      </c>
      <c r="DI85" t="s">
        <v>6</v>
      </c>
      <c r="DJ85" t="s">
        <v>6</v>
      </c>
      <c r="DK85" t="s">
        <v>6</v>
      </c>
      <c r="DL85" t="s">
        <v>6</v>
      </c>
      <c r="DM85" t="s">
        <v>6</v>
      </c>
      <c r="DN85">
        <v>0</v>
      </c>
      <c r="DO85">
        <v>0</v>
      </c>
      <c r="DP85">
        <v>1</v>
      </c>
      <c r="DQ85">
        <v>1</v>
      </c>
      <c r="DU85">
        <v>1009</v>
      </c>
      <c r="DV85" t="s">
        <v>62</v>
      </c>
      <c r="DW85" t="s">
        <v>62</v>
      </c>
      <c r="DX85">
        <v>1000</v>
      </c>
      <c r="EE85">
        <v>26549101</v>
      </c>
      <c r="EF85">
        <v>2</v>
      </c>
      <c r="EG85" t="s">
        <v>20</v>
      </c>
      <c r="EH85">
        <v>0</v>
      </c>
      <c r="EI85" t="s">
        <v>6</v>
      </c>
      <c r="EJ85">
        <v>1</v>
      </c>
      <c r="EK85">
        <v>27001</v>
      </c>
      <c r="EL85" t="s">
        <v>21</v>
      </c>
      <c r="EM85" t="s">
        <v>22</v>
      </c>
      <c r="EO85" t="s">
        <v>6</v>
      </c>
      <c r="EQ85">
        <v>0</v>
      </c>
      <c r="ER85">
        <v>568.74</v>
      </c>
      <c r="ES85">
        <v>568.74</v>
      </c>
      <c r="ET85">
        <v>0</v>
      </c>
      <c r="EU85">
        <v>0</v>
      </c>
      <c r="EV85">
        <v>0</v>
      </c>
      <c r="EW85">
        <v>0</v>
      </c>
      <c r="EX85">
        <v>0</v>
      </c>
      <c r="FQ85">
        <v>0</v>
      </c>
      <c r="FR85">
        <f t="shared" si="80"/>
        <v>0</v>
      </c>
      <c r="FS85">
        <v>0</v>
      </c>
      <c r="FT85" t="s">
        <v>24</v>
      </c>
      <c r="FU85" t="s">
        <v>25</v>
      </c>
      <c r="FX85">
        <v>127.8</v>
      </c>
      <c r="FY85">
        <v>80.75</v>
      </c>
      <c r="GA85" t="s">
        <v>6</v>
      </c>
      <c r="GD85">
        <v>0</v>
      </c>
      <c r="GF85">
        <v>1137348528</v>
      </c>
      <c r="GG85">
        <v>1</v>
      </c>
      <c r="GH85">
        <v>1</v>
      </c>
      <c r="GI85">
        <v>4</v>
      </c>
      <c r="GJ85">
        <v>0</v>
      </c>
      <c r="GK85">
        <f>ROUND(R85*(S12)/100,2)</f>
        <v>0</v>
      </c>
      <c r="GL85">
        <f t="shared" si="81"/>
        <v>0</v>
      </c>
      <c r="GM85">
        <f t="shared" si="82"/>
        <v>20324.32</v>
      </c>
      <c r="GN85">
        <f t="shared" si="83"/>
        <v>20324.32</v>
      </c>
      <c r="GO85">
        <f t="shared" si="84"/>
        <v>0</v>
      </c>
      <c r="GP85">
        <f t="shared" si="85"/>
        <v>0</v>
      </c>
      <c r="GR85">
        <v>0</v>
      </c>
      <c r="GS85">
        <v>3</v>
      </c>
      <c r="GT85">
        <v>0</v>
      </c>
      <c r="GU85" t="s">
        <v>6</v>
      </c>
      <c r="GV85">
        <f t="shared" si="86"/>
        <v>0</v>
      </c>
      <c r="GW85">
        <v>1</v>
      </c>
      <c r="GX85">
        <f t="shared" si="87"/>
        <v>0</v>
      </c>
      <c r="HA85">
        <v>0</v>
      </c>
      <c r="HB85">
        <v>0</v>
      </c>
      <c r="IK85">
        <v>0</v>
      </c>
    </row>
    <row r="86" spans="1:255" x14ac:dyDescent="0.2">
      <c r="A86" s="2">
        <v>17</v>
      </c>
      <c r="B86" s="2">
        <v>1</v>
      </c>
      <c r="C86" s="2">
        <f>ROW(SmtRes!A195)</f>
        <v>195</v>
      </c>
      <c r="D86" s="2">
        <f>ROW(EtalonRes!A197)</f>
        <v>197</v>
      </c>
      <c r="E86" s="2" t="s">
        <v>155</v>
      </c>
      <c r="F86" s="2" t="s">
        <v>156</v>
      </c>
      <c r="G86" s="2" t="s">
        <v>157</v>
      </c>
      <c r="H86" s="2" t="s">
        <v>96</v>
      </c>
      <c r="I86" s="2">
        <f>ROUND(70/100,9)</f>
        <v>0.7</v>
      </c>
      <c r="J86" s="2">
        <v>0</v>
      </c>
      <c r="K86" s="2"/>
      <c r="L86" s="2"/>
      <c r="M86" s="2"/>
      <c r="N86" s="2"/>
      <c r="O86" s="2">
        <f t="shared" si="55"/>
        <v>246.98</v>
      </c>
      <c r="P86" s="2">
        <f t="shared" si="56"/>
        <v>0</v>
      </c>
      <c r="Q86" s="2">
        <f t="shared" si="57"/>
        <v>73.5</v>
      </c>
      <c r="R86" s="2">
        <f t="shared" si="58"/>
        <v>0</v>
      </c>
      <c r="S86" s="2">
        <f t="shared" si="59"/>
        <v>173.48</v>
      </c>
      <c r="T86" s="2">
        <f t="shared" si="60"/>
        <v>0</v>
      </c>
      <c r="U86" s="2">
        <f t="shared" si="61"/>
        <v>18.675999999999995</v>
      </c>
      <c r="V86" s="2">
        <f t="shared" si="62"/>
        <v>0</v>
      </c>
      <c r="W86" s="2">
        <f t="shared" si="63"/>
        <v>0</v>
      </c>
      <c r="X86" s="2">
        <f t="shared" si="64"/>
        <v>222.05</v>
      </c>
      <c r="Y86" s="2">
        <f t="shared" si="65"/>
        <v>140.52000000000001</v>
      </c>
      <c r="Z86" s="2"/>
      <c r="AA86" s="2">
        <v>26812436</v>
      </c>
      <c r="AB86" s="2">
        <f t="shared" si="66"/>
        <v>352.82499999999999</v>
      </c>
      <c r="AC86" s="2">
        <f>ROUND(((ES86*10)),6)</f>
        <v>0</v>
      </c>
      <c r="AD86" s="2">
        <f>ROUND((((((ET86*1.25)*10))-(((EU86*1.25)*10)))+AE86),6)</f>
        <v>105</v>
      </c>
      <c r="AE86" s="2">
        <f>ROUND((((EU86*1.25)*10)),6)</f>
        <v>0</v>
      </c>
      <c r="AF86" s="2">
        <f>ROUND((((EV86*1.15)*10)),6)</f>
        <v>247.82499999999999</v>
      </c>
      <c r="AG86" s="2">
        <f t="shared" si="67"/>
        <v>0</v>
      </c>
      <c r="AH86" s="2">
        <f>(((EW86*1.15)*10))</f>
        <v>26.679999999999996</v>
      </c>
      <c r="AI86" s="2">
        <f>(((EX86*1.25)*10))</f>
        <v>0</v>
      </c>
      <c r="AJ86" s="2">
        <f t="shared" si="68"/>
        <v>0</v>
      </c>
      <c r="AK86" s="2">
        <v>29.95</v>
      </c>
      <c r="AL86" s="2">
        <v>0</v>
      </c>
      <c r="AM86" s="2">
        <v>8.4</v>
      </c>
      <c r="AN86" s="2">
        <v>0</v>
      </c>
      <c r="AO86" s="2">
        <v>21.55</v>
      </c>
      <c r="AP86" s="2">
        <v>0</v>
      </c>
      <c r="AQ86" s="2">
        <v>2.3199999999999998</v>
      </c>
      <c r="AR86" s="2">
        <v>0</v>
      </c>
      <c r="AS86" s="2">
        <v>0</v>
      </c>
      <c r="AT86" s="2">
        <v>128</v>
      </c>
      <c r="AU86" s="2">
        <v>81</v>
      </c>
      <c r="AV86" s="2">
        <v>1</v>
      </c>
      <c r="AW86" s="2">
        <v>1</v>
      </c>
      <c r="AX86" s="2"/>
      <c r="AY86" s="2"/>
      <c r="AZ86" s="2">
        <v>1</v>
      </c>
      <c r="BA86" s="2">
        <v>1</v>
      </c>
      <c r="BB86" s="2">
        <v>1</v>
      </c>
      <c r="BC86" s="2">
        <v>1</v>
      </c>
      <c r="BD86" s="2" t="s">
        <v>6</v>
      </c>
      <c r="BE86" s="2" t="s">
        <v>6</v>
      </c>
      <c r="BF86" s="2" t="s">
        <v>6</v>
      </c>
      <c r="BG86" s="2" t="s">
        <v>6</v>
      </c>
      <c r="BH86" s="2">
        <v>0</v>
      </c>
      <c r="BI86" s="2">
        <v>1</v>
      </c>
      <c r="BJ86" s="2" t="s">
        <v>158</v>
      </c>
      <c r="BK86" s="2"/>
      <c r="BL86" s="2"/>
      <c r="BM86" s="2">
        <v>27001</v>
      </c>
      <c r="BN86" s="2">
        <v>0</v>
      </c>
      <c r="BO86" s="2" t="s">
        <v>6</v>
      </c>
      <c r="BP86" s="2">
        <v>0</v>
      </c>
      <c r="BQ86" s="2">
        <v>2</v>
      </c>
      <c r="BR86" s="2">
        <v>0</v>
      </c>
      <c r="BS86" s="2">
        <v>1</v>
      </c>
      <c r="BT86" s="2">
        <v>1</v>
      </c>
      <c r="BU86" s="2">
        <v>1</v>
      </c>
      <c r="BV86" s="2">
        <v>1</v>
      </c>
      <c r="BW86" s="2">
        <v>1</v>
      </c>
      <c r="BX86" s="2">
        <v>1</v>
      </c>
      <c r="BY86" s="2" t="s">
        <v>6</v>
      </c>
      <c r="BZ86" s="2">
        <v>142</v>
      </c>
      <c r="CA86" s="2">
        <v>95</v>
      </c>
      <c r="CB86" s="2"/>
      <c r="CC86" s="2"/>
      <c r="CD86" s="2"/>
      <c r="CE86" s="2"/>
      <c r="CF86" s="2">
        <v>0</v>
      </c>
      <c r="CG86" s="2">
        <v>0</v>
      </c>
      <c r="CH86" s="2"/>
      <c r="CI86" s="2"/>
      <c r="CJ86" s="2"/>
      <c r="CK86" s="2"/>
      <c r="CL86" s="2"/>
      <c r="CM86" s="2">
        <v>0</v>
      </c>
      <c r="CN86" s="2" t="s">
        <v>500</v>
      </c>
      <c r="CO86" s="2">
        <v>0</v>
      </c>
      <c r="CP86" s="2">
        <f t="shared" si="69"/>
        <v>246.98</v>
      </c>
      <c r="CQ86" s="2">
        <f t="shared" si="70"/>
        <v>0</v>
      </c>
      <c r="CR86" s="2">
        <f t="shared" si="71"/>
        <v>105</v>
      </c>
      <c r="CS86" s="2">
        <f t="shared" si="72"/>
        <v>0</v>
      </c>
      <c r="CT86" s="2">
        <f t="shared" si="73"/>
        <v>247.82499999999999</v>
      </c>
      <c r="CU86" s="2">
        <f t="shared" si="74"/>
        <v>0</v>
      </c>
      <c r="CV86" s="2">
        <f t="shared" si="75"/>
        <v>26.679999999999996</v>
      </c>
      <c r="CW86" s="2">
        <f t="shared" si="76"/>
        <v>0</v>
      </c>
      <c r="CX86" s="2">
        <f t="shared" si="77"/>
        <v>0</v>
      </c>
      <c r="CY86" s="2">
        <f t="shared" si="78"/>
        <v>222.05439999999999</v>
      </c>
      <c r="CZ86" s="2">
        <f t="shared" si="79"/>
        <v>140.5188</v>
      </c>
      <c r="DA86" s="2"/>
      <c r="DB86" s="2"/>
      <c r="DC86" s="2" t="s">
        <v>6</v>
      </c>
      <c r="DD86" s="2" t="s">
        <v>159</v>
      </c>
      <c r="DE86" s="2" t="s">
        <v>160</v>
      </c>
      <c r="DF86" s="2" t="s">
        <v>160</v>
      </c>
      <c r="DG86" s="2" t="s">
        <v>161</v>
      </c>
      <c r="DH86" s="2" t="s">
        <v>6</v>
      </c>
      <c r="DI86" s="2" t="s">
        <v>161</v>
      </c>
      <c r="DJ86" s="2" t="s">
        <v>160</v>
      </c>
      <c r="DK86" s="2" t="s">
        <v>6</v>
      </c>
      <c r="DL86" s="2" t="s">
        <v>6</v>
      </c>
      <c r="DM86" s="2" t="s">
        <v>6</v>
      </c>
      <c r="DN86" s="2">
        <v>0</v>
      </c>
      <c r="DO86" s="2">
        <v>0</v>
      </c>
      <c r="DP86" s="2">
        <v>1</v>
      </c>
      <c r="DQ86" s="2">
        <v>1</v>
      </c>
      <c r="DR86" s="2"/>
      <c r="DS86" s="2"/>
      <c r="DT86" s="2"/>
      <c r="DU86" s="2">
        <v>1005</v>
      </c>
      <c r="DV86" s="2" t="s">
        <v>96</v>
      </c>
      <c r="DW86" s="2" t="s">
        <v>96</v>
      </c>
      <c r="DX86" s="2">
        <v>100</v>
      </c>
      <c r="DY86" s="2"/>
      <c r="DZ86" s="2"/>
      <c r="EA86" s="2"/>
      <c r="EB86" s="2"/>
      <c r="EC86" s="2"/>
      <c r="ED86" s="2"/>
      <c r="EE86" s="2">
        <v>26549101</v>
      </c>
      <c r="EF86" s="2">
        <v>2</v>
      </c>
      <c r="EG86" s="2" t="s">
        <v>20</v>
      </c>
      <c r="EH86" s="2">
        <v>0</v>
      </c>
      <c r="EI86" s="2" t="s">
        <v>6</v>
      </c>
      <c r="EJ86" s="2">
        <v>1</v>
      </c>
      <c r="EK86" s="2">
        <v>27001</v>
      </c>
      <c r="EL86" s="2" t="s">
        <v>21</v>
      </c>
      <c r="EM86" s="2" t="s">
        <v>22</v>
      </c>
      <c r="EN86" s="2"/>
      <c r="EO86" s="2" t="s">
        <v>43</v>
      </c>
      <c r="EP86" s="2"/>
      <c r="EQ86" s="2">
        <v>0</v>
      </c>
      <c r="ER86" s="2">
        <v>29.95</v>
      </c>
      <c r="ES86" s="2">
        <v>0</v>
      </c>
      <c r="ET86" s="2">
        <v>8.4</v>
      </c>
      <c r="EU86" s="2">
        <v>0</v>
      </c>
      <c r="EV86" s="2">
        <v>21.55</v>
      </c>
      <c r="EW86" s="2">
        <v>2.3199999999999998</v>
      </c>
      <c r="EX86" s="2">
        <v>0</v>
      </c>
      <c r="EY86" s="2">
        <v>0</v>
      </c>
      <c r="EZ86" s="2"/>
      <c r="FA86" s="2"/>
      <c r="FB86" s="2"/>
      <c r="FC86" s="2"/>
      <c r="FD86" s="2"/>
      <c r="FE86" s="2"/>
      <c r="FF86" s="2"/>
      <c r="FG86" s="2"/>
      <c r="FH86" s="2"/>
      <c r="FI86" s="2"/>
      <c r="FJ86" s="2"/>
      <c r="FK86" s="2"/>
      <c r="FL86" s="2"/>
      <c r="FM86" s="2"/>
      <c r="FN86" s="2"/>
      <c r="FO86" s="2"/>
      <c r="FP86" s="2"/>
      <c r="FQ86" s="2">
        <v>0</v>
      </c>
      <c r="FR86" s="2">
        <f t="shared" si="80"/>
        <v>0</v>
      </c>
      <c r="FS86" s="2">
        <v>0</v>
      </c>
      <c r="FT86" s="2" t="s">
        <v>24</v>
      </c>
      <c r="FU86" s="2" t="s">
        <v>25</v>
      </c>
      <c r="FV86" s="2"/>
      <c r="FW86" s="2"/>
      <c r="FX86" s="2">
        <v>127.8</v>
      </c>
      <c r="FY86" s="2">
        <v>80.75</v>
      </c>
      <c r="FZ86" s="2"/>
      <c r="GA86" s="2" t="s">
        <v>6</v>
      </c>
      <c r="GB86" s="2"/>
      <c r="GC86" s="2"/>
      <c r="GD86" s="2">
        <v>0</v>
      </c>
      <c r="GE86" s="2"/>
      <c r="GF86" s="2">
        <v>-860342136</v>
      </c>
      <c r="GG86" s="2">
        <v>2</v>
      </c>
      <c r="GH86" s="2">
        <v>1</v>
      </c>
      <c r="GI86" s="2">
        <v>-2</v>
      </c>
      <c r="GJ86" s="2">
        <v>0</v>
      </c>
      <c r="GK86" s="2">
        <f>ROUND(R86*(R12)/100,2)</f>
        <v>0</v>
      </c>
      <c r="GL86" s="2">
        <f t="shared" si="81"/>
        <v>0</v>
      </c>
      <c r="GM86" s="2">
        <f t="shared" si="82"/>
        <v>609.54999999999995</v>
      </c>
      <c r="GN86" s="2">
        <f t="shared" si="83"/>
        <v>609.54999999999995</v>
      </c>
      <c r="GO86" s="2">
        <f t="shared" si="84"/>
        <v>0</v>
      </c>
      <c r="GP86" s="2">
        <f t="shared" si="85"/>
        <v>0</v>
      </c>
      <c r="GQ86" s="2"/>
      <c r="GR86" s="2">
        <v>0</v>
      </c>
      <c r="GS86" s="2">
        <v>3</v>
      </c>
      <c r="GT86" s="2">
        <v>0</v>
      </c>
      <c r="GU86" s="2" t="s">
        <v>6</v>
      </c>
      <c r="GV86" s="2">
        <f t="shared" si="86"/>
        <v>0</v>
      </c>
      <c r="GW86" s="2">
        <v>1</v>
      </c>
      <c r="GX86" s="2">
        <f t="shared" si="87"/>
        <v>0</v>
      </c>
      <c r="GY86" s="2"/>
      <c r="GZ86" s="2"/>
      <c r="HA86" s="2">
        <v>0</v>
      </c>
      <c r="HB86" s="2">
        <v>0</v>
      </c>
      <c r="HC86" s="2"/>
      <c r="HD86" s="2"/>
      <c r="HE86" s="2"/>
      <c r="HF86" s="2"/>
      <c r="HG86" s="2"/>
      <c r="HH86" s="2"/>
      <c r="HI86" s="2"/>
      <c r="HJ86" s="2"/>
      <c r="HK86" s="2"/>
      <c r="HL86" s="2"/>
      <c r="HM86" s="2"/>
      <c r="HN86" s="2"/>
      <c r="HO86" s="2"/>
      <c r="HP86" s="2"/>
      <c r="HQ86" s="2"/>
      <c r="HR86" s="2"/>
      <c r="HS86" s="2"/>
      <c r="HT86" s="2"/>
      <c r="HU86" s="2"/>
      <c r="HV86" s="2"/>
      <c r="HW86" s="2"/>
      <c r="HX86" s="2"/>
      <c r="HY86" s="2"/>
      <c r="HZ86" s="2"/>
      <c r="IA86" s="2"/>
      <c r="IB86" s="2"/>
      <c r="IC86" s="2"/>
      <c r="ID86" s="2"/>
      <c r="IE86" s="2"/>
      <c r="IF86" s="2"/>
      <c r="IG86" s="2"/>
      <c r="IH86" s="2"/>
      <c r="II86" s="2"/>
      <c r="IJ86" s="2"/>
      <c r="IK86" s="2">
        <v>0</v>
      </c>
      <c r="IL86" s="2"/>
      <c r="IM86" s="2"/>
      <c r="IN86" s="2"/>
      <c r="IO86" s="2"/>
      <c r="IP86" s="2"/>
      <c r="IQ86" s="2"/>
      <c r="IR86" s="2"/>
      <c r="IS86" s="2"/>
      <c r="IT86" s="2"/>
      <c r="IU86" s="2"/>
    </row>
    <row r="87" spans="1:255" x14ac:dyDescent="0.2">
      <c r="A87">
        <v>17</v>
      </c>
      <c r="B87">
        <v>1</v>
      </c>
      <c r="C87">
        <f>ROW(SmtRes!A198)</f>
        <v>198</v>
      </c>
      <c r="D87">
        <f>ROW(EtalonRes!A200)</f>
        <v>200</v>
      </c>
      <c r="E87" t="s">
        <v>155</v>
      </c>
      <c r="F87" t="s">
        <v>156</v>
      </c>
      <c r="G87" t="s">
        <v>157</v>
      </c>
      <c r="H87" t="s">
        <v>96</v>
      </c>
      <c r="I87">
        <f>ROUND(70/100,9)</f>
        <v>0.7</v>
      </c>
      <c r="J87">
        <v>0</v>
      </c>
      <c r="O87">
        <f t="shared" si="55"/>
        <v>1765.89</v>
      </c>
      <c r="P87">
        <f t="shared" si="56"/>
        <v>0</v>
      </c>
      <c r="Q87">
        <f t="shared" si="57"/>
        <v>525.53</v>
      </c>
      <c r="R87">
        <f t="shared" si="58"/>
        <v>0</v>
      </c>
      <c r="S87">
        <f t="shared" si="59"/>
        <v>1240.3599999999999</v>
      </c>
      <c r="T87">
        <f t="shared" si="60"/>
        <v>0</v>
      </c>
      <c r="U87">
        <f t="shared" si="61"/>
        <v>18.675999999999995</v>
      </c>
      <c r="V87">
        <f t="shared" si="62"/>
        <v>0</v>
      </c>
      <c r="W87">
        <f t="shared" si="63"/>
        <v>0</v>
      </c>
      <c r="X87">
        <f t="shared" si="64"/>
        <v>1587.66</v>
      </c>
      <c r="Y87">
        <f t="shared" si="65"/>
        <v>1004.69</v>
      </c>
      <c r="AA87">
        <v>26812450</v>
      </c>
      <c r="AB87">
        <f t="shared" si="66"/>
        <v>352.82499999999999</v>
      </c>
      <c r="AC87">
        <f>ROUND(((ES87*10)),6)</f>
        <v>0</v>
      </c>
      <c r="AD87">
        <f>ROUND((((((ET87*1.25)*10))-(((EU87*1.25)*10)))+AE87),6)</f>
        <v>105</v>
      </c>
      <c r="AE87">
        <f>ROUND((((EU87*1.25)*10)),6)</f>
        <v>0</v>
      </c>
      <c r="AF87">
        <f>ROUND((((EV87*1.15)*10)),6)</f>
        <v>247.82499999999999</v>
      </c>
      <c r="AG87">
        <f t="shared" si="67"/>
        <v>0</v>
      </c>
      <c r="AH87">
        <f>(((EW87*1.15)*10))</f>
        <v>26.679999999999996</v>
      </c>
      <c r="AI87">
        <f>(((EX87*1.25)*10))</f>
        <v>0</v>
      </c>
      <c r="AJ87">
        <f t="shared" si="68"/>
        <v>0</v>
      </c>
      <c r="AK87">
        <v>29.95</v>
      </c>
      <c r="AL87">
        <v>0</v>
      </c>
      <c r="AM87">
        <v>8.4</v>
      </c>
      <c r="AN87">
        <v>0</v>
      </c>
      <c r="AO87">
        <v>21.55</v>
      </c>
      <c r="AP87">
        <v>0</v>
      </c>
      <c r="AQ87">
        <v>2.3199999999999998</v>
      </c>
      <c r="AR87">
        <v>0</v>
      </c>
      <c r="AS87">
        <v>0</v>
      </c>
      <c r="AT87">
        <v>128</v>
      </c>
      <c r="AU87">
        <v>81</v>
      </c>
      <c r="AV87">
        <v>1</v>
      </c>
      <c r="AW87">
        <v>1</v>
      </c>
      <c r="AZ87">
        <v>7.15</v>
      </c>
      <c r="BA87">
        <v>7.15</v>
      </c>
      <c r="BB87">
        <v>7.15</v>
      </c>
      <c r="BC87">
        <v>7.15</v>
      </c>
      <c r="BD87" t="s">
        <v>6</v>
      </c>
      <c r="BE87" t="s">
        <v>6</v>
      </c>
      <c r="BF87" t="s">
        <v>6</v>
      </c>
      <c r="BG87" t="s">
        <v>6</v>
      </c>
      <c r="BH87">
        <v>0</v>
      </c>
      <c r="BI87">
        <v>1</v>
      </c>
      <c r="BJ87" t="s">
        <v>158</v>
      </c>
      <c r="BM87">
        <v>27001</v>
      </c>
      <c r="BN87">
        <v>0</v>
      </c>
      <c r="BO87" t="s">
        <v>6</v>
      </c>
      <c r="BP87">
        <v>0</v>
      </c>
      <c r="BQ87">
        <v>2</v>
      </c>
      <c r="BR87">
        <v>0</v>
      </c>
      <c r="BS87">
        <v>7.15</v>
      </c>
      <c r="BT87">
        <v>1</v>
      </c>
      <c r="BU87">
        <v>1</v>
      </c>
      <c r="BV87">
        <v>1</v>
      </c>
      <c r="BW87">
        <v>1</v>
      </c>
      <c r="BX87">
        <v>1</v>
      </c>
      <c r="BY87" t="s">
        <v>6</v>
      </c>
      <c r="BZ87">
        <v>142</v>
      </c>
      <c r="CA87">
        <v>95</v>
      </c>
      <c r="CF87">
        <v>0</v>
      </c>
      <c r="CG87">
        <v>0</v>
      </c>
      <c r="CM87">
        <v>0</v>
      </c>
      <c r="CN87" t="s">
        <v>500</v>
      </c>
      <c r="CO87">
        <v>0</v>
      </c>
      <c r="CP87">
        <f t="shared" si="69"/>
        <v>1765.8899999999999</v>
      </c>
      <c r="CQ87">
        <f t="shared" si="70"/>
        <v>0</v>
      </c>
      <c r="CR87">
        <f t="shared" si="71"/>
        <v>750.75</v>
      </c>
      <c r="CS87">
        <f t="shared" si="72"/>
        <v>0</v>
      </c>
      <c r="CT87">
        <f t="shared" si="73"/>
        <v>1771.94875</v>
      </c>
      <c r="CU87">
        <f t="shared" si="74"/>
        <v>0</v>
      </c>
      <c r="CV87">
        <f t="shared" si="75"/>
        <v>26.679999999999996</v>
      </c>
      <c r="CW87">
        <f t="shared" si="76"/>
        <v>0</v>
      </c>
      <c r="CX87">
        <f t="shared" si="77"/>
        <v>0</v>
      </c>
      <c r="CY87">
        <f t="shared" si="78"/>
        <v>1587.6607999999999</v>
      </c>
      <c r="CZ87">
        <f t="shared" si="79"/>
        <v>1004.6915999999999</v>
      </c>
      <c r="DC87" t="s">
        <v>6</v>
      </c>
      <c r="DD87" t="s">
        <v>159</v>
      </c>
      <c r="DE87" t="s">
        <v>160</v>
      </c>
      <c r="DF87" t="s">
        <v>160</v>
      </c>
      <c r="DG87" t="s">
        <v>161</v>
      </c>
      <c r="DH87" t="s">
        <v>6</v>
      </c>
      <c r="DI87" t="s">
        <v>161</v>
      </c>
      <c r="DJ87" t="s">
        <v>160</v>
      </c>
      <c r="DK87" t="s">
        <v>6</v>
      </c>
      <c r="DL87" t="s">
        <v>6</v>
      </c>
      <c r="DM87" t="s">
        <v>6</v>
      </c>
      <c r="DN87">
        <v>0</v>
      </c>
      <c r="DO87">
        <v>0</v>
      </c>
      <c r="DP87">
        <v>1</v>
      </c>
      <c r="DQ87">
        <v>1</v>
      </c>
      <c r="DU87">
        <v>1005</v>
      </c>
      <c r="DV87" t="s">
        <v>96</v>
      </c>
      <c r="DW87" t="s">
        <v>96</v>
      </c>
      <c r="DX87">
        <v>100</v>
      </c>
      <c r="EE87">
        <v>26549101</v>
      </c>
      <c r="EF87">
        <v>2</v>
      </c>
      <c r="EG87" t="s">
        <v>20</v>
      </c>
      <c r="EH87">
        <v>0</v>
      </c>
      <c r="EI87" t="s">
        <v>6</v>
      </c>
      <c r="EJ87">
        <v>1</v>
      </c>
      <c r="EK87">
        <v>27001</v>
      </c>
      <c r="EL87" t="s">
        <v>21</v>
      </c>
      <c r="EM87" t="s">
        <v>22</v>
      </c>
      <c r="EO87" t="s">
        <v>43</v>
      </c>
      <c r="EQ87">
        <v>0</v>
      </c>
      <c r="ER87">
        <v>29.95</v>
      </c>
      <c r="ES87">
        <v>0</v>
      </c>
      <c r="ET87">
        <v>8.4</v>
      </c>
      <c r="EU87">
        <v>0</v>
      </c>
      <c r="EV87">
        <v>21.55</v>
      </c>
      <c r="EW87">
        <v>2.3199999999999998</v>
      </c>
      <c r="EX87">
        <v>0</v>
      </c>
      <c r="EY87">
        <v>0</v>
      </c>
      <c r="FQ87">
        <v>0</v>
      </c>
      <c r="FR87">
        <f t="shared" si="80"/>
        <v>0</v>
      </c>
      <c r="FS87">
        <v>0</v>
      </c>
      <c r="FT87" t="s">
        <v>24</v>
      </c>
      <c r="FU87" t="s">
        <v>25</v>
      </c>
      <c r="FX87">
        <v>127.8</v>
      </c>
      <c r="FY87">
        <v>80.75</v>
      </c>
      <c r="GA87" t="s">
        <v>6</v>
      </c>
      <c r="GD87">
        <v>0</v>
      </c>
      <c r="GF87">
        <v>-860342136</v>
      </c>
      <c r="GG87">
        <v>1</v>
      </c>
      <c r="GH87">
        <v>1</v>
      </c>
      <c r="GI87">
        <v>4</v>
      </c>
      <c r="GJ87">
        <v>0</v>
      </c>
      <c r="GK87">
        <f>ROUND(R87*(S12)/100,2)</f>
        <v>0</v>
      </c>
      <c r="GL87">
        <f t="shared" si="81"/>
        <v>0</v>
      </c>
      <c r="GM87">
        <f t="shared" si="82"/>
        <v>4358.24</v>
      </c>
      <c r="GN87">
        <f t="shared" si="83"/>
        <v>4358.24</v>
      </c>
      <c r="GO87">
        <f t="shared" si="84"/>
        <v>0</v>
      </c>
      <c r="GP87">
        <f t="shared" si="85"/>
        <v>0</v>
      </c>
      <c r="GR87">
        <v>0</v>
      </c>
      <c r="GS87">
        <v>3</v>
      </c>
      <c r="GT87">
        <v>0</v>
      </c>
      <c r="GU87" t="s">
        <v>6</v>
      </c>
      <c r="GV87">
        <f t="shared" si="86"/>
        <v>0</v>
      </c>
      <c r="GW87">
        <v>1</v>
      </c>
      <c r="GX87">
        <f t="shared" si="87"/>
        <v>0</v>
      </c>
      <c r="HA87">
        <v>0</v>
      </c>
      <c r="HB87">
        <v>0</v>
      </c>
      <c r="IK87">
        <v>0</v>
      </c>
    </row>
    <row r="88" spans="1:255" x14ac:dyDescent="0.2">
      <c r="A88" s="2">
        <v>18</v>
      </c>
      <c r="B88" s="2">
        <v>1</v>
      </c>
      <c r="C88" s="2">
        <v>195</v>
      </c>
      <c r="D88" s="2"/>
      <c r="E88" s="2" t="s">
        <v>162</v>
      </c>
      <c r="F88" s="2" t="s">
        <v>152</v>
      </c>
      <c r="G88" s="2" t="s">
        <v>153</v>
      </c>
      <c r="H88" s="2" t="s">
        <v>62</v>
      </c>
      <c r="I88" s="2">
        <f>I86*J88</f>
        <v>8.4700000000000006</v>
      </c>
      <c r="J88" s="2">
        <v>12.100000000000001</v>
      </c>
      <c r="K88" s="2"/>
      <c r="L88" s="2"/>
      <c r="M88" s="2"/>
      <c r="N88" s="2"/>
      <c r="O88" s="2">
        <f t="shared" ref="O88:O103" si="94">ROUND(CP88,2)</f>
        <v>4817.2299999999996</v>
      </c>
      <c r="P88" s="2">
        <f t="shared" ref="P88:P103" si="95">ROUND(CQ88*I88,2)</f>
        <v>4817.2299999999996</v>
      </c>
      <c r="Q88" s="2">
        <f t="shared" ref="Q88:Q103" si="96">ROUND(CR88*I88,2)</f>
        <v>0</v>
      </c>
      <c r="R88" s="2">
        <f t="shared" ref="R88:R103" si="97">ROUND(CS88*I88,2)</f>
        <v>0</v>
      </c>
      <c r="S88" s="2">
        <f t="shared" ref="S88:S103" si="98">ROUND(CT88*I88,2)</f>
        <v>0</v>
      </c>
      <c r="T88" s="2">
        <f t="shared" ref="T88:T103" si="99">ROUND(CU88*I88,2)</f>
        <v>0</v>
      </c>
      <c r="U88" s="2">
        <f t="shared" ref="U88:U103" si="100">CV88*I88</f>
        <v>0</v>
      </c>
      <c r="V88" s="2">
        <f t="shared" ref="V88:V103" si="101">CW88*I88</f>
        <v>0</v>
      </c>
      <c r="W88" s="2">
        <f t="shared" ref="W88:W103" si="102">ROUND(CX88*I88,2)</f>
        <v>0</v>
      </c>
      <c r="X88" s="2">
        <f t="shared" ref="X88:X103" si="103">ROUND(CY88,2)</f>
        <v>0</v>
      </c>
      <c r="Y88" s="2">
        <f t="shared" ref="Y88:Y103" si="104">ROUND(CZ88,2)</f>
        <v>0</v>
      </c>
      <c r="Z88" s="2"/>
      <c r="AA88" s="2">
        <v>26812436</v>
      </c>
      <c r="AB88" s="2">
        <f t="shared" ref="AB88:AB103" si="105">ROUND((AC88+AD88+AF88),6)</f>
        <v>568.74</v>
      </c>
      <c r="AC88" s="2">
        <f t="shared" ref="AC88:AC103" si="106">ROUND((ES88),6)</f>
        <v>568.74</v>
      </c>
      <c r="AD88" s="2">
        <f>ROUND((((ET88)-(EU88))+AE88),6)</f>
        <v>0</v>
      </c>
      <c r="AE88" s="2">
        <f>ROUND((EU88),6)</f>
        <v>0</v>
      </c>
      <c r="AF88" s="2">
        <f>ROUND((EV88),6)</f>
        <v>0</v>
      </c>
      <c r="AG88" s="2">
        <f t="shared" ref="AG88:AG103" si="107">ROUND((AP88),6)</f>
        <v>0</v>
      </c>
      <c r="AH88" s="2">
        <f>(EW88)</f>
        <v>0</v>
      </c>
      <c r="AI88" s="2">
        <f>(EX88)</f>
        <v>0</v>
      </c>
      <c r="AJ88" s="2">
        <f t="shared" ref="AJ88:AJ103" si="108">ROUND((AS88),6)</f>
        <v>0</v>
      </c>
      <c r="AK88" s="2">
        <v>568.74</v>
      </c>
      <c r="AL88" s="2">
        <v>568.74</v>
      </c>
      <c r="AM88" s="2">
        <v>0</v>
      </c>
      <c r="AN88" s="2">
        <v>0</v>
      </c>
      <c r="AO88" s="2">
        <v>0</v>
      </c>
      <c r="AP88" s="2">
        <v>0</v>
      </c>
      <c r="AQ88" s="2">
        <v>0</v>
      </c>
      <c r="AR88" s="2">
        <v>0</v>
      </c>
      <c r="AS88" s="2">
        <v>0</v>
      </c>
      <c r="AT88" s="2">
        <v>128</v>
      </c>
      <c r="AU88" s="2">
        <v>81</v>
      </c>
      <c r="AV88" s="2">
        <v>1</v>
      </c>
      <c r="AW88" s="2">
        <v>1</v>
      </c>
      <c r="AX88" s="2"/>
      <c r="AY88" s="2"/>
      <c r="AZ88" s="2">
        <v>1</v>
      </c>
      <c r="BA88" s="2">
        <v>1</v>
      </c>
      <c r="BB88" s="2">
        <v>1</v>
      </c>
      <c r="BC88" s="2">
        <v>1</v>
      </c>
      <c r="BD88" s="2" t="s">
        <v>6</v>
      </c>
      <c r="BE88" s="2" t="s">
        <v>6</v>
      </c>
      <c r="BF88" s="2" t="s">
        <v>6</v>
      </c>
      <c r="BG88" s="2" t="s">
        <v>6</v>
      </c>
      <c r="BH88" s="2">
        <v>3</v>
      </c>
      <c r="BI88" s="2">
        <v>1</v>
      </c>
      <c r="BJ88" s="2" t="s">
        <v>154</v>
      </c>
      <c r="BK88" s="2"/>
      <c r="BL88" s="2"/>
      <c r="BM88" s="2">
        <v>27001</v>
      </c>
      <c r="BN88" s="2">
        <v>0</v>
      </c>
      <c r="BO88" s="2" t="s">
        <v>6</v>
      </c>
      <c r="BP88" s="2">
        <v>0</v>
      </c>
      <c r="BQ88" s="2">
        <v>2</v>
      </c>
      <c r="BR88" s="2">
        <v>0</v>
      </c>
      <c r="BS88" s="2">
        <v>1</v>
      </c>
      <c r="BT88" s="2">
        <v>1</v>
      </c>
      <c r="BU88" s="2">
        <v>1</v>
      </c>
      <c r="BV88" s="2">
        <v>1</v>
      </c>
      <c r="BW88" s="2">
        <v>1</v>
      </c>
      <c r="BX88" s="2">
        <v>1</v>
      </c>
      <c r="BY88" s="2" t="s">
        <v>6</v>
      </c>
      <c r="BZ88" s="2">
        <v>142</v>
      </c>
      <c r="CA88" s="2">
        <v>95</v>
      </c>
      <c r="CB88" s="2"/>
      <c r="CC88" s="2"/>
      <c r="CD88" s="2"/>
      <c r="CE88" s="2"/>
      <c r="CF88" s="2">
        <v>0</v>
      </c>
      <c r="CG88" s="2">
        <v>0</v>
      </c>
      <c r="CH88" s="2"/>
      <c r="CI88" s="2"/>
      <c r="CJ88" s="2"/>
      <c r="CK88" s="2"/>
      <c r="CL88" s="2"/>
      <c r="CM88" s="2">
        <v>0</v>
      </c>
      <c r="CN88" s="2" t="s">
        <v>6</v>
      </c>
      <c r="CO88" s="2">
        <v>0</v>
      </c>
      <c r="CP88" s="2">
        <f t="shared" ref="CP88:CP103" si="109">(P88+Q88+S88)</f>
        <v>4817.2299999999996</v>
      </c>
      <c r="CQ88" s="2">
        <f t="shared" ref="CQ88:CQ103" si="110">AC88*BC88</f>
        <v>568.74</v>
      </c>
      <c r="CR88" s="2">
        <f t="shared" ref="CR88:CR103" si="111">AD88*BB88</f>
        <v>0</v>
      </c>
      <c r="CS88" s="2">
        <f t="shared" ref="CS88:CS103" si="112">AE88*BS88</f>
        <v>0</v>
      </c>
      <c r="CT88" s="2">
        <f t="shared" ref="CT88:CT103" si="113">AF88*BA88</f>
        <v>0</v>
      </c>
      <c r="CU88" s="2">
        <f t="shared" ref="CU88:CU103" si="114">AG88</f>
        <v>0</v>
      </c>
      <c r="CV88" s="2">
        <f t="shared" ref="CV88:CV103" si="115">AH88</f>
        <v>0</v>
      </c>
      <c r="CW88" s="2">
        <f t="shared" ref="CW88:CW103" si="116">AI88</f>
        <v>0</v>
      </c>
      <c r="CX88" s="2">
        <f t="shared" ref="CX88:CX103" si="117">AJ88</f>
        <v>0</v>
      </c>
      <c r="CY88" s="2">
        <f t="shared" ref="CY88:CY103" si="118">(((S88+R88)*AT88)/100)</f>
        <v>0</v>
      </c>
      <c r="CZ88" s="2">
        <f t="shared" ref="CZ88:CZ103" si="119">(((S88+R88)*AU88)/100)</f>
        <v>0</v>
      </c>
      <c r="DA88" s="2"/>
      <c r="DB88" s="2"/>
      <c r="DC88" s="2" t="s">
        <v>6</v>
      </c>
      <c r="DD88" s="2" t="s">
        <v>6</v>
      </c>
      <c r="DE88" s="2" t="s">
        <v>6</v>
      </c>
      <c r="DF88" s="2" t="s">
        <v>6</v>
      </c>
      <c r="DG88" s="2" t="s">
        <v>6</v>
      </c>
      <c r="DH88" s="2" t="s">
        <v>6</v>
      </c>
      <c r="DI88" s="2" t="s">
        <v>6</v>
      </c>
      <c r="DJ88" s="2" t="s">
        <v>6</v>
      </c>
      <c r="DK88" s="2" t="s">
        <v>6</v>
      </c>
      <c r="DL88" s="2" t="s">
        <v>6</v>
      </c>
      <c r="DM88" s="2" t="s">
        <v>6</v>
      </c>
      <c r="DN88" s="2">
        <v>0</v>
      </c>
      <c r="DO88" s="2">
        <v>0</v>
      </c>
      <c r="DP88" s="2">
        <v>1</v>
      </c>
      <c r="DQ88" s="2">
        <v>1</v>
      </c>
      <c r="DR88" s="2"/>
      <c r="DS88" s="2"/>
      <c r="DT88" s="2"/>
      <c r="DU88" s="2">
        <v>1009</v>
      </c>
      <c r="DV88" s="2" t="s">
        <v>62</v>
      </c>
      <c r="DW88" s="2" t="s">
        <v>62</v>
      </c>
      <c r="DX88" s="2">
        <v>1000</v>
      </c>
      <c r="DY88" s="2"/>
      <c r="DZ88" s="2"/>
      <c r="EA88" s="2"/>
      <c r="EB88" s="2"/>
      <c r="EC88" s="2"/>
      <c r="ED88" s="2"/>
      <c r="EE88" s="2">
        <v>26549101</v>
      </c>
      <c r="EF88" s="2">
        <v>2</v>
      </c>
      <c r="EG88" s="2" t="s">
        <v>20</v>
      </c>
      <c r="EH88" s="2">
        <v>0</v>
      </c>
      <c r="EI88" s="2" t="s">
        <v>6</v>
      </c>
      <c r="EJ88" s="2">
        <v>1</v>
      </c>
      <c r="EK88" s="2">
        <v>27001</v>
      </c>
      <c r="EL88" s="2" t="s">
        <v>21</v>
      </c>
      <c r="EM88" s="2" t="s">
        <v>22</v>
      </c>
      <c r="EN88" s="2"/>
      <c r="EO88" s="2" t="s">
        <v>6</v>
      </c>
      <c r="EP88" s="2"/>
      <c r="EQ88" s="2">
        <v>0</v>
      </c>
      <c r="ER88" s="2">
        <v>568.74</v>
      </c>
      <c r="ES88" s="2">
        <v>568.74</v>
      </c>
      <c r="ET88" s="2">
        <v>0</v>
      </c>
      <c r="EU88" s="2">
        <v>0</v>
      </c>
      <c r="EV88" s="2">
        <v>0</v>
      </c>
      <c r="EW88" s="2">
        <v>0</v>
      </c>
      <c r="EX88" s="2">
        <v>0</v>
      </c>
      <c r="EY88" s="2"/>
      <c r="EZ88" s="2"/>
      <c r="FA88" s="2"/>
      <c r="FB88" s="2"/>
      <c r="FC88" s="2"/>
      <c r="FD88" s="2"/>
      <c r="FE88" s="2"/>
      <c r="FF88" s="2"/>
      <c r="FG88" s="2"/>
      <c r="FH88" s="2"/>
      <c r="FI88" s="2"/>
      <c r="FJ88" s="2"/>
      <c r="FK88" s="2"/>
      <c r="FL88" s="2"/>
      <c r="FM88" s="2"/>
      <c r="FN88" s="2"/>
      <c r="FO88" s="2"/>
      <c r="FP88" s="2"/>
      <c r="FQ88" s="2">
        <v>0</v>
      </c>
      <c r="FR88" s="2">
        <f t="shared" ref="FR88:FR119" si="120">ROUND(IF(AND(BH88=3,BI88=3),P88,0),2)</f>
        <v>0</v>
      </c>
      <c r="FS88" s="2">
        <v>0</v>
      </c>
      <c r="FT88" s="2" t="s">
        <v>24</v>
      </c>
      <c r="FU88" s="2" t="s">
        <v>25</v>
      </c>
      <c r="FV88" s="2"/>
      <c r="FW88" s="2"/>
      <c r="FX88" s="2">
        <v>127.8</v>
      </c>
      <c r="FY88" s="2">
        <v>80.75</v>
      </c>
      <c r="FZ88" s="2"/>
      <c r="GA88" s="2" t="s">
        <v>6</v>
      </c>
      <c r="GB88" s="2"/>
      <c r="GC88" s="2"/>
      <c r="GD88" s="2">
        <v>0</v>
      </c>
      <c r="GE88" s="2"/>
      <c r="GF88" s="2">
        <v>1137348528</v>
      </c>
      <c r="GG88" s="2">
        <v>2</v>
      </c>
      <c r="GH88" s="2">
        <v>1</v>
      </c>
      <c r="GI88" s="2">
        <v>-2</v>
      </c>
      <c r="GJ88" s="2">
        <v>0</v>
      </c>
      <c r="GK88" s="2">
        <f>ROUND(R88*(R12)/100,2)</f>
        <v>0</v>
      </c>
      <c r="GL88" s="2">
        <f t="shared" ref="GL88:GL119" si="121">ROUND(IF(AND(BH88=3,BI88=3,FS88&lt;&gt;0),P88,0),2)</f>
        <v>0</v>
      </c>
      <c r="GM88" s="2">
        <f t="shared" ref="GM88:GM103" si="122">ROUND(O88+X88+Y88+GK88,2)+GX88</f>
        <v>4817.2299999999996</v>
      </c>
      <c r="GN88" s="2">
        <f t="shared" ref="GN88:GN103" si="123">IF(OR(BI88=0,BI88=1),ROUND(O88+X88+Y88+GK88,2),0)</f>
        <v>4817.2299999999996</v>
      </c>
      <c r="GO88" s="2">
        <f t="shared" ref="GO88:GO103" si="124">IF(BI88=2,ROUND(O88+X88+Y88+GK88,2),0)</f>
        <v>0</v>
      </c>
      <c r="GP88" s="2">
        <f t="shared" ref="GP88:GP103" si="125">IF(BI88=4,ROUND(O88+X88+Y88+GK88,2)+GX88,0)</f>
        <v>0</v>
      </c>
      <c r="GQ88" s="2"/>
      <c r="GR88" s="2">
        <v>0</v>
      </c>
      <c r="GS88" s="2">
        <v>3</v>
      </c>
      <c r="GT88" s="2">
        <v>0</v>
      </c>
      <c r="GU88" s="2" t="s">
        <v>6</v>
      </c>
      <c r="GV88" s="2">
        <f t="shared" ref="GV88:GV103" si="126">ROUND(GT88,6)</f>
        <v>0</v>
      </c>
      <c r="GW88" s="2">
        <v>1</v>
      </c>
      <c r="GX88" s="2">
        <f t="shared" ref="GX88:GX119" si="127">ROUND(GV88*GW88*I88,2)</f>
        <v>0</v>
      </c>
      <c r="GY88" s="2"/>
      <c r="GZ88" s="2"/>
      <c r="HA88" s="2">
        <v>0</v>
      </c>
      <c r="HB88" s="2">
        <v>0</v>
      </c>
      <c r="HC88" s="2"/>
      <c r="HD88" s="2"/>
      <c r="HE88" s="2"/>
      <c r="HF88" s="2"/>
      <c r="HG88" s="2"/>
      <c r="HH88" s="2"/>
      <c r="HI88" s="2"/>
      <c r="HJ88" s="2"/>
      <c r="HK88" s="2"/>
      <c r="HL88" s="2"/>
      <c r="HM88" s="2"/>
      <c r="HN88" s="2"/>
      <c r="HO88" s="2"/>
      <c r="HP88" s="2"/>
      <c r="HQ88" s="2"/>
      <c r="HR88" s="2"/>
      <c r="HS88" s="2"/>
      <c r="HT88" s="2"/>
      <c r="HU88" s="2"/>
      <c r="HV88" s="2"/>
      <c r="HW88" s="2"/>
      <c r="HX88" s="2"/>
      <c r="HY88" s="2"/>
      <c r="HZ88" s="2"/>
      <c r="IA88" s="2"/>
      <c r="IB88" s="2"/>
      <c r="IC88" s="2"/>
      <c r="ID88" s="2"/>
      <c r="IE88" s="2"/>
      <c r="IF88" s="2"/>
      <c r="IG88" s="2"/>
      <c r="IH88" s="2"/>
      <c r="II88" s="2"/>
      <c r="IJ88" s="2"/>
      <c r="IK88" s="2">
        <v>0</v>
      </c>
      <c r="IL88" s="2"/>
      <c r="IM88" s="2"/>
      <c r="IN88" s="2"/>
      <c r="IO88" s="2"/>
      <c r="IP88" s="2"/>
      <c r="IQ88" s="2"/>
      <c r="IR88" s="2"/>
      <c r="IS88" s="2"/>
      <c r="IT88" s="2"/>
      <c r="IU88" s="2"/>
    </row>
    <row r="89" spans="1:255" x14ac:dyDescent="0.2">
      <c r="A89">
        <v>18</v>
      </c>
      <c r="B89">
        <v>1</v>
      </c>
      <c r="C89">
        <v>198</v>
      </c>
      <c r="E89" t="s">
        <v>162</v>
      </c>
      <c r="F89" t="s">
        <v>152</v>
      </c>
      <c r="G89" t="s">
        <v>153</v>
      </c>
      <c r="H89" t="s">
        <v>62</v>
      </c>
      <c r="I89">
        <f>I87*J89</f>
        <v>8.4700000000000006</v>
      </c>
      <c r="J89">
        <v>12.100000000000001</v>
      </c>
      <c r="O89">
        <f t="shared" si="94"/>
        <v>34443.18</v>
      </c>
      <c r="P89">
        <f t="shared" si="95"/>
        <v>34443.18</v>
      </c>
      <c r="Q89">
        <f t="shared" si="96"/>
        <v>0</v>
      </c>
      <c r="R89">
        <f t="shared" si="97"/>
        <v>0</v>
      </c>
      <c r="S89">
        <f t="shared" si="98"/>
        <v>0</v>
      </c>
      <c r="T89">
        <f t="shared" si="99"/>
        <v>0</v>
      </c>
      <c r="U89">
        <f t="shared" si="100"/>
        <v>0</v>
      </c>
      <c r="V89">
        <f t="shared" si="101"/>
        <v>0</v>
      </c>
      <c r="W89">
        <f t="shared" si="102"/>
        <v>0</v>
      </c>
      <c r="X89">
        <f t="shared" si="103"/>
        <v>0</v>
      </c>
      <c r="Y89">
        <f t="shared" si="104"/>
        <v>0</v>
      </c>
      <c r="AA89">
        <v>26812450</v>
      </c>
      <c r="AB89">
        <f t="shared" si="105"/>
        <v>568.74</v>
      </c>
      <c r="AC89">
        <f t="shared" si="106"/>
        <v>568.74</v>
      </c>
      <c r="AD89">
        <f>ROUND((((ET89)-(EU89))+AE89),6)</f>
        <v>0</v>
      </c>
      <c r="AE89">
        <f>ROUND((EU89),6)</f>
        <v>0</v>
      </c>
      <c r="AF89">
        <f>ROUND((EV89),6)</f>
        <v>0</v>
      </c>
      <c r="AG89">
        <f t="shared" si="107"/>
        <v>0</v>
      </c>
      <c r="AH89">
        <f>(EW89)</f>
        <v>0</v>
      </c>
      <c r="AI89">
        <f>(EX89)</f>
        <v>0</v>
      </c>
      <c r="AJ89">
        <f t="shared" si="108"/>
        <v>0</v>
      </c>
      <c r="AK89">
        <v>568.74</v>
      </c>
      <c r="AL89">
        <v>568.74</v>
      </c>
      <c r="AM89">
        <v>0</v>
      </c>
      <c r="AN89">
        <v>0</v>
      </c>
      <c r="AO89">
        <v>0</v>
      </c>
      <c r="AP89">
        <v>0</v>
      </c>
      <c r="AQ89">
        <v>0</v>
      </c>
      <c r="AR89">
        <v>0</v>
      </c>
      <c r="AS89">
        <v>0</v>
      </c>
      <c r="AT89">
        <v>128</v>
      </c>
      <c r="AU89">
        <v>81</v>
      </c>
      <c r="AV89">
        <v>1</v>
      </c>
      <c r="AW89">
        <v>1</v>
      </c>
      <c r="AZ89">
        <v>7.15</v>
      </c>
      <c r="BA89">
        <v>1</v>
      </c>
      <c r="BB89">
        <v>1</v>
      </c>
      <c r="BC89">
        <v>7.15</v>
      </c>
      <c r="BD89" t="s">
        <v>6</v>
      </c>
      <c r="BE89" t="s">
        <v>6</v>
      </c>
      <c r="BF89" t="s">
        <v>6</v>
      </c>
      <c r="BG89" t="s">
        <v>6</v>
      </c>
      <c r="BH89">
        <v>3</v>
      </c>
      <c r="BI89">
        <v>1</v>
      </c>
      <c r="BJ89" t="s">
        <v>154</v>
      </c>
      <c r="BM89">
        <v>27001</v>
      </c>
      <c r="BN89">
        <v>0</v>
      </c>
      <c r="BO89" t="s">
        <v>6</v>
      </c>
      <c r="BP89">
        <v>0</v>
      </c>
      <c r="BQ89">
        <v>2</v>
      </c>
      <c r="BR89">
        <v>0</v>
      </c>
      <c r="BS89">
        <v>1</v>
      </c>
      <c r="BT89">
        <v>1</v>
      </c>
      <c r="BU89">
        <v>1</v>
      </c>
      <c r="BV89">
        <v>1</v>
      </c>
      <c r="BW89">
        <v>1</v>
      </c>
      <c r="BX89">
        <v>1</v>
      </c>
      <c r="BY89" t="s">
        <v>6</v>
      </c>
      <c r="BZ89">
        <v>142</v>
      </c>
      <c r="CA89">
        <v>95</v>
      </c>
      <c r="CF89">
        <v>0</v>
      </c>
      <c r="CG89">
        <v>0</v>
      </c>
      <c r="CM89">
        <v>0</v>
      </c>
      <c r="CN89" t="s">
        <v>6</v>
      </c>
      <c r="CO89">
        <v>0</v>
      </c>
      <c r="CP89">
        <f t="shared" si="109"/>
        <v>34443.18</v>
      </c>
      <c r="CQ89">
        <f t="shared" si="110"/>
        <v>4066.4910000000004</v>
      </c>
      <c r="CR89">
        <f t="shared" si="111"/>
        <v>0</v>
      </c>
      <c r="CS89">
        <f t="shared" si="112"/>
        <v>0</v>
      </c>
      <c r="CT89">
        <f t="shared" si="113"/>
        <v>0</v>
      </c>
      <c r="CU89">
        <f t="shared" si="114"/>
        <v>0</v>
      </c>
      <c r="CV89">
        <f t="shared" si="115"/>
        <v>0</v>
      </c>
      <c r="CW89">
        <f t="shared" si="116"/>
        <v>0</v>
      </c>
      <c r="CX89">
        <f t="shared" si="117"/>
        <v>0</v>
      </c>
      <c r="CY89">
        <f t="shared" si="118"/>
        <v>0</v>
      </c>
      <c r="CZ89">
        <f t="shared" si="119"/>
        <v>0</v>
      </c>
      <c r="DC89" t="s">
        <v>6</v>
      </c>
      <c r="DD89" t="s">
        <v>6</v>
      </c>
      <c r="DE89" t="s">
        <v>6</v>
      </c>
      <c r="DF89" t="s">
        <v>6</v>
      </c>
      <c r="DG89" t="s">
        <v>6</v>
      </c>
      <c r="DH89" t="s">
        <v>6</v>
      </c>
      <c r="DI89" t="s">
        <v>6</v>
      </c>
      <c r="DJ89" t="s">
        <v>6</v>
      </c>
      <c r="DK89" t="s">
        <v>6</v>
      </c>
      <c r="DL89" t="s">
        <v>6</v>
      </c>
      <c r="DM89" t="s">
        <v>6</v>
      </c>
      <c r="DN89">
        <v>0</v>
      </c>
      <c r="DO89">
        <v>0</v>
      </c>
      <c r="DP89">
        <v>1</v>
      </c>
      <c r="DQ89">
        <v>1</v>
      </c>
      <c r="DU89">
        <v>1009</v>
      </c>
      <c r="DV89" t="s">
        <v>62</v>
      </c>
      <c r="DW89" t="s">
        <v>62</v>
      </c>
      <c r="DX89">
        <v>1000</v>
      </c>
      <c r="EE89">
        <v>26549101</v>
      </c>
      <c r="EF89">
        <v>2</v>
      </c>
      <c r="EG89" t="s">
        <v>20</v>
      </c>
      <c r="EH89">
        <v>0</v>
      </c>
      <c r="EI89" t="s">
        <v>6</v>
      </c>
      <c r="EJ89">
        <v>1</v>
      </c>
      <c r="EK89">
        <v>27001</v>
      </c>
      <c r="EL89" t="s">
        <v>21</v>
      </c>
      <c r="EM89" t="s">
        <v>22</v>
      </c>
      <c r="EO89" t="s">
        <v>6</v>
      </c>
      <c r="EQ89">
        <v>0</v>
      </c>
      <c r="ER89">
        <v>568.74</v>
      </c>
      <c r="ES89">
        <v>568.74</v>
      </c>
      <c r="ET89">
        <v>0</v>
      </c>
      <c r="EU89">
        <v>0</v>
      </c>
      <c r="EV89">
        <v>0</v>
      </c>
      <c r="EW89">
        <v>0</v>
      </c>
      <c r="EX89">
        <v>0</v>
      </c>
      <c r="FQ89">
        <v>0</v>
      </c>
      <c r="FR89">
        <f t="shared" si="120"/>
        <v>0</v>
      </c>
      <c r="FS89">
        <v>0</v>
      </c>
      <c r="FT89" t="s">
        <v>24</v>
      </c>
      <c r="FU89" t="s">
        <v>25</v>
      </c>
      <c r="FX89">
        <v>127.8</v>
      </c>
      <c r="FY89">
        <v>80.75</v>
      </c>
      <c r="GA89" t="s">
        <v>6</v>
      </c>
      <c r="GD89">
        <v>0</v>
      </c>
      <c r="GF89">
        <v>1137348528</v>
      </c>
      <c r="GG89">
        <v>1</v>
      </c>
      <c r="GH89">
        <v>1</v>
      </c>
      <c r="GI89">
        <v>4</v>
      </c>
      <c r="GJ89">
        <v>0</v>
      </c>
      <c r="GK89">
        <f>ROUND(R89*(S12)/100,2)</f>
        <v>0</v>
      </c>
      <c r="GL89">
        <f t="shared" si="121"/>
        <v>0</v>
      </c>
      <c r="GM89">
        <f t="shared" si="122"/>
        <v>34443.18</v>
      </c>
      <c r="GN89">
        <f t="shared" si="123"/>
        <v>34443.18</v>
      </c>
      <c r="GO89">
        <f t="shared" si="124"/>
        <v>0</v>
      </c>
      <c r="GP89">
        <f t="shared" si="125"/>
        <v>0</v>
      </c>
      <c r="GR89">
        <v>0</v>
      </c>
      <c r="GS89">
        <v>3</v>
      </c>
      <c r="GT89">
        <v>0</v>
      </c>
      <c r="GU89" t="s">
        <v>6</v>
      </c>
      <c r="GV89">
        <f t="shared" si="126"/>
        <v>0</v>
      </c>
      <c r="GW89">
        <v>1</v>
      </c>
      <c r="GX89">
        <f t="shared" si="127"/>
        <v>0</v>
      </c>
      <c r="HA89">
        <v>0</v>
      </c>
      <c r="HB89">
        <v>0</v>
      </c>
      <c r="IK89">
        <v>0</v>
      </c>
    </row>
    <row r="90" spans="1:255" x14ac:dyDescent="0.2">
      <c r="A90" s="2">
        <v>17</v>
      </c>
      <c r="B90" s="2">
        <v>1</v>
      </c>
      <c r="C90" s="2">
        <f>ROW(SmtRes!A212)</f>
        <v>212</v>
      </c>
      <c r="D90" s="2">
        <f>ROW(EtalonRes!A214)</f>
        <v>214</v>
      </c>
      <c r="E90" s="2" t="s">
        <v>163</v>
      </c>
      <c r="F90" s="2" t="s">
        <v>164</v>
      </c>
      <c r="G90" s="2" t="s">
        <v>165</v>
      </c>
      <c r="H90" s="2" t="s">
        <v>57</v>
      </c>
      <c r="I90" s="2">
        <f>ROUND(700/1000,9)</f>
        <v>0.7</v>
      </c>
      <c r="J90" s="2">
        <v>0</v>
      </c>
      <c r="K90" s="2"/>
      <c r="L90" s="2"/>
      <c r="M90" s="2"/>
      <c r="N90" s="2"/>
      <c r="O90" s="2">
        <f t="shared" si="94"/>
        <v>2545.27</v>
      </c>
      <c r="P90" s="2">
        <f t="shared" si="95"/>
        <v>161.47</v>
      </c>
      <c r="Q90" s="2">
        <f t="shared" si="96"/>
        <v>2087.1999999999998</v>
      </c>
      <c r="R90" s="2">
        <f t="shared" si="97"/>
        <v>230.13</v>
      </c>
      <c r="S90" s="2">
        <f t="shared" si="98"/>
        <v>296.60000000000002</v>
      </c>
      <c r="T90" s="2">
        <f t="shared" si="99"/>
        <v>0</v>
      </c>
      <c r="U90" s="2">
        <f t="shared" si="100"/>
        <v>30.831499999999995</v>
      </c>
      <c r="V90" s="2">
        <f t="shared" si="101"/>
        <v>16.73</v>
      </c>
      <c r="W90" s="2">
        <f t="shared" si="102"/>
        <v>0</v>
      </c>
      <c r="X90" s="2">
        <f t="shared" si="103"/>
        <v>674.21</v>
      </c>
      <c r="Y90" s="2">
        <f t="shared" si="104"/>
        <v>426.65</v>
      </c>
      <c r="Z90" s="2"/>
      <c r="AA90" s="2">
        <v>26812436</v>
      </c>
      <c r="AB90" s="2">
        <f t="shared" si="105"/>
        <v>3636.1</v>
      </c>
      <c r="AC90" s="2">
        <f t="shared" si="106"/>
        <v>230.67</v>
      </c>
      <c r="AD90" s="2">
        <f>ROUND(((((ET90*1.25))-((EU90*1.25)))+AE90),6)</f>
        <v>2981.7125000000001</v>
      </c>
      <c r="AE90" s="2">
        <f>ROUND(((EU90*1.25)),6)</f>
        <v>328.76249999999999</v>
      </c>
      <c r="AF90" s="2">
        <f>ROUND(((EV90*1.15)),6)</f>
        <v>423.71749999999997</v>
      </c>
      <c r="AG90" s="2">
        <f t="shared" si="107"/>
        <v>0</v>
      </c>
      <c r="AH90" s="2">
        <f>((EW90*1.15))</f>
        <v>44.044999999999995</v>
      </c>
      <c r="AI90" s="2">
        <f>((EX90*1.25))</f>
        <v>23.900000000000002</v>
      </c>
      <c r="AJ90" s="2">
        <f t="shared" si="108"/>
        <v>0</v>
      </c>
      <c r="AK90" s="2">
        <v>2984.49</v>
      </c>
      <c r="AL90" s="2">
        <v>230.67</v>
      </c>
      <c r="AM90" s="2">
        <v>2385.37</v>
      </c>
      <c r="AN90" s="2">
        <v>263.01</v>
      </c>
      <c r="AO90" s="2">
        <v>368.45</v>
      </c>
      <c r="AP90" s="2">
        <v>0</v>
      </c>
      <c r="AQ90" s="2">
        <v>38.299999999999997</v>
      </c>
      <c r="AR90" s="2">
        <v>19.12</v>
      </c>
      <c r="AS90" s="2">
        <v>0</v>
      </c>
      <c r="AT90" s="2">
        <v>128</v>
      </c>
      <c r="AU90" s="2">
        <v>81</v>
      </c>
      <c r="AV90" s="2">
        <v>1</v>
      </c>
      <c r="AW90" s="2">
        <v>1</v>
      </c>
      <c r="AX90" s="2"/>
      <c r="AY90" s="2"/>
      <c r="AZ90" s="2">
        <v>1</v>
      </c>
      <c r="BA90" s="2">
        <v>1</v>
      </c>
      <c r="BB90" s="2">
        <v>1</v>
      </c>
      <c r="BC90" s="2">
        <v>1</v>
      </c>
      <c r="BD90" s="2" t="s">
        <v>6</v>
      </c>
      <c r="BE90" s="2" t="s">
        <v>6</v>
      </c>
      <c r="BF90" s="2" t="s">
        <v>6</v>
      </c>
      <c r="BG90" s="2" t="s">
        <v>6</v>
      </c>
      <c r="BH90" s="2">
        <v>0</v>
      </c>
      <c r="BI90" s="2">
        <v>1</v>
      </c>
      <c r="BJ90" s="2" t="s">
        <v>166</v>
      </c>
      <c r="BK90" s="2"/>
      <c r="BL90" s="2"/>
      <c r="BM90" s="2">
        <v>27001</v>
      </c>
      <c r="BN90" s="2">
        <v>0</v>
      </c>
      <c r="BO90" s="2" t="s">
        <v>6</v>
      </c>
      <c r="BP90" s="2">
        <v>0</v>
      </c>
      <c r="BQ90" s="2">
        <v>2</v>
      </c>
      <c r="BR90" s="2">
        <v>0</v>
      </c>
      <c r="BS90" s="2">
        <v>1</v>
      </c>
      <c r="BT90" s="2">
        <v>1</v>
      </c>
      <c r="BU90" s="2">
        <v>1</v>
      </c>
      <c r="BV90" s="2">
        <v>1</v>
      </c>
      <c r="BW90" s="2">
        <v>1</v>
      </c>
      <c r="BX90" s="2">
        <v>1</v>
      </c>
      <c r="BY90" s="2" t="s">
        <v>6</v>
      </c>
      <c r="BZ90" s="2">
        <v>142</v>
      </c>
      <c r="CA90" s="2">
        <v>95</v>
      </c>
      <c r="CB90" s="2"/>
      <c r="CC90" s="2"/>
      <c r="CD90" s="2"/>
      <c r="CE90" s="2"/>
      <c r="CF90" s="2">
        <v>0</v>
      </c>
      <c r="CG90" s="2">
        <v>0</v>
      </c>
      <c r="CH90" s="2"/>
      <c r="CI90" s="2"/>
      <c r="CJ90" s="2"/>
      <c r="CK90" s="2"/>
      <c r="CL90" s="2"/>
      <c r="CM90" s="2">
        <v>0</v>
      </c>
      <c r="CN90" s="2" t="s">
        <v>500</v>
      </c>
      <c r="CO90" s="2">
        <v>0</v>
      </c>
      <c r="CP90" s="2">
        <f t="shared" si="109"/>
        <v>2545.2699999999995</v>
      </c>
      <c r="CQ90" s="2">
        <f t="shared" si="110"/>
        <v>230.67</v>
      </c>
      <c r="CR90" s="2">
        <f t="shared" si="111"/>
        <v>2981.7125000000001</v>
      </c>
      <c r="CS90" s="2">
        <f t="shared" si="112"/>
        <v>328.76249999999999</v>
      </c>
      <c r="CT90" s="2">
        <f t="shared" si="113"/>
        <v>423.71749999999997</v>
      </c>
      <c r="CU90" s="2">
        <f t="shared" si="114"/>
        <v>0</v>
      </c>
      <c r="CV90" s="2">
        <f t="shared" si="115"/>
        <v>44.044999999999995</v>
      </c>
      <c r="CW90" s="2">
        <f t="shared" si="116"/>
        <v>23.900000000000002</v>
      </c>
      <c r="CX90" s="2">
        <f t="shared" si="117"/>
        <v>0</v>
      </c>
      <c r="CY90" s="2">
        <f t="shared" si="118"/>
        <v>674.21440000000007</v>
      </c>
      <c r="CZ90" s="2">
        <f t="shared" si="119"/>
        <v>426.65130000000005</v>
      </c>
      <c r="DA90" s="2"/>
      <c r="DB90" s="2"/>
      <c r="DC90" s="2" t="s">
        <v>6</v>
      </c>
      <c r="DD90" s="2" t="s">
        <v>6</v>
      </c>
      <c r="DE90" s="2" t="s">
        <v>41</v>
      </c>
      <c r="DF90" s="2" t="s">
        <v>41</v>
      </c>
      <c r="DG90" s="2" t="s">
        <v>42</v>
      </c>
      <c r="DH90" s="2" t="s">
        <v>6</v>
      </c>
      <c r="DI90" s="2" t="s">
        <v>42</v>
      </c>
      <c r="DJ90" s="2" t="s">
        <v>41</v>
      </c>
      <c r="DK90" s="2" t="s">
        <v>6</v>
      </c>
      <c r="DL90" s="2" t="s">
        <v>6</v>
      </c>
      <c r="DM90" s="2" t="s">
        <v>6</v>
      </c>
      <c r="DN90" s="2">
        <v>0</v>
      </c>
      <c r="DO90" s="2">
        <v>0</v>
      </c>
      <c r="DP90" s="2">
        <v>1</v>
      </c>
      <c r="DQ90" s="2">
        <v>1</v>
      </c>
      <c r="DR90" s="2"/>
      <c r="DS90" s="2"/>
      <c r="DT90" s="2"/>
      <c r="DU90" s="2">
        <v>1005</v>
      </c>
      <c r="DV90" s="2" t="s">
        <v>57</v>
      </c>
      <c r="DW90" s="2" t="s">
        <v>57</v>
      </c>
      <c r="DX90" s="2">
        <v>1000</v>
      </c>
      <c r="DY90" s="2"/>
      <c r="DZ90" s="2"/>
      <c r="EA90" s="2"/>
      <c r="EB90" s="2"/>
      <c r="EC90" s="2"/>
      <c r="ED90" s="2"/>
      <c r="EE90" s="2">
        <v>26549101</v>
      </c>
      <c r="EF90" s="2">
        <v>2</v>
      </c>
      <c r="EG90" s="2" t="s">
        <v>20</v>
      </c>
      <c r="EH90" s="2">
        <v>0</v>
      </c>
      <c r="EI90" s="2" t="s">
        <v>6</v>
      </c>
      <c r="EJ90" s="2">
        <v>1</v>
      </c>
      <c r="EK90" s="2">
        <v>27001</v>
      </c>
      <c r="EL90" s="2" t="s">
        <v>21</v>
      </c>
      <c r="EM90" s="2" t="s">
        <v>22</v>
      </c>
      <c r="EN90" s="2"/>
      <c r="EO90" s="2" t="s">
        <v>43</v>
      </c>
      <c r="EP90" s="2"/>
      <c r="EQ90" s="2">
        <v>0</v>
      </c>
      <c r="ER90" s="2">
        <v>2984.49</v>
      </c>
      <c r="ES90" s="2">
        <v>230.67</v>
      </c>
      <c r="ET90" s="2">
        <v>2385.37</v>
      </c>
      <c r="EU90" s="2">
        <v>263.01</v>
      </c>
      <c r="EV90" s="2">
        <v>368.45</v>
      </c>
      <c r="EW90" s="2">
        <v>38.299999999999997</v>
      </c>
      <c r="EX90" s="2">
        <v>19.12</v>
      </c>
      <c r="EY90" s="2">
        <v>0</v>
      </c>
      <c r="EZ90" s="2"/>
      <c r="FA90" s="2"/>
      <c r="FB90" s="2"/>
      <c r="FC90" s="2"/>
      <c r="FD90" s="2"/>
      <c r="FE90" s="2"/>
      <c r="FF90" s="2"/>
      <c r="FG90" s="2"/>
      <c r="FH90" s="2"/>
      <c r="FI90" s="2"/>
      <c r="FJ90" s="2"/>
      <c r="FK90" s="2"/>
      <c r="FL90" s="2"/>
      <c r="FM90" s="2"/>
      <c r="FN90" s="2"/>
      <c r="FO90" s="2"/>
      <c r="FP90" s="2"/>
      <c r="FQ90" s="2">
        <v>0</v>
      </c>
      <c r="FR90" s="2">
        <f t="shared" si="120"/>
        <v>0</v>
      </c>
      <c r="FS90" s="2">
        <v>0</v>
      </c>
      <c r="FT90" s="2" t="s">
        <v>24</v>
      </c>
      <c r="FU90" s="2" t="s">
        <v>25</v>
      </c>
      <c r="FV90" s="2"/>
      <c r="FW90" s="2"/>
      <c r="FX90" s="2">
        <v>127.8</v>
      </c>
      <c r="FY90" s="2">
        <v>80.75</v>
      </c>
      <c r="FZ90" s="2"/>
      <c r="GA90" s="2" t="s">
        <v>6</v>
      </c>
      <c r="GB90" s="2"/>
      <c r="GC90" s="2"/>
      <c r="GD90" s="2">
        <v>0</v>
      </c>
      <c r="GE90" s="2"/>
      <c r="GF90" s="2">
        <v>680584846</v>
      </c>
      <c r="GG90" s="2">
        <v>2</v>
      </c>
      <c r="GH90" s="2">
        <v>1</v>
      </c>
      <c r="GI90" s="2">
        <v>-2</v>
      </c>
      <c r="GJ90" s="2">
        <v>0</v>
      </c>
      <c r="GK90" s="2">
        <f>ROUND(R90*(R12)/100,2)</f>
        <v>0</v>
      </c>
      <c r="GL90" s="2">
        <f t="shared" si="121"/>
        <v>0</v>
      </c>
      <c r="GM90" s="2">
        <f t="shared" si="122"/>
        <v>3646.13</v>
      </c>
      <c r="GN90" s="2">
        <f t="shared" si="123"/>
        <v>3646.13</v>
      </c>
      <c r="GO90" s="2">
        <f t="shared" si="124"/>
        <v>0</v>
      </c>
      <c r="GP90" s="2">
        <f t="shared" si="125"/>
        <v>0</v>
      </c>
      <c r="GQ90" s="2"/>
      <c r="GR90" s="2">
        <v>0</v>
      </c>
      <c r="GS90" s="2">
        <v>3</v>
      </c>
      <c r="GT90" s="2">
        <v>0</v>
      </c>
      <c r="GU90" s="2" t="s">
        <v>6</v>
      </c>
      <c r="GV90" s="2">
        <f t="shared" si="126"/>
        <v>0</v>
      </c>
      <c r="GW90" s="2">
        <v>1</v>
      </c>
      <c r="GX90" s="2">
        <f t="shared" si="127"/>
        <v>0</v>
      </c>
      <c r="GY90" s="2"/>
      <c r="GZ90" s="2"/>
      <c r="HA90" s="2">
        <v>0</v>
      </c>
      <c r="HB90" s="2">
        <v>0</v>
      </c>
      <c r="HC90" s="2"/>
      <c r="HD90" s="2"/>
      <c r="HE90" s="2"/>
      <c r="HF90" s="2"/>
      <c r="HG90" s="2"/>
      <c r="HH90" s="2"/>
      <c r="HI90" s="2"/>
      <c r="HJ90" s="2"/>
      <c r="HK90" s="2"/>
      <c r="HL90" s="2"/>
      <c r="HM90" s="2"/>
      <c r="HN90" s="2"/>
      <c r="HO90" s="2"/>
      <c r="HP90" s="2"/>
      <c r="HQ90" s="2"/>
      <c r="HR90" s="2"/>
      <c r="HS90" s="2"/>
      <c r="HT90" s="2"/>
      <c r="HU90" s="2"/>
      <c r="HV90" s="2"/>
      <c r="HW90" s="2"/>
      <c r="HX90" s="2"/>
      <c r="HY90" s="2"/>
      <c r="HZ90" s="2"/>
      <c r="IA90" s="2"/>
      <c r="IB90" s="2"/>
      <c r="IC90" s="2"/>
      <c r="ID90" s="2"/>
      <c r="IE90" s="2"/>
      <c r="IF90" s="2"/>
      <c r="IG90" s="2"/>
      <c r="IH90" s="2"/>
      <c r="II90" s="2"/>
      <c r="IJ90" s="2"/>
      <c r="IK90" s="2">
        <v>0</v>
      </c>
      <c r="IL90" s="2"/>
      <c r="IM90" s="2"/>
      <c r="IN90" s="2"/>
      <c r="IO90" s="2"/>
      <c r="IP90" s="2"/>
      <c r="IQ90" s="2"/>
      <c r="IR90" s="2"/>
      <c r="IS90" s="2"/>
      <c r="IT90" s="2"/>
      <c r="IU90" s="2"/>
    </row>
    <row r="91" spans="1:255" x14ac:dyDescent="0.2">
      <c r="A91">
        <v>17</v>
      </c>
      <c r="B91">
        <v>1</v>
      </c>
      <c r="C91">
        <f>ROW(SmtRes!A226)</f>
        <v>226</v>
      </c>
      <c r="D91">
        <f>ROW(EtalonRes!A228)</f>
        <v>228</v>
      </c>
      <c r="E91" t="s">
        <v>163</v>
      </c>
      <c r="F91" t="s">
        <v>164</v>
      </c>
      <c r="G91" t="s">
        <v>165</v>
      </c>
      <c r="H91" t="s">
        <v>57</v>
      </c>
      <c r="I91">
        <f>ROUND(700/1000,9)</f>
        <v>0.7</v>
      </c>
      <c r="J91">
        <v>0</v>
      </c>
      <c r="O91">
        <f t="shared" si="94"/>
        <v>18198.68</v>
      </c>
      <c r="P91">
        <f t="shared" si="95"/>
        <v>1154.5</v>
      </c>
      <c r="Q91">
        <f t="shared" si="96"/>
        <v>14923.47</v>
      </c>
      <c r="R91">
        <f t="shared" si="97"/>
        <v>1645.46</v>
      </c>
      <c r="S91">
        <f t="shared" si="98"/>
        <v>2120.71</v>
      </c>
      <c r="T91">
        <f t="shared" si="99"/>
        <v>0</v>
      </c>
      <c r="U91">
        <f t="shared" si="100"/>
        <v>30.831499999999995</v>
      </c>
      <c r="V91">
        <f t="shared" si="101"/>
        <v>16.73</v>
      </c>
      <c r="W91">
        <f t="shared" si="102"/>
        <v>0</v>
      </c>
      <c r="X91">
        <f t="shared" si="103"/>
        <v>4820.7</v>
      </c>
      <c r="Y91">
        <f t="shared" si="104"/>
        <v>3050.6</v>
      </c>
      <c r="AA91">
        <v>26812450</v>
      </c>
      <c r="AB91">
        <f t="shared" si="105"/>
        <v>3636.1</v>
      </c>
      <c r="AC91">
        <f t="shared" si="106"/>
        <v>230.67</v>
      </c>
      <c r="AD91">
        <f>ROUND(((((ET91*1.25))-((EU91*1.25)))+AE91),6)</f>
        <v>2981.7125000000001</v>
      </c>
      <c r="AE91">
        <f>ROUND(((EU91*1.25)),6)</f>
        <v>328.76249999999999</v>
      </c>
      <c r="AF91">
        <f>ROUND(((EV91*1.15)),6)</f>
        <v>423.71749999999997</v>
      </c>
      <c r="AG91">
        <f t="shared" si="107"/>
        <v>0</v>
      </c>
      <c r="AH91">
        <f>((EW91*1.15))</f>
        <v>44.044999999999995</v>
      </c>
      <c r="AI91">
        <f>((EX91*1.25))</f>
        <v>23.900000000000002</v>
      </c>
      <c r="AJ91">
        <f t="shared" si="108"/>
        <v>0</v>
      </c>
      <c r="AK91">
        <v>2984.49</v>
      </c>
      <c r="AL91">
        <v>230.67</v>
      </c>
      <c r="AM91">
        <v>2385.37</v>
      </c>
      <c r="AN91">
        <v>263.01</v>
      </c>
      <c r="AO91">
        <v>368.45</v>
      </c>
      <c r="AP91">
        <v>0</v>
      </c>
      <c r="AQ91">
        <v>38.299999999999997</v>
      </c>
      <c r="AR91">
        <v>19.12</v>
      </c>
      <c r="AS91">
        <v>0</v>
      </c>
      <c r="AT91">
        <v>128</v>
      </c>
      <c r="AU91">
        <v>81</v>
      </c>
      <c r="AV91">
        <v>1</v>
      </c>
      <c r="AW91">
        <v>1</v>
      </c>
      <c r="AZ91">
        <v>7.15</v>
      </c>
      <c r="BA91">
        <v>7.15</v>
      </c>
      <c r="BB91">
        <v>7.15</v>
      </c>
      <c r="BC91">
        <v>7.15</v>
      </c>
      <c r="BD91" t="s">
        <v>6</v>
      </c>
      <c r="BE91" t="s">
        <v>6</v>
      </c>
      <c r="BF91" t="s">
        <v>6</v>
      </c>
      <c r="BG91" t="s">
        <v>6</v>
      </c>
      <c r="BH91">
        <v>0</v>
      </c>
      <c r="BI91">
        <v>1</v>
      </c>
      <c r="BJ91" t="s">
        <v>166</v>
      </c>
      <c r="BM91">
        <v>27001</v>
      </c>
      <c r="BN91">
        <v>0</v>
      </c>
      <c r="BO91" t="s">
        <v>6</v>
      </c>
      <c r="BP91">
        <v>0</v>
      </c>
      <c r="BQ91">
        <v>2</v>
      </c>
      <c r="BR91">
        <v>0</v>
      </c>
      <c r="BS91">
        <v>7.15</v>
      </c>
      <c r="BT91">
        <v>1</v>
      </c>
      <c r="BU91">
        <v>1</v>
      </c>
      <c r="BV91">
        <v>1</v>
      </c>
      <c r="BW91">
        <v>1</v>
      </c>
      <c r="BX91">
        <v>1</v>
      </c>
      <c r="BY91" t="s">
        <v>6</v>
      </c>
      <c r="BZ91">
        <v>142</v>
      </c>
      <c r="CA91">
        <v>95</v>
      </c>
      <c r="CF91">
        <v>0</v>
      </c>
      <c r="CG91">
        <v>0</v>
      </c>
      <c r="CM91">
        <v>0</v>
      </c>
      <c r="CN91" t="s">
        <v>500</v>
      </c>
      <c r="CO91">
        <v>0</v>
      </c>
      <c r="CP91">
        <f t="shared" si="109"/>
        <v>18198.68</v>
      </c>
      <c r="CQ91">
        <f t="shared" si="110"/>
        <v>1649.2905000000001</v>
      </c>
      <c r="CR91">
        <f t="shared" si="111"/>
        <v>21319.244375000002</v>
      </c>
      <c r="CS91">
        <f t="shared" si="112"/>
        <v>2350.651875</v>
      </c>
      <c r="CT91">
        <f t="shared" si="113"/>
        <v>3029.580125</v>
      </c>
      <c r="CU91">
        <f t="shared" si="114"/>
        <v>0</v>
      </c>
      <c r="CV91">
        <f t="shared" si="115"/>
        <v>44.044999999999995</v>
      </c>
      <c r="CW91">
        <f t="shared" si="116"/>
        <v>23.900000000000002</v>
      </c>
      <c r="CX91">
        <f t="shared" si="117"/>
        <v>0</v>
      </c>
      <c r="CY91">
        <f t="shared" si="118"/>
        <v>4820.6976000000004</v>
      </c>
      <c r="CZ91">
        <f t="shared" si="119"/>
        <v>3050.5977000000003</v>
      </c>
      <c r="DC91" t="s">
        <v>6</v>
      </c>
      <c r="DD91" t="s">
        <v>6</v>
      </c>
      <c r="DE91" t="s">
        <v>41</v>
      </c>
      <c r="DF91" t="s">
        <v>41</v>
      </c>
      <c r="DG91" t="s">
        <v>42</v>
      </c>
      <c r="DH91" t="s">
        <v>6</v>
      </c>
      <c r="DI91" t="s">
        <v>42</v>
      </c>
      <c r="DJ91" t="s">
        <v>41</v>
      </c>
      <c r="DK91" t="s">
        <v>6</v>
      </c>
      <c r="DL91" t="s">
        <v>6</v>
      </c>
      <c r="DM91" t="s">
        <v>6</v>
      </c>
      <c r="DN91">
        <v>0</v>
      </c>
      <c r="DO91">
        <v>0</v>
      </c>
      <c r="DP91">
        <v>1</v>
      </c>
      <c r="DQ91">
        <v>1</v>
      </c>
      <c r="DU91">
        <v>1005</v>
      </c>
      <c r="DV91" t="s">
        <v>57</v>
      </c>
      <c r="DW91" t="s">
        <v>57</v>
      </c>
      <c r="DX91">
        <v>1000</v>
      </c>
      <c r="EE91">
        <v>26549101</v>
      </c>
      <c r="EF91">
        <v>2</v>
      </c>
      <c r="EG91" t="s">
        <v>20</v>
      </c>
      <c r="EH91">
        <v>0</v>
      </c>
      <c r="EI91" t="s">
        <v>6</v>
      </c>
      <c r="EJ91">
        <v>1</v>
      </c>
      <c r="EK91">
        <v>27001</v>
      </c>
      <c r="EL91" t="s">
        <v>21</v>
      </c>
      <c r="EM91" t="s">
        <v>22</v>
      </c>
      <c r="EO91" t="s">
        <v>43</v>
      </c>
      <c r="EQ91">
        <v>0</v>
      </c>
      <c r="ER91">
        <v>2984.49</v>
      </c>
      <c r="ES91">
        <v>230.67</v>
      </c>
      <c r="ET91">
        <v>2385.37</v>
      </c>
      <c r="EU91">
        <v>263.01</v>
      </c>
      <c r="EV91">
        <v>368.45</v>
      </c>
      <c r="EW91">
        <v>38.299999999999997</v>
      </c>
      <c r="EX91">
        <v>19.12</v>
      </c>
      <c r="EY91">
        <v>0</v>
      </c>
      <c r="FQ91">
        <v>0</v>
      </c>
      <c r="FR91">
        <f t="shared" si="120"/>
        <v>0</v>
      </c>
      <c r="FS91">
        <v>0</v>
      </c>
      <c r="FT91" t="s">
        <v>24</v>
      </c>
      <c r="FU91" t="s">
        <v>25</v>
      </c>
      <c r="FX91">
        <v>127.8</v>
      </c>
      <c r="FY91">
        <v>80.75</v>
      </c>
      <c r="GA91" t="s">
        <v>6</v>
      </c>
      <c r="GD91">
        <v>0</v>
      </c>
      <c r="GF91">
        <v>680584846</v>
      </c>
      <c r="GG91">
        <v>1</v>
      </c>
      <c r="GH91">
        <v>1</v>
      </c>
      <c r="GI91">
        <v>4</v>
      </c>
      <c r="GJ91">
        <v>0</v>
      </c>
      <c r="GK91">
        <f>ROUND(R91*(S12)/100,2)</f>
        <v>0</v>
      </c>
      <c r="GL91">
        <f t="shared" si="121"/>
        <v>0</v>
      </c>
      <c r="GM91">
        <f t="shared" si="122"/>
        <v>26069.98</v>
      </c>
      <c r="GN91">
        <f t="shared" si="123"/>
        <v>26069.98</v>
      </c>
      <c r="GO91">
        <f t="shared" si="124"/>
        <v>0</v>
      </c>
      <c r="GP91">
        <f t="shared" si="125"/>
        <v>0</v>
      </c>
      <c r="GR91">
        <v>0</v>
      </c>
      <c r="GS91">
        <v>3</v>
      </c>
      <c r="GT91">
        <v>0</v>
      </c>
      <c r="GU91" t="s">
        <v>6</v>
      </c>
      <c r="GV91">
        <f t="shared" si="126"/>
        <v>0</v>
      </c>
      <c r="GW91">
        <v>1</v>
      </c>
      <c r="GX91">
        <f t="shared" si="127"/>
        <v>0</v>
      </c>
      <c r="HA91">
        <v>0</v>
      </c>
      <c r="HB91">
        <v>0</v>
      </c>
      <c r="IK91">
        <v>0</v>
      </c>
    </row>
    <row r="92" spans="1:255" x14ac:dyDescent="0.2">
      <c r="A92" s="2">
        <v>18</v>
      </c>
      <c r="B92" s="2">
        <v>1</v>
      </c>
      <c r="C92" s="2">
        <v>208</v>
      </c>
      <c r="D92" s="2"/>
      <c r="E92" s="2" t="s">
        <v>167</v>
      </c>
      <c r="F92" s="2" t="s">
        <v>99</v>
      </c>
      <c r="G92" s="2" t="s">
        <v>100</v>
      </c>
      <c r="H92" s="2" t="s">
        <v>62</v>
      </c>
      <c r="I92" s="2">
        <f>I90*J92</f>
        <v>7.5599999999999999E-3</v>
      </c>
      <c r="J92" s="2">
        <v>1.0800000000000001E-2</v>
      </c>
      <c r="K92" s="2"/>
      <c r="L92" s="2"/>
      <c r="M92" s="2"/>
      <c r="N92" s="2"/>
      <c r="O92" s="2">
        <f t="shared" si="94"/>
        <v>16.579999999999998</v>
      </c>
      <c r="P92" s="2">
        <f t="shared" si="95"/>
        <v>16.579999999999998</v>
      </c>
      <c r="Q92" s="2">
        <f t="shared" si="96"/>
        <v>0</v>
      </c>
      <c r="R92" s="2">
        <f t="shared" si="97"/>
        <v>0</v>
      </c>
      <c r="S92" s="2">
        <f t="shared" si="98"/>
        <v>0</v>
      </c>
      <c r="T92" s="2">
        <f t="shared" si="99"/>
        <v>0</v>
      </c>
      <c r="U92" s="2">
        <f t="shared" si="100"/>
        <v>0</v>
      </c>
      <c r="V92" s="2">
        <f t="shared" si="101"/>
        <v>0</v>
      </c>
      <c r="W92" s="2">
        <f t="shared" si="102"/>
        <v>0</v>
      </c>
      <c r="X92" s="2">
        <f t="shared" si="103"/>
        <v>0</v>
      </c>
      <c r="Y92" s="2">
        <f t="shared" si="104"/>
        <v>0</v>
      </c>
      <c r="Z92" s="2"/>
      <c r="AA92" s="2">
        <v>26812436</v>
      </c>
      <c r="AB92" s="2">
        <f t="shared" si="105"/>
        <v>2192.4699999999998</v>
      </c>
      <c r="AC92" s="2">
        <f t="shared" si="106"/>
        <v>2192.4699999999998</v>
      </c>
      <c r="AD92" s="2">
        <f>ROUND((((ET92)-(EU92))+AE92),6)</f>
        <v>0</v>
      </c>
      <c r="AE92" s="2">
        <f t="shared" ref="AE92:AF95" si="128">ROUND((EU92),6)</f>
        <v>0</v>
      </c>
      <c r="AF92" s="2">
        <f t="shared" si="128"/>
        <v>0</v>
      </c>
      <c r="AG92" s="2">
        <f t="shared" si="107"/>
        <v>0</v>
      </c>
      <c r="AH92" s="2">
        <f t="shared" ref="AH92:AI95" si="129">(EW92)</f>
        <v>0</v>
      </c>
      <c r="AI92" s="2">
        <f t="shared" si="129"/>
        <v>0</v>
      </c>
      <c r="AJ92" s="2">
        <f t="shared" si="108"/>
        <v>0</v>
      </c>
      <c r="AK92" s="2">
        <v>2192.4699999999998</v>
      </c>
      <c r="AL92" s="2">
        <v>2192.4699999999998</v>
      </c>
      <c r="AM92" s="2">
        <v>0</v>
      </c>
      <c r="AN92" s="2">
        <v>0</v>
      </c>
      <c r="AO92" s="2">
        <v>0</v>
      </c>
      <c r="AP92" s="2">
        <v>0</v>
      </c>
      <c r="AQ92" s="2">
        <v>0</v>
      </c>
      <c r="AR92" s="2">
        <v>0</v>
      </c>
      <c r="AS92" s="2">
        <v>0</v>
      </c>
      <c r="AT92" s="2">
        <v>128</v>
      </c>
      <c r="AU92" s="2">
        <v>81</v>
      </c>
      <c r="AV92" s="2">
        <v>1</v>
      </c>
      <c r="AW92" s="2">
        <v>1</v>
      </c>
      <c r="AX92" s="2"/>
      <c r="AY92" s="2"/>
      <c r="AZ92" s="2">
        <v>1</v>
      </c>
      <c r="BA92" s="2">
        <v>1</v>
      </c>
      <c r="BB92" s="2">
        <v>1</v>
      </c>
      <c r="BC92" s="2">
        <v>1</v>
      </c>
      <c r="BD92" s="2" t="s">
        <v>6</v>
      </c>
      <c r="BE92" s="2" t="s">
        <v>6</v>
      </c>
      <c r="BF92" s="2" t="s">
        <v>6</v>
      </c>
      <c r="BG92" s="2" t="s">
        <v>6</v>
      </c>
      <c r="BH92" s="2">
        <v>3</v>
      </c>
      <c r="BI92" s="2">
        <v>1</v>
      </c>
      <c r="BJ92" s="2" t="s">
        <v>101</v>
      </c>
      <c r="BK92" s="2"/>
      <c r="BL92" s="2"/>
      <c r="BM92" s="2">
        <v>27001</v>
      </c>
      <c r="BN92" s="2">
        <v>0</v>
      </c>
      <c r="BO92" s="2" t="s">
        <v>6</v>
      </c>
      <c r="BP92" s="2">
        <v>0</v>
      </c>
      <c r="BQ92" s="2">
        <v>2</v>
      </c>
      <c r="BR92" s="2">
        <v>0</v>
      </c>
      <c r="BS92" s="2">
        <v>1</v>
      </c>
      <c r="BT92" s="2">
        <v>1</v>
      </c>
      <c r="BU92" s="2">
        <v>1</v>
      </c>
      <c r="BV92" s="2">
        <v>1</v>
      </c>
      <c r="BW92" s="2">
        <v>1</v>
      </c>
      <c r="BX92" s="2">
        <v>1</v>
      </c>
      <c r="BY92" s="2" t="s">
        <v>6</v>
      </c>
      <c r="BZ92" s="2">
        <v>142</v>
      </c>
      <c r="CA92" s="2">
        <v>95</v>
      </c>
      <c r="CB92" s="2"/>
      <c r="CC92" s="2"/>
      <c r="CD92" s="2"/>
      <c r="CE92" s="2"/>
      <c r="CF92" s="2">
        <v>0</v>
      </c>
      <c r="CG92" s="2">
        <v>0</v>
      </c>
      <c r="CH92" s="2"/>
      <c r="CI92" s="2"/>
      <c r="CJ92" s="2"/>
      <c r="CK92" s="2"/>
      <c r="CL92" s="2"/>
      <c r="CM92" s="2">
        <v>0</v>
      </c>
      <c r="CN92" s="2" t="s">
        <v>6</v>
      </c>
      <c r="CO92" s="2">
        <v>0</v>
      </c>
      <c r="CP92" s="2">
        <f t="shared" si="109"/>
        <v>16.579999999999998</v>
      </c>
      <c r="CQ92" s="2">
        <f t="shared" si="110"/>
        <v>2192.4699999999998</v>
      </c>
      <c r="CR92" s="2">
        <f t="shared" si="111"/>
        <v>0</v>
      </c>
      <c r="CS92" s="2">
        <f t="shared" si="112"/>
        <v>0</v>
      </c>
      <c r="CT92" s="2">
        <f t="shared" si="113"/>
        <v>0</v>
      </c>
      <c r="CU92" s="2">
        <f t="shared" si="114"/>
        <v>0</v>
      </c>
      <c r="CV92" s="2">
        <f t="shared" si="115"/>
        <v>0</v>
      </c>
      <c r="CW92" s="2">
        <f t="shared" si="116"/>
        <v>0</v>
      </c>
      <c r="CX92" s="2">
        <f t="shared" si="117"/>
        <v>0</v>
      </c>
      <c r="CY92" s="2">
        <f t="shared" si="118"/>
        <v>0</v>
      </c>
      <c r="CZ92" s="2">
        <f t="shared" si="119"/>
        <v>0</v>
      </c>
      <c r="DA92" s="2"/>
      <c r="DB92" s="2"/>
      <c r="DC92" s="2" t="s">
        <v>6</v>
      </c>
      <c r="DD92" s="2" t="s">
        <v>6</v>
      </c>
      <c r="DE92" s="2" t="s">
        <v>6</v>
      </c>
      <c r="DF92" s="2" t="s">
        <v>6</v>
      </c>
      <c r="DG92" s="2" t="s">
        <v>6</v>
      </c>
      <c r="DH92" s="2" t="s">
        <v>6</v>
      </c>
      <c r="DI92" s="2" t="s">
        <v>6</v>
      </c>
      <c r="DJ92" s="2" t="s">
        <v>6</v>
      </c>
      <c r="DK92" s="2" t="s">
        <v>6</v>
      </c>
      <c r="DL92" s="2" t="s">
        <v>6</v>
      </c>
      <c r="DM92" s="2" t="s">
        <v>6</v>
      </c>
      <c r="DN92" s="2">
        <v>0</v>
      </c>
      <c r="DO92" s="2">
        <v>0</v>
      </c>
      <c r="DP92" s="2">
        <v>1</v>
      </c>
      <c r="DQ92" s="2">
        <v>1</v>
      </c>
      <c r="DR92" s="2"/>
      <c r="DS92" s="2"/>
      <c r="DT92" s="2"/>
      <c r="DU92" s="2">
        <v>1009</v>
      </c>
      <c r="DV92" s="2" t="s">
        <v>62</v>
      </c>
      <c r="DW92" s="2" t="s">
        <v>62</v>
      </c>
      <c r="DX92" s="2">
        <v>1000</v>
      </c>
      <c r="DY92" s="2"/>
      <c r="DZ92" s="2"/>
      <c r="EA92" s="2"/>
      <c r="EB92" s="2"/>
      <c r="EC92" s="2"/>
      <c r="ED92" s="2"/>
      <c r="EE92" s="2">
        <v>26549101</v>
      </c>
      <c r="EF92" s="2">
        <v>2</v>
      </c>
      <c r="EG92" s="2" t="s">
        <v>20</v>
      </c>
      <c r="EH92" s="2">
        <v>0</v>
      </c>
      <c r="EI92" s="2" t="s">
        <v>6</v>
      </c>
      <c r="EJ92" s="2">
        <v>1</v>
      </c>
      <c r="EK92" s="2">
        <v>27001</v>
      </c>
      <c r="EL92" s="2" t="s">
        <v>21</v>
      </c>
      <c r="EM92" s="2" t="s">
        <v>22</v>
      </c>
      <c r="EN92" s="2"/>
      <c r="EO92" s="2" t="s">
        <v>6</v>
      </c>
      <c r="EP92" s="2"/>
      <c r="EQ92" s="2">
        <v>0</v>
      </c>
      <c r="ER92" s="2">
        <v>2192.4699999999998</v>
      </c>
      <c r="ES92" s="2">
        <v>2192.4699999999998</v>
      </c>
      <c r="ET92" s="2">
        <v>0</v>
      </c>
      <c r="EU92" s="2">
        <v>0</v>
      </c>
      <c r="EV92" s="2">
        <v>0</v>
      </c>
      <c r="EW92" s="2">
        <v>0</v>
      </c>
      <c r="EX92" s="2">
        <v>0</v>
      </c>
      <c r="EY92" s="2"/>
      <c r="EZ92" s="2"/>
      <c r="FA92" s="2"/>
      <c r="FB92" s="2"/>
      <c r="FC92" s="2"/>
      <c r="FD92" s="2"/>
      <c r="FE92" s="2"/>
      <c r="FF92" s="2"/>
      <c r="FG92" s="2"/>
      <c r="FH92" s="2"/>
      <c r="FI92" s="2"/>
      <c r="FJ92" s="2"/>
      <c r="FK92" s="2"/>
      <c r="FL92" s="2"/>
      <c r="FM92" s="2"/>
      <c r="FN92" s="2"/>
      <c r="FO92" s="2"/>
      <c r="FP92" s="2"/>
      <c r="FQ92" s="2">
        <v>0</v>
      </c>
      <c r="FR92" s="2">
        <f t="shared" si="120"/>
        <v>0</v>
      </c>
      <c r="FS92" s="2">
        <v>0</v>
      </c>
      <c r="FT92" s="2" t="s">
        <v>24</v>
      </c>
      <c r="FU92" s="2" t="s">
        <v>25</v>
      </c>
      <c r="FV92" s="2"/>
      <c r="FW92" s="2"/>
      <c r="FX92" s="2">
        <v>127.8</v>
      </c>
      <c r="FY92" s="2">
        <v>80.75</v>
      </c>
      <c r="FZ92" s="2"/>
      <c r="GA92" s="2" t="s">
        <v>6</v>
      </c>
      <c r="GB92" s="2"/>
      <c r="GC92" s="2"/>
      <c r="GD92" s="2">
        <v>0</v>
      </c>
      <c r="GE92" s="2"/>
      <c r="GF92" s="2">
        <v>-998642674</v>
      </c>
      <c r="GG92" s="2">
        <v>2</v>
      </c>
      <c r="GH92" s="2">
        <v>1</v>
      </c>
      <c r="GI92" s="2">
        <v>-2</v>
      </c>
      <c r="GJ92" s="2">
        <v>0</v>
      </c>
      <c r="GK92" s="2">
        <f>ROUND(R92*(R12)/100,2)</f>
        <v>0</v>
      </c>
      <c r="GL92" s="2">
        <f t="shared" si="121"/>
        <v>0</v>
      </c>
      <c r="GM92" s="2">
        <f t="shared" si="122"/>
        <v>16.579999999999998</v>
      </c>
      <c r="GN92" s="2">
        <f t="shared" si="123"/>
        <v>16.579999999999998</v>
      </c>
      <c r="GO92" s="2">
        <f t="shared" si="124"/>
        <v>0</v>
      </c>
      <c r="GP92" s="2">
        <f t="shared" si="125"/>
        <v>0</v>
      </c>
      <c r="GQ92" s="2"/>
      <c r="GR92" s="2">
        <v>0</v>
      </c>
      <c r="GS92" s="2">
        <v>3</v>
      </c>
      <c r="GT92" s="2">
        <v>0</v>
      </c>
      <c r="GU92" s="2" t="s">
        <v>6</v>
      </c>
      <c r="GV92" s="2">
        <f t="shared" si="126"/>
        <v>0</v>
      </c>
      <c r="GW92" s="2">
        <v>1</v>
      </c>
      <c r="GX92" s="2">
        <f t="shared" si="127"/>
        <v>0</v>
      </c>
      <c r="GY92" s="2"/>
      <c r="GZ92" s="2"/>
      <c r="HA92" s="2">
        <v>0</v>
      </c>
      <c r="HB92" s="2">
        <v>0</v>
      </c>
      <c r="HC92" s="2"/>
      <c r="HD92" s="2"/>
      <c r="HE92" s="2"/>
      <c r="HF92" s="2"/>
      <c r="HG92" s="2"/>
      <c r="HH92" s="2"/>
      <c r="HI92" s="2"/>
      <c r="HJ92" s="2"/>
      <c r="HK92" s="2"/>
      <c r="HL92" s="2"/>
      <c r="HM92" s="2"/>
      <c r="HN92" s="2"/>
      <c r="HO92" s="2"/>
      <c r="HP92" s="2"/>
      <c r="HQ92" s="2"/>
      <c r="HR92" s="2"/>
      <c r="HS92" s="2"/>
      <c r="HT92" s="2"/>
      <c r="HU92" s="2"/>
      <c r="HV92" s="2"/>
      <c r="HW92" s="2"/>
      <c r="HX92" s="2"/>
      <c r="HY92" s="2"/>
      <c r="HZ92" s="2"/>
      <c r="IA92" s="2"/>
      <c r="IB92" s="2"/>
      <c r="IC92" s="2"/>
      <c r="ID92" s="2"/>
      <c r="IE92" s="2"/>
      <c r="IF92" s="2"/>
      <c r="IG92" s="2"/>
      <c r="IH92" s="2"/>
      <c r="II92" s="2"/>
      <c r="IJ92" s="2"/>
      <c r="IK92" s="2">
        <v>0</v>
      </c>
      <c r="IL92" s="2"/>
      <c r="IM92" s="2"/>
      <c r="IN92" s="2"/>
      <c r="IO92" s="2"/>
      <c r="IP92" s="2"/>
      <c r="IQ92" s="2"/>
      <c r="IR92" s="2"/>
      <c r="IS92" s="2"/>
      <c r="IT92" s="2"/>
      <c r="IU92" s="2"/>
    </row>
    <row r="93" spans="1:255" x14ac:dyDescent="0.2">
      <c r="A93">
        <v>18</v>
      </c>
      <c r="B93">
        <v>1</v>
      </c>
      <c r="C93">
        <v>222</v>
      </c>
      <c r="E93" t="s">
        <v>167</v>
      </c>
      <c r="F93" t="s">
        <v>99</v>
      </c>
      <c r="G93" t="s">
        <v>100</v>
      </c>
      <c r="H93" t="s">
        <v>62</v>
      </c>
      <c r="I93">
        <f>I91*J93</f>
        <v>7.5599999999999999E-3</v>
      </c>
      <c r="J93">
        <v>1.0800000000000001E-2</v>
      </c>
      <c r="O93">
        <f t="shared" si="94"/>
        <v>118.51</v>
      </c>
      <c r="P93">
        <f t="shared" si="95"/>
        <v>118.51</v>
      </c>
      <c r="Q93">
        <f t="shared" si="96"/>
        <v>0</v>
      </c>
      <c r="R93">
        <f t="shared" si="97"/>
        <v>0</v>
      </c>
      <c r="S93">
        <f t="shared" si="98"/>
        <v>0</v>
      </c>
      <c r="T93">
        <f t="shared" si="99"/>
        <v>0</v>
      </c>
      <c r="U93">
        <f t="shared" si="100"/>
        <v>0</v>
      </c>
      <c r="V93">
        <f t="shared" si="101"/>
        <v>0</v>
      </c>
      <c r="W93">
        <f t="shared" si="102"/>
        <v>0</v>
      </c>
      <c r="X93">
        <f t="shared" si="103"/>
        <v>0</v>
      </c>
      <c r="Y93">
        <f t="shared" si="104"/>
        <v>0</v>
      </c>
      <c r="AA93">
        <v>26812450</v>
      </c>
      <c r="AB93">
        <f t="shared" si="105"/>
        <v>2192.4699999999998</v>
      </c>
      <c r="AC93">
        <f t="shared" si="106"/>
        <v>2192.4699999999998</v>
      </c>
      <c r="AD93">
        <f>ROUND((((ET93)-(EU93))+AE93),6)</f>
        <v>0</v>
      </c>
      <c r="AE93">
        <f t="shared" si="128"/>
        <v>0</v>
      </c>
      <c r="AF93">
        <f t="shared" si="128"/>
        <v>0</v>
      </c>
      <c r="AG93">
        <f t="shared" si="107"/>
        <v>0</v>
      </c>
      <c r="AH93">
        <f t="shared" si="129"/>
        <v>0</v>
      </c>
      <c r="AI93">
        <f t="shared" si="129"/>
        <v>0</v>
      </c>
      <c r="AJ93">
        <f t="shared" si="108"/>
        <v>0</v>
      </c>
      <c r="AK93">
        <v>2192.4699999999998</v>
      </c>
      <c r="AL93">
        <v>2192.4699999999998</v>
      </c>
      <c r="AM93">
        <v>0</v>
      </c>
      <c r="AN93">
        <v>0</v>
      </c>
      <c r="AO93">
        <v>0</v>
      </c>
      <c r="AP93">
        <v>0</v>
      </c>
      <c r="AQ93">
        <v>0</v>
      </c>
      <c r="AR93">
        <v>0</v>
      </c>
      <c r="AS93">
        <v>0</v>
      </c>
      <c r="AT93">
        <v>128</v>
      </c>
      <c r="AU93">
        <v>81</v>
      </c>
      <c r="AV93">
        <v>1</v>
      </c>
      <c r="AW93">
        <v>1</v>
      </c>
      <c r="AZ93">
        <v>7.15</v>
      </c>
      <c r="BA93">
        <v>1</v>
      </c>
      <c r="BB93">
        <v>1</v>
      </c>
      <c r="BC93">
        <v>7.15</v>
      </c>
      <c r="BD93" t="s">
        <v>6</v>
      </c>
      <c r="BE93" t="s">
        <v>6</v>
      </c>
      <c r="BF93" t="s">
        <v>6</v>
      </c>
      <c r="BG93" t="s">
        <v>6</v>
      </c>
      <c r="BH93">
        <v>3</v>
      </c>
      <c r="BI93">
        <v>1</v>
      </c>
      <c r="BJ93" t="s">
        <v>101</v>
      </c>
      <c r="BM93">
        <v>27001</v>
      </c>
      <c r="BN93">
        <v>0</v>
      </c>
      <c r="BO93" t="s">
        <v>6</v>
      </c>
      <c r="BP93">
        <v>0</v>
      </c>
      <c r="BQ93">
        <v>2</v>
      </c>
      <c r="BR93">
        <v>0</v>
      </c>
      <c r="BS93">
        <v>1</v>
      </c>
      <c r="BT93">
        <v>1</v>
      </c>
      <c r="BU93">
        <v>1</v>
      </c>
      <c r="BV93">
        <v>1</v>
      </c>
      <c r="BW93">
        <v>1</v>
      </c>
      <c r="BX93">
        <v>1</v>
      </c>
      <c r="BY93" t="s">
        <v>6</v>
      </c>
      <c r="BZ93">
        <v>142</v>
      </c>
      <c r="CA93">
        <v>95</v>
      </c>
      <c r="CF93">
        <v>0</v>
      </c>
      <c r="CG93">
        <v>0</v>
      </c>
      <c r="CM93">
        <v>0</v>
      </c>
      <c r="CN93" t="s">
        <v>6</v>
      </c>
      <c r="CO93">
        <v>0</v>
      </c>
      <c r="CP93">
        <f t="shared" si="109"/>
        <v>118.51</v>
      </c>
      <c r="CQ93">
        <f t="shared" si="110"/>
        <v>15676.1605</v>
      </c>
      <c r="CR93">
        <f t="shared" si="111"/>
        <v>0</v>
      </c>
      <c r="CS93">
        <f t="shared" si="112"/>
        <v>0</v>
      </c>
      <c r="CT93">
        <f t="shared" si="113"/>
        <v>0</v>
      </c>
      <c r="CU93">
        <f t="shared" si="114"/>
        <v>0</v>
      </c>
      <c r="CV93">
        <f t="shared" si="115"/>
        <v>0</v>
      </c>
      <c r="CW93">
        <f t="shared" si="116"/>
        <v>0</v>
      </c>
      <c r="CX93">
        <f t="shared" si="117"/>
        <v>0</v>
      </c>
      <c r="CY93">
        <f t="shared" si="118"/>
        <v>0</v>
      </c>
      <c r="CZ93">
        <f t="shared" si="119"/>
        <v>0</v>
      </c>
      <c r="DC93" t="s">
        <v>6</v>
      </c>
      <c r="DD93" t="s">
        <v>6</v>
      </c>
      <c r="DE93" t="s">
        <v>6</v>
      </c>
      <c r="DF93" t="s">
        <v>6</v>
      </c>
      <c r="DG93" t="s">
        <v>6</v>
      </c>
      <c r="DH93" t="s">
        <v>6</v>
      </c>
      <c r="DI93" t="s">
        <v>6</v>
      </c>
      <c r="DJ93" t="s">
        <v>6</v>
      </c>
      <c r="DK93" t="s">
        <v>6</v>
      </c>
      <c r="DL93" t="s">
        <v>6</v>
      </c>
      <c r="DM93" t="s">
        <v>6</v>
      </c>
      <c r="DN93">
        <v>0</v>
      </c>
      <c r="DO93">
        <v>0</v>
      </c>
      <c r="DP93">
        <v>1</v>
      </c>
      <c r="DQ93">
        <v>1</v>
      </c>
      <c r="DU93">
        <v>1009</v>
      </c>
      <c r="DV93" t="s">
        <v>62</v>
      </c>
      <c r="DW93" t="s">
        <v>62</v>
      </c>
      <c r="DX93">
        <v>1000</v>
      </c>
      <c r="EE93">
        <v>26549101</v>
      </c>
      <c r="EF93">
        <v>2</v>
      </c>
      <c r="EG93" t="s">
        <v>20</v>
      </c>
      <c r="EH93">
        <v>0</v>
      </c>
      <c r="EI93" t="s">
        <v>6</v>
      </c>
      <c r="EJ93">
        <v>1</v>
      </c>
      <c r="EK93">
        <v>27001</v>
      </c>
      <c r="EL93" t="s">
        <v>21</v>
      </c>
      <c r="EM93" t="s">
        <v>22</v>
      </c>
      <c r="EO93" t="s">
        <v>6</v>
      </c>
      <c r="EQ93">
        <v>0</v>
      </c>
      <c r="ER93">
        <v>2192.4699999999998</v>
      </c>
      <c r="ES93">
        <v>2192.4699999999998</v>
      </c>
      <c r="ET93">
        <v>0</v>
      </c>
      <c r="EU93">
        <v>0</v>
      </c>
      <c r="EV93">
        <v>0</v>
      </c>
      <c r="EW93">
        <v>0</v>
      </c>
      <c r="EX93">
        <v>0</v>
      </c>
      <c r="FQ93">
        <v>0</v>
      </c>
      <c r="FR93">
        <f t="shared" si="120"/>
        <v>0</v>
      </c>
      <c r="FS93">
        <v>0</v>
      </c>
      <c r="FT93" t="s">
        <v>24</v>
      </c>
      <c r="FU93" t="s">
        <v>25</v>
      </c>
      <c r="FX93">
        <v>127.8</v>
      </c>
      <c r="FY93">
        <v>80.75</v>
      </c>
      <c r="GA93" t="s">
        <v>6</v>
      </c>
      <c r="GD93">
        <v>0</v>
      </c>
      <c r="GF93">
        <v>-998642674</v>
      </c>
      <c r="GG93">
        <v>1</v>
      </c>
      <c r="GH93">
        <v>1</v>
      </c>
      <c r="GI93">
        <v>4</v>
      </c>
      <c r="GJ93">
        <v>0</v>
      </c>
      <c r="GK93">
        <f>ROUND(R93*(S12)/100,2)</f>
        <v>0</v>
      </c>
      <c r="GL93">
        <f t="shared" si="121"/>
        <v>0</v>
      </c>
      <c r="GM93">
        <f t="shared" si="122"/>
        <v>118.51</v>
      </c>
      <c r="GN93">
        <f t="shared" si="123"/>
        <v>118.51</v>
      </c>
      <c r="GO93">
        <f t="shared" si="124"/>
        <v>0</v>
      </c>
      <c r="GP93">
        <f t="shared" si="125"/>
        <v>0</v>
      </c>
      <c r="GR93">
        <v>0</v>
      </c>
      <c r="GS93">
        <v>3</v>
      </c>
      <c r="GT93">
        <v>0</v>
      </c>
      <c r="GU93" t="s">
        <v>6</v>
      </c>
      <c r="GV93">
        <f t="shared" si="126"/>
        <v>0</v>
      </c>
      <c r="GW93">
        <v>1</v>
      </c>
      <c r="GX93">
        <f t="shared" si="127"/>
        <v>0</v>
      </c>
      <c r="HA93">
        <v>0</v>
      </c>
      <c r="HB93">
        <v>0</v>
      </c>
      <c r="IK93">
        <v>0</v>
      </c>
    </row>
    <row r="94" spans="1:255" x14ac:dyDescent="0.2">
      <c r="A94" s="2">
        <v>18</v>
      </c>
      <c r="B94" s="2">
        <v>1</v>
      </c>
      <c r="C94" s="2">
        <v>210</v>
      </c>
      <c r="D94" s="2"/>
      <c r="E94" s="2" t="s">
        <v>168</v>
      </c>
      <c r="F94" s="2" t="s">
        <v>169</v>
      </c>
      <c r="G94" s="2" t="s">
        <v>170</v>
      </c>
      <c r="H94" s="2" t="s">
        <v>62</v>
      </c>
      <c r="I94" s="2">
        <f>I90*J94</f>
        <v>67.62</v>
      </c>
      <c r="J94" s="2">
        <v>96.600000000000009</v>
      </c>
      <c r="K94" s="2"/>
      <c r="L94" s="2"/>
      <c r="M94" s="2"/>
      <c r="N94" s="2"/>
      <c r="O94" s="2">
        <f t="shared" si="94"/>
        <v>30547.34</v>
      </c>
      <c r="P94" s="2">
        <f t="shared" si="95"/>
        <v>30547.34</v>
      </c>
      <c r="Q94" s="2">
        <f t="shared" si="96"/>
        <v>0</v>
      </c>
      <c r="R94" s="2">
        <f t="shared" si="97"/>
        <v>0</v>
      </c>
      <c r="S94" s="2">
        <f t="shared" si="98"/>
        <v>0</v>
      </c>
      <c r="T94" s="2">
        <f t="shared" si="99"/>
        <v>0</v>
      </c>
      <c r="U94" s="2">
        <f t="shared" si="100"/>
        <v>0</v>
      </c>
      <c r="V94" s="2">
        <f t="shared" si="101"/>
        <v>0</v>
      </c>
      <c r="W94" s="2">
        <f t="shared" si="102"/>
        <v>0</v>
      </c>
      <c r="X94" s="2">
        <f t="shared" si="103"/>
        <v>0</v>
      </c>
      <c r="Y94" s="2">
        <f t="shared" si="104"/>
        <v>0</v>
      </c>
      <c r="Z94" s="2"/>
      <c r="AA94" s="2">
        <v>26812436</v>
      </c>
      <c r="AB94" s="2">
        <f t="shared" si="105"/>
        <v>451.75</v>
      </c>
      <c r="AC94" s="2">
        <f t="shared" si="106"/>
        <v>451.75</v>
      </c>
      <c r="AD94" s="2">
        <f>ROUND((((ET94)-(EU94))+AE94),6)</f>
        <v>0</v>
      </c>
      <c r="AE94" s="2">
        <f t="shared" si="128"/>
        <v>0</v>
      </c>
      <c r="AF94" s="2">
        <f t="shared" si="128"/>
        <v>0</v>
      </c>
      <c r="AG94" s="2">
        <f t="shared" si="107"/>
        <v>0</v>
      </c>
      <c r="AH94" s="2">
        <f t="shared" si="129"/>
        <v>0</v>
      </c>
      <c r="AI94" s="2">
        <f t="shared" si="129"/>
        <v>0</v>
      </c>
      <c r="AJ94" s="2">
        <f t="shared" si="108"/>
        <v>0</v>
      </c>
      <c r="AK94" s="2">
        <v>451.75</v>
      </c>
      <c r="AL94" s="2">
        <v>451.75</v>
      </c>
      <c r="AM94" s="2">
        <v>0</v>
      </c>
      <c r="AN94" s="2">
        <v>0</v>
      </c>
      <c r="AO94" s="2">
        <v>0</v>
      </c>
      <c r="AP94" s="2">
        <v>0</v>
      </c>
      <c r="AQ94" s="2">
        <v>0</v>
      </c>
      <c r="AR94" s="2">
        <v>0</v>
      </c>
      <c r="AS94" s="2">
        <v>0</v>
      </c>
      <c r="AT94" s="2">
        <v>128</v>
      </c>
      <c r="AU94" s="2">
        <v>81</v>
      </c>
      <c r="AV94" s="2">
        <v>1</v>
      </c>
      <c r="AW94" s="2">
        <v>1</v>
      </c>
      <c r="AX94" s="2"/>
      <c r="AY94" s="2"/>
      <c r="AZ94" s="2">
        <v>1</v>
      </c>
      <c r="BA94" s="2">
        <v>1</v>
      </c>
      <c r="BB94" s="2">
        <v>1</v>
      </c>
      <c r="BC94" s="2">
        <v>1</v>
      </c>
      <c r="BD94" s="2" t="s">
        <v>6</v>
      </c>
      <c r="BE94" s="2" t="s">
        <v>6</v>
      </c>
      <c r="BF94" s="2" t="s">
        <v>6</v>
      </c>
      <c r="BG94" s="2" t="s">
        <v>6</v>
      </c>
      <c r="BH94" s="2">
        <v>3</v>
      </c>
      <c r="BI94" s="2">
        <v>1</v>
      </c>
      <c r="BJ94" s="2" t="s">
        <v>171</v>
      </c>
      <c r="BK94" s="2"/>
      <c r="BL94" s="2"/>
      <c r="BM94" s="2">
        <v>27001</v>
      </c>
      <c r="BN94" s="2">
        <v>0</v>
      </c>
      <c r="BO94" s="2" t="s">
        <v>6</v>
      </c>
      <c r="BP94" s="2">
        <v>0</v>
      </c>
      <c r="BQ94" s="2">
        <v>2</v>
      </c>
      <c r="BR94" s="2">
        <v>0</v>
      </c>
      <c r="BS94" s="2">
        <v>1</v>
      </c>
      <c r="BT94" s="2">
        <v>1</v>
      </c>
      <c r="BU94" s="2">
        <v>1</v>
      </c>
      <c r="BV94" s="2">
        <v>1</v>
      </c>
      <c r="BW94" s="2">
        <v>1</v>
      </c>
      <c r="BX94" s="2">
        <v>1</v>
      </c>
      <c r="BY94" s="2" t="s">
        <v>6</v>
      </c>
      <c r="BZ94" s="2">
        <v>142</v>
      </c>
      <c r="CA94" s="2">
        <v>95</v>
      </c>
      <c r="CB94" s="2"/>
      <c r="CC94" s="2"/>
      <c r="CD94" s="2"/>
      <c r="CE94" s="2"/>
      <c r="CF94" s="2">
        <v>0</v>
      </c>
      <c r="CG94" s="2">
        <v>0</v>
      </c>
      <c r="CH94" s="2"/>
      <c r="CI94" s="2"/>
      <c r="CJ94" s="2"/>
      <c r="CK94" s="2"/>
      <c r="CL94" s="2"/>
      <c r="CM94" s="2">
        <v>0</v>
      </c>
      <c r="CN94" s="2" t="s">
        <v>6</v>
      </c>
      <c r="CO94" s="2">
        <v>0</v>
      </c>
      <c r="CP94" s="2">
        <f t="shared" si="109"/>
        <v>30547.34</v>
      </c>
      <c r="CQ94" s="2">
        <f t="shared" si="110"/>
        <v>451.75</v>
      </c>
      <c r="CR94" s="2">
        <f t="shared" si="111"/>
        <v>0</v>
      </c>
      <c r="CS94" s="2">
        <f t="shared" si="112"/>
        <v>0</v>
      </c>
      <c r="CT94" s="2">
        <f t="shared" si="113"/>
        <v>0</v>
      </c>
      <c r="CU94" s="2">
        <f t="shared" si="114"/>
        <v>0</v>
      </c>
      <c r="CV94" s="2">
        <f t="shared" si="115"/>
        <v>0</v>
      </c>
      <c r="CW94" s="2">
        <f t="shared" si="116"/>
        <v>0</v>
      </c>
      <c r="CX94" s="2">
        <f t="shared" si="117"/>
        <v>0</v>
      </c>
      <c r="CY94" s="2">
        <f t="shared" si="118"/>
        <v>0</v>
      </c>
      <c r="CZ94" s="2">
        <f t="shared" si="119"/>
        <v>0</v>
      </c>
      <c r="DA94" s="2"/>
      <c r="DB94" s="2"/>
      <c r="DC94" s="2" t="s">
        <v>6</v>
      </c>
      <c r="DD94" s="2" t="s">
        <v>6</v>
      </c>
      <c r="DE94" s="2" t="s">
        <v>6</v>
      </c>
      <c r="DF94" s="2" t="s">
        <v>6</v>
      </c>
      <c r="DG94" s="2" t="s">
        <v>6</v>
      </c>
      <c r="DH94" s="2" t="s">
        <v>6</v>
      </c>
      <c r="DI94" s="2" t="s">
        <v>6</v>
      </c>
      <c r="DJ94" s="2" t="s">
        <v>6</v>
      </c>
      <c r="DK94" s="2" t="s">
        <v>6</v>
      </c>
      <c r="DL94" s="2" t="s">
        <v>6</v>
      </c>
      <c r="DM94" s="2" t="s">
        <v>6</v>
      </c>
      <c r="DN94" s="2">
        <v>0</v>
      </c>
      <c r="DO94" s="2">
        <v>0</v>
      </c>
      <c r="DP94" s="2">
        <v>1</v>
      </c>
      <c r="DQ94" s="2">
        <v>1</v>
      </c>
      <c r="DR94" s="2"/>
      <c r="DS94" s="2"/>
      <c r="DT94" s="2"/>
      <c r="DU94" s="2">
        <v>1009</v>
      </c>
      <c r="DV94" s="2" t="s">
        <v>62</v>
      </c>
      <c r="DW94" s="2" t="s">
        <v>62</v>
      </c>
      <c r="DX94" s="2">
        <v>1000</v>
      </c>
      <c r="DY94" s="2"/>
      <c r="DZ94" s="2"/>
      <c r="EA94" s="2"/>
      <c r="EB94" s="2"/>
      <c r="EC94" s="2"/>
      <c r="ED94" s="2"/>
      <c r="EE94" s="2">
        <v>26549101</v>
      </c>
      <c r="EF94" s="2">
        <v>2</v>
      </c>
      <c r="EG94" s="2" t="s">
        <v>20</v>
      </c>
      <c r="EH94" s="2">
        <v>0</v>
      </c>
      <c r="EI94" s="2" t="s">
        <v>6</v>
      </c>
      <c r="EJ94" s="2">
        <v>1</v>
      </c>
      <c r="EK94" s="2">
        <v>27001</v>
      </c>
      <c r="EL94" s="2" t="s">
        <v>21</v>
      </c>
      <c r="EM94" s="2" t="s">
        <v>22</v>
      </c>
      <c r="EN94" s="2"/>
      <c r="EO94" s="2" t="s">
        <v>6</v>
      </c>
      <c r="EP94" s="2"/>
      <c r="EQ94" s="2">
        <v>0</v>
      </c>
      <c r="ER94" s="2">
        <v>451.75</v>
      </c>
      <c r="ES94" s="2">
        <v>451.75</v>
      </c>
      <c r="ET94" s="2">
        <v>0</v>
      </c>
      <c r="EU94" s="2">
        <v>0</v>
      </c>
      <c r="EV94" s="2">
        <v>0</v>
      </c>
      <c r="EW94" s="2">
        <v>0</v>
      </c>
      <c r="EX94" s="2">
        <v>0</v>
      </c>
      <c r="EY94" s="2"/>
      <c r="EZ94" s="2"/>
      <c r="FA94" s="2"/>
      <c r="FB94" s="2"/>
      <c r="FC94" s="2"/>
      <c r="FD94" s="2"/>
      <c r="FE94" s="2"/>
      <c r="FF94" s="2"/>
      <c r="FG94" s="2"/>
      <c r="FH94" s="2"/>
      <c r="FI94" s="2"/>
      <c r="FJ94" s="2"/>
      <c r="FK94" s="2"/>
      <c r="FL94" s="2"/>
      <c r="FM94" s="2"/>
      <c r="FN94" s="2"/>
      <c r="FO94" s="2"/>
      <c r="FP94" s="2"/>
      <c r="FQ94" s="2">
        <v>0</v>
      </c>
      <c r="FR94" s="2">
        <f t="shared" si="120"/>
        <v>0</v>
      </c>
      <c r="FS94" s="2">
        <v>0</v>
      </c>
      <c r="FT94" s="2" t="s">
        <v>24</v>
      </c>
      <c r="FU94" s="2" t="s">
        <v>25</v>
      </c>
      <c r="FV94" s="2"/>
      <c r="FW94" s="2"/>
      <c r="FX94" s="2">
        <v>127.8</v>
      </c>
      <c r="FY94" s="2">
        <v>80.75</v>
      </c>
      <c r="FZ94" s="2"/>
      <c r="GA94" s="2" t="s">
        <v>6</v>
      </c>
      <c r="GB94" s="2"/>
      <c r="GC94" s="2"/>
      <c r="GD94" s="2">
        <v>0</v>
      </c>
      <c r="GE94" s="2"/>
      <c r="GF94" s="2">
        <v>1719355709</v>
      </c>
      <c r="GG94" s="2">
        <v>2</v>
      </c>
      <c r="GH94" s="2">
        <v>1</v>
      </c>
      <c r="GI94" s="2">
        <v>-2</v>
      </c>
      <c r="GJ94" s="2">
        <v>0</v>
      </c>
      <c r="GK94" s="2">
        <f>ROUND(R94*(R12)/100,2)</f>
        <v>0</v>
      </c>
      <c r="GL94" s="2">
        <f t="shared" si="121"/>
        <v>0</v>
      </c>
      <c r="GM94" s="2">
        <f t="shared" si="122"/>
        <v>30547.34</v>
      </c>
      <c r="GN94" s="2">
        <f t="shared" si="123"/>
        <v>30547.34</v>
      </c>
      <c r="GO94" s="2">
        <f t="shared" si="124"/>
        <v>0</v>
      </c>
      <c r="GP94" s="2">
        <f t="shared" si="125"/>
        <v>0</v>
      </c>
      <c r="GQ94" s="2"/>
      <c r="GR94" s="2">
        <v>0</v>
      </c>
      <c r="GS94" s="2">
        <v>3</v>
      </c>
      <c r="GT94" s="2">
        <v>0</v>
      </c>
      <c r="GU94" s="2" t="s">
        <v>6</v>
      </c>
      <c r="GV94" s="2">
        <f t="shared" si="126"/>
        <v>0</v>
      </c>
      <c r="GW94" s="2">
        <v>1</v>
      </c>
      <c r="GX94" s="2">
        <f t="shared" si="127"/>
        <v>0</v>
      </c>
      <c r="GY94" s="2"/>
      <c r="GZ94" s="2"/>
      <c r="HA94" s="2">
        <v>0</v>
      </c>
      <c r="HB94" s="2">
        <v>0</v>
      </c>
      <c r="HC94" s="2"/>
      <c r="HD94" s="2"/>
      <c r="HE94" s="2"/>
      <c r="HF94" s="2"/>
      <c r="HG94" s="2"/>
      <c r="HH94" s="2"/>
      <c r="HI94" s="2"/>
      <c r="HJ94" s="2"/>
      <c r="HK94" s="2"/>
      <c r="HL94" s="2"/>
      <c r="HM94" s="2"/>
      <c r="HN94" s="2"/>
      <c r="HO94" s="2"/>
      <c r="HP94" s="2"/>
      <c r="HQ94" s="2"/>
      <c r="HR94" s="2"/>
      <c r="HS94" s="2"/>
      <c r="HT94" s="2"/>
      <c r="HU94" s="2"/>
      <c r="HV94" s="2"/>
      <c r="HW94" s="2"/>
      <c r="HX94" s="2"/>
      <c r="HY94" s="2"/>
      <c r="HZ94" s="2"/>
      <c r="IA94" s="2"/>
      <c r="IB94" s="2"/>
      <c r="IC94" s="2"/>
      <c r="ID94" s="2"/>
      <c r="IE94" s="2"/>
      <c r="IF94" s="2"/>
      <c r="IG94" s="2"/>
      <c r="IH94" s="2"/>
      <c r="II94" s="2"/>
      <c r="IJ94" s="2"/>
      <c r="IK94" s="2">
        <v>0</v>
      </c>
      <c r="IL94" s="2"/>
      <c r="IM94" s="2"/>
      <c r="IN94" s="2"/>
      <c r="IO94" s="2"/>
      <c r="IP94" s="2"/>
      <c r="IQ94" s="2"/>
      <c r="IR94" s="2"/>
      <c r="IS94" s="2"/>
      <c r="IT94" s="2"/>
      <c r="IU94" s="2"/>
    </row>
    <row r="95" spans="1:255" x14ac:dyDescent="0.2">
      <c r="A95">
        <v>18</v>
      </c>
      <c r="B95">
        <v>1</v>
      </c>
      <c r="C95">
        <v>224</v>
      </c>
      <c r="E95" t="s">
        <v>168</v>
      </c>
      <c r="F95" t="s">
        <v>169</v>
      </c>
      <c r="G95" t="s">
        <v>170</v>
      </c>
      <c r="H95" t="s">
        <v>62</v>
      </c>
      <c r="I95">
        <f>I91*J95</f>
        <v>67.62</v>
      </c>
      <c r="J95">
        <v>96.600000000000009</v>
      </c>
      <c r="O95">
        <f t="shared" si="94"/>
        <v>218413.45</v>
      </c>
      <c r="P95">
        <f t="shared" si="95"/>
        <v>218413.45</v>
      </c>
      <c r="Q95">
        <f t="shared" si="96"/>
        <v>0</v>
      </c>
      <c r="R95">
        <f t="shared" si="97"/>
        <v>0</v>
      </c>
      <c r="S95">
        <f t="shared" si="98"/>
        <v>0</v>
      </c>
      <c r="T95">
        <f t="shared" si="99"/>
        <v>0</v>
      </c>
      <c r="U95">
        <f t="shared" si="100"/>
        <v>0</v>
      </c>
      <c r="V95">
        <f t="shared" si="101"/>
        <v>0</v>
      </c>
      <c r="W95">
        <f t="shared" si="102"/>
        <v>0</v>
      </c>
      <c r="X95">
        <f t="shared" si="103"/>
        <v>0</v>
      </c>
      <c r="Y95">
        <f t="shared" si="104"/>
        <v>0</v>
      </c>
      <c r="AA95">
        <v>26812450</v>
      </c>
      <c r="AB95">
        <f t="shared" si="105"/>
        <v>451.75</v>
      </c>
      <c r="AC95">
        <f t="shared" si="106"/>
        <v>451.75</v>
      </c>
      <c r="AD95">
        <f>ROUND((((ET95)-(EU95))+AE95),6)</f>
        <v>0</v>
      </c>
      <c r="AE95">
        <f t="shared" si="128"/>
        <v>0</v>
      </c>
      <c r="AF95">
        <f t="shared" si="128"/>
        <v>0</v>
      </c>
      <c r="AG95">
        <f t="shared" si="107"/>
        <v>0</v>
      </c>
      <c r="AH95">
        <f t="shared" si="129"/>
        <v>0</v>
      </c>
      <c r="AI95">
        <f t="shared" si="129"/>
        <v>0</v>
      </c>
      <c r="AJ95">
        <f t="shared" si="108"/>
        <v>0</v>
      </c>
      <c r="AK95">
        <v>451.75</v>
      </c>
      <c r="AL95">
        <v>451.75</v>
      </c>
      <c r="AM95">
        <v>0</v>
      </c>
      <c r="AN95">
        <v>0</v>
      </c>
      <c r="AO95">
        <v>0</v>
      </c>
      <c r="AP95">
        <v>0</v>
      </c>
      <c r="AQ95">
        <v>0</v>
      </c>
      <c r="AR95">
        <v>0</v>
      </c>
      <c r="AS95">
        <v>0</v>
      </c>
      <c r="AT95">
        <v>128</v>
      </c>
      <c r="AU95">
        <v>81</v>
      </c>
      <c r="AV95">
        <v>1</v>
      </c>
      <c r="AW95">
        <v>1</v>
      </c>
      <c r="AZ95">
        <v>7.15</v>
      </c>
      <c r="BA95">
        <v>1</v>
      </c>
      <c r="BB95">
        <v>1</v>
      </c>
      <c r="BC95">
        <v>7.15</v>
      </c>
      <c r="BD95" t="s">
        <v>6</v>
      </c>
      <c r="BE95" t="s">
        <v>6</v>
      </c>
      <c r="BF95" t="s">
        <v>6</v>
      </c>
      <c r="BG95" t="s">
        <v>6</v>
      </c>
      <c r="BH95">
        <v>3</v>
      </c>
      <c r="BI95">
        <v>1</v>
      </c>
      <c r="BJ95" t="s">
        <v>171</v>
      </c>
      <c r="BM95">
        <v>27001</v>
      </c>
      <c r="BN95">
        <v>0</v>
      </c>
      <c r="BO95" t="s">
        <v>6</v>
      </c>
      <c r="BP95">
        <v>0</v>
      </c>
      <c r="BQ95">
        <v>2</v>
      </c>
      <c r="BR95">
        <v>0</v>
      </c>
      <c r="BS95">
        <v>1</v>
      </c>
      <c r="BT95">
        <v>1</v>
      </c>
      <c r="BU95">
        <v>1</v>
      </c>
      <c r="BV95">
        <v>1</v>
      </c>
      <c r="BW95">
        <v>1</v>
      </c>
      <c r="BX95">
        <v>1</v>
      </c>
      <c r="BY95" t="s">
        <v>6</v>
      </c>
      <c r="BZ95">
        <v>142</v>
      </c>
      <c r="CA95">
        <v>95</v>
      </c>
      <c r="CF95">
        <v>0</v>
      </c>
      <c r="CG95">
        <v>0</v>
      </c>
      <c r="CM95">
        <v>0</v>
      </c>
      <c r="CN95" t="s">
        <v>6</v>
      </c>
      <c r="CO95">
        <v>0</v>
      </c>
      <c r="CP95">
        <f t="shared" si="109"/>
        <v>218413.45</v>
      </c>
      <c r="CQ95">
        <f t="shared" si="110"/>
        <v>3230.0125000000003</v>
      </c>
      <c r="CR95">
        <f t="shared" si="111"/>
        <v>0</v>
      </c>
      <c r="CS95">
        <f t="shared" si="112"/>
        <v>0</v>
      </c>
      <c r="CT95">
        <f t="shared" si="113"/>
        <v>0</v>
      </c>
      <c r="CU95">
        <f t="shared" si="114"/>
        <v>0</v>
      </c>
      <c r="CV95">
        <f t="shared" si="115"/>
        <v>0</v>
      </c>
      <c r="CW95">
        <f t="shared" si="116"/>
        <v>0</v>
      </c>
      <c r="CX95">
        <f t="shared" si="117"/>
        <v>0</v>
      </c>
      <c r="CY95">
        <f t="shared" si="118"/>
        <v>0</v>
      </c>
      <c r="CZ95">
        <f t="shared" si="119"/>
        <v>0</v>
      </c>
      <c r="DC95" t="s">
        <v>6</v>
      </c>
      <c r="DD95" t="s">
        <v>6</v>
      </c>
      <c r="DE95" t="s">
        <v>6</v>
      </c>
      <c r="DF95" t="s">
        <v>6</v>
      </c>
      <c r="DG95" t="s">
        <v>6</v>
      </c>
      <c r="DH95" t="s">
        <v>6</v>
      </c>
      <c r="DI95" t="s">
        <v>6</v>
      </c>
      <c r="DJ95" t="s">
        <v>6</v>
      </c>
      <c r="DK95" t="s">
        <v>6</v>
      </c>
      <c r="DL95" t="s">
        <v>6</v>
      </c>
      <c r="DM95" t="s">
        <v>6</v>
      </c>
      <c r="DN95">
        <v>0</v>
      </c>
      <c r="DO95">
        <v>0</v>
      </c>
      <c r="DP95">
        <v>1</v>
      </c>
      <c r="DQ95">
        <v>1</v>
      </c>
      <c r="DU95">
        <v>1009</v>
      </c>
      <c r="DV95" t="s">
        <v>62</v>
      </c>
      <c r="DW95" t="s">
        <v>62</v>
      </c>
      <c r="DX95">
        <v>1000</v>
      </c>
      <c r="EE95">
        <v>26549101</v>
      </c>
      <c r="EF95">
        <v>2</v>
      </c>
      <c r="EG95" t="s">
        <v>20</v>
      </c>
      <c r="EH95">
        <v>0</v>
      </c>
      <c r="EI95" t="s">
        <v>6</v>
      </c>
      <c r="EJ95">
        <v>1</v>
      </c>
      <c r="EK95">
        <v>27001</v>
      </c>
      <c r="EL95" t="s">
        <v>21</v>
      </c>
      <c r="EM95" t="s">
        <v>22</v>
      </c>
      <c r="EO95" t="s">
        <v>6</v>
      </c>
      <c r="EQ95">
        <v>0</v>
      </c>
      <c r="ER95">
        <v>451.75</v>
      </c>
      <c r="ES95">
        <v>451.75</v>
      </c>
      <c r="ET95">
        <v>0</v>
      </c>
      <c r="EU95">
        <v>0</v>
      </c>
      <c r="EV95">
        <v>0</v>
      </c>
      <c r="EW95">
        <v>0</v>
      </c>
      <c r="EX95">
        <v>0</v>
      </c>
      <c r="FQ95">
        <v>0</v>
      </c>
      <c r="FR95">
        <f t="shared" si="120"/>
        <v>0</v>
      </c>
      <c r="FS95">
        <v>0</v>
      </c>
      <c r="FT95" t="s">
        <v>24</v>
      </c>
      <c r="FU95" t="s">
        <v>25</v>
      </c>
      <c r="FX95">
        <v>127.8</v>
      </c>
      <c r="FY95">
        <v>80.75</v>
      </c>
      <c r="GA95" t="s">
        <v>6</v>
      </c>
      <c r="GD95">
        <v>0</v>
      </c>
      <c r="GF95">
        <v>1719355709</v>
      </c>
      <c r="GG95">
        <v>1</v>
      </c>
      <c r="GH95">
        <v>1</v>
      </c>
      <c r="GI95">
        <v>4</v>
      </c>
      <c r="GJ95">
        <v>0</v>
      </c>
      <c r="GK95">
        <f>ROUND(R95*(S12)/100,2)</f>
        <v>0</v>
      </c>
      <c r="GL95">
        <f t="shared" si="121"/>
        <v>0</v>
      </c>
      <c r="GM95">
        <f t="shared" si="122"/>
        <v>218413.45</v>
      </c>
      <c r="GN95">
        <f t="shared" si="123"/>
        <v>218413.45</v>
      </c>
      <c r="GO95">
        <f t="shared" si="124"/>
        <v>0</v>
      </c>
      <c r="GP95">
        <f t="shared" si="125"/>
        <v>0</v>
      </c>
      <c r="GR95">
        <v>0</v>
      </c>
      <c r="GS95">
        <v>3</v>
      </c>
      <c r="GT95">
        <v>0</v>
      </c>
      <c r="GU95" t="s">
        <v>6</v>
      </c>
      <c r="GV95">
        <f t="shared" si="126"/>
        <v>0</v>
      </c>
      <c r="GW95">
        <v>1</v>
      </c>
      <c r="GX95">
        <f t="shared" si="127"/>
        <v>0</v>
      </c>
      <c r="HA95">
        <v>0</v>
      </c>
      <c r="HB95">
        <v>0</v>
      </c>
      <c r="IK95">
        <v>0</v>
      </c>
    </row>
    <row r="96" spans="1:255" x14ac:dyDescent="0.2">
      <c r="A96" s="2">
        <v>17</v>
      </c>
      <c r="B96" s="2">
        <v>1</v>
      </c>
      <c r="C96" s="2">
        <f>ROW(SmtRes!A240)</f>
        <v>240</v>
      </c>
      <c r="D96" s="2">
        <f>ROW(EtalonRes!A242)</f>
        <v>242</v>
      </c>
      <c r="E96" s="2" t="s">
        <v>172</v>
      </c>
      <c r="F96" s="2" t="s">
        <v>173</v>
      </c>
      <c r="G96" s="2" t="s">
        <v>174</v>
      </c>
      <c r="H96" s="2" t="s">
        <v>57</v>
      </c>
      <c r="I96" s="2">
        <f>ROUND(700/1000,9)</f>
        <v>0.7</v>
      </c>
      <c r="J96" s="2">
        <v>0</v>
      </c>
      <c r="K96" s="2"/>
      <c r="L96" s="2"/>
      <c r="M96" s="2"/>
      <c r="N96" s="2"/>
      <c r="O96" s="2">
        <f t="shared" si="94"/>
        <v>2545.27</v>
      </c>
      <c r="P96" s="2">
        <f t="shared" si="95"/>
        <v>161.47</v>
      </c>
      <c r="Q96" s="2">
        <f t="shared" si="96"/>
        <v>2087.1999999999998</v>
      </c>
      <c r="R96" s="2">
        <f t="shared" si="97"/>
        <v>230.13</v>
      </c>
      <c r="S96" s="2">
        <f t="shared" si="98"/>
        <v>296.60000000000002</v>
      </c>
      <c r="T96" s="2">
        <f t="shared" si="99"/>
        <v>0</v>
      </c>
      <c r="U96" s="2">
        <f t="shared" si="100"/>
        <v>30.831499999999995</v>
      </c>
      <c r="V96" s="2">
        <f t="shared" si="101"/>
        <v>16.73</v>
      </c>
      <c r="W96" s="2">
        <f t="shared" si="102"/>
        <v>0</v>
      </c>
      <c r="X96" s="2">
        <f t="shared" si="103"/>
        <v>674.21</v>
      </c>
      <c r="Y96" s="2">
        <f t="shared" si="104"/>
        <v>426.65</v>
      </c>
      <c r="Z96" s="2"/>
      <c r="AA96" s="2">
        <v>26812436</v>
      </c>
      <c r="AB96" s="2">
        <f t="shared" si="105"/>
        <v>3636.1</v>
      </c>
      <c r="AC96" s="2">
        <f t="shared" si="106"/>
        <v>230.67</v>
      </c>
      <c r="AD96" s="2">
        <f>ROUND(((((ET96*1.25))-((EU96*1.25)))+AE96),6)</f>
        <v>2981.7125000000001</v>
      </c>
      <c r="AE96" s="2">
        <f>ROUND(((EU96*1.25)),6)</f>
        <v>328.76249999999999</v>
      </c>
      <c r="AF96" s="2">
        <f>ROUND(((EV96*1.15)),6)</f>
        <v>423.71749999999997</v>
      </c>
      <c r="AG96" s="2">
        <f t="shared" si="107"/>
        <v>0</v>
      </c>
      <c r="AH96" s="2">
        <f>((EW96*1.15))</f>
        <v>44.044999999999995</v>
      </c>
      <c r="AI96" s="2">
        <f>((EX96*1.25))</f>
        <v>23.900000000000002</v>
      </c>
      <c r="AJ96" s="2">
        <f t="shared" si="108"/>
        <v>0</v>
      </c>
      <c r="AK96" s="2">
        <v>2984.49</v>
      </c>
      <c r="AL96" s="2">
        <v>230.67</v>
      </c>
      <c r="AM96" s="2">
        <v>2385.37</v>
      </c>
      <c r="AN96" s="2">
        <v>263.01</v>
      </c>
      <c r="AO96" s="2">
        <v>368.45</v>
      </c>
      <c r="AP96" s="2">
        <v>0</v>
      </c>
      <c r="AQ96" s="2">
        <v>38.299999999999997</v>
      </c>
      <c r="AR96" s="2">
        <v>19.12</v>
      </c>
      <c r="AS96" s="2">
        <v>0</v>
      </c>
      <c r="AT96" s="2">
        <v>128</v>
      </c>
      <c r="AU96" s="2">
        <v>81</v>
      </c>
      <c r="AV96" s="2">
        <v>1</v>
      </c>
      <c r="AW96" s="2">
        <v>1</v>
      </c>
      <c r="AX96" s="2"/>
      <c r="AY96" s="2"/>
      <c r="AZ96" s="2">
        <v>1</v>
      </c>
      <c r="BA96" s="2">
        <v>1</v>
      </c>
      <c r="BB96" s="2">
        <v>1</v>
      </c>
      <c r="BC96" s="2">
        <v>1</v>
      </c>
      <c r="BD96" s="2" t="s">
        <v>6</v>
      </c>
      <c r="BE96" s="2" t="s">
        <v>6</v>
      </c>
      <c r="BF96" s="2" t="s">
        <v>6</v>
      </c>
      <c r="BG96" s="2" t="s">
        <v>6</v>
      </c>
      <c r="BH96" s="2">
        <v>0</v>
      </c>
      <c r="BI96" s="2">
        <v>1</v>
      </c>
      <c r="BJ96" s="2" t="s">
        <v>175</v>
      </c>
      <c r="BK96" s="2"/>
      <c r="BL96" s="2"/>
      <c r="BM96" s="2">
        <v>27001</v>
      </c>
      <c r="BN96" s="2">
        <v>0</v>
      </c>
      <c r="BO96" s="2" t="s">
        <v>6</v>
      </c>
      <c r="BP96" s="2">
        <v>0</v>
      </c>
      <c r="BQ96" s="2">
        <v>2</v>
      </c>
      <c r="BR96" s="2">
        <v>0</v>
      </c>
      <c r="BS96" s="2">
        <v>1</v>
      </c>
      <c r="BT96" s="2">
        <v>1</v>
      </c>
      <c r="BU96" s="2">
        <v>1</v>
      </c>
      <c r="BV96" s="2">
        <v>1</v>
      </c>
      <c r="BW96" s="2">
        <v>1</v>
      </c>
      <c r="BX96" s="2">
        <v>1</v>
      </c>
      <c r="BY96" s="2" t="s">
        <v>6</v>
      </c>
      <c r="BZ96" s="2">
        <v>142</v>
      </c>
      <c r="CA96" s="2">
        <v>95</v>
      </c>
      <c r="CB96" s="2"/>
      <c r="CC96" s="2"/>
      <c r="CD96" s="2"/>
      <c r="CE96" s="2"/>
      <c r="CF96" s="2">
        <v>0</v>
      </c>
      <c r="CG96" s="2">
        <v>0</v>
      </c>
      <c r="CH96" s="2"/>
      <c r="CI96" s="2"/>
      <c r="CJ96" s="2"/>
      <c r="CK96" s="2"/>
      <c r="CL96" s="2"/>
      <c r="CM96" s="2">
        <v>0</v>
      </c>
      <c r="CN96" s="2" t="s">
        <v>500</v>
      </c>
      <c r="CO96" s="2">
        <v>0</v>
      </c>
      <c r="CP96" s="2">
        <f t="shared" si="109"/>
        <v>2545.2699999999995</v>
      </c>
      <c r="CQ96" s="2">
        <f t="shared" si="110"/>
        <v>230.67</v>
      </c>
      <c r="CR96" s="2">
        <f t="shared" si="111"/>
        <v>2981.7125000000001</v>
      </c>
      <c r="CS96" s="2">
        <f t="shared" si="112"/>
        <v>328.76249999999999</v>
      </c>
      <c r="CT96" s="2">
        <f t="shared" si="113"/>
        <v>423.71749999999997</v>
      </c>
      <c r="CU96" s="2">
        <f t="shared" si="114"/>
        <v>0</v>
      </c>
      <c r="CV96" s="2">
        <f t="shared" si="115"/>
        <v>44.044999999999995</v>
      </c>
      <c r="CW96" s="2">
        <f t="shared" si="116"/>
        <v>23.900000000000002</v>
      </c>
      <c r="CX96" s="2">
        <f t="shared" si="117"/>
        <v>0</v>
      </c>
      <c r="CY96" s="2">
        <f t="shared" si="118"/>
        <v>674.21440000000007</v>
      </c>
      <c r="CZ96" s="2">
        <f t="shared" si="119"/>
        <v>426.65130000000005</v>
      </c>
      <c r="DA96" s="2"/>
      <c r="DB96" s="2"/>
      <c r="DC96" s="2" t="s">
        <v>6</v>
      </c>
      <c r="DD96" s="2" t="s">
        <v>6</v>
      </c>
      <c r="DE96" s="2" t="s">
        <v>41</v>
      </c>
      <c r="DF96" s="2" t="s">
        <v>41</v>
      </c>
      <c r="DG96" s="2" t="s">
        <v>42</v>
      </c>
      <c r="DH96" s="2" t="s">
        <v>6</v>
      </c>
      <c r="DI96" s="2" t="s">
        <v>42</v>
      </c>
      <c r="DJ96" s="2" t="s">
        <v>41</v>
      </c>
      <c r="DK96" s="2" t="s">
        <v>6</v>
      </c>
      <c r="DL96" s="2" t="s">
        <v>6</v>
      </c>
      <c r="DM96" s="2" t="s">
        <v>6</v>
      </c>
      <c r="DN96" s="2">
        <v>0</v>
      </c>
      <c r="DO96" s="2">
        <v>0</v>
      </c>
      <c r="DP96" s="2">
        <v>1</v>
      </c>
      <c r="DQ96" s="2">
        <v>1</v>
      </c>
      <c r="DR96" s="2"/>
      <c r="DS96" s="2"/>
      <c r="DT96" s="2"/>
      <c r="DU96" s="2">
        <v>1005</v>
      </c>
      <c r="DV96" s="2" t="s">
        <v>57</v>
      </c>
      <c r="DW96" s="2" t="s">
        <v>57</v>
      </c>
      <c r="DX96" s="2">
        <v>1000</v>
      </c>
      <c r="DY96" s="2"/>
      <c r="DZ96" s="2"/>
      <c r="EA96" s="2"/>
      <c r="EB96" s="2"/>
      <c r="EC96" s="2"/>
      <c r="ED96" s="2"/>
      <c r="EE96" s="2">
        <v>26549101</v>
      </c>
      <c r="EF96" s="2">
        <v>2</v>
      </c>
      <c r="EG96" s="2" t="s">
        <v>20</v>
      </c>
      <c r="EH96" s="2">
        <v>0</v>
      </c>
      <c r="EI96" s="2" t="s">
        <v>6</v>
      </c>
      <c r="EJ96" s="2">
        <v>1</v>
      </c>
      <c r="EK96" s="2">
        <v>27001</v>
      </c>
      <c r="EL96" s="2" t="s">
        <v>21</v>
      </c>
      <c r="EM96" s="2" t="s">
        <v>22</v>
      </c>
      <c r="EN96" s="2"/>
      <c r="EO96" s="2" t="s">
        <v>43</v>
      </c>
      <c r="EP96" s="2"/>
      <c r="EQ96" s="2">
        <v>0</v>
      </c>
      <c r="ER96" s="2">
        <v>2984.49</v>
      </c>
      <c r="ES96" s="2">
        <v>230.67</v>
      </c>
      <c r="ET96" s="2">
        <v>2385.37</v>
      </c>
      <c r="EU96" s="2">
        <v>263.01</v>
      </c>
      <c r="EV96" s="2">
        <v>368.45</v>
      </c>
      <c r="EW96" s="2">
        <v>38.299999999999997</v>
      </c>
      <c r="EX96" s="2">
        <v>19.12</v>
      </c>
      <c r="EY96" s="2">
        <v>0</v>
      </c>
      <c r="EZ96" s="2"/>
      <c r="FA96" s="2"/>
      <c r="FB96" s="2"/>
      <c r="FC96" s="2"/>
      <c r="FD96" s="2"/>
      <c r="FE96" s="2"/>
      <c r="FF96" s="2"/>
      <c r="FG96" s="2"/>
      <c r="FH96" s="2"/>
      <c r="FI96" s="2"/>
      <c r="FJ96" s="2"/>
      <c r="FK96" s="2"/>
      <c r="FL96" s="2"/>
      <c r="FM96" s="2"/>
      <c r="FN96" s="2"/>
      <c r="FO96" s="2"/>
      <c r="FP96" s="2"/>
      <c r="FQ96" s="2">
        <v>0</v>
      </c>
      <c r="FR96" s="2">
        <f t="shared" si="120"/>
        <v>0</v>
      </c>
      <c r="FS96" s="2">
        <v>0</v>
      </c>
      <c r="FT96" s="2" t="s">
        <v>24</v>
      </c>
      <c r="FU96" s="2" t="s">
        <v>25</v>
      </c>
      <c r="FV96" s="2"/>
      <c r="FW96" s="2"/>
      <c r="FX96" s="2">
        <v>127.8</v>
      </c>
      <c r="FY96" s="2">
        <v>80.75</v>
      </c>
      <c r="FZ96" s="2"/>
      <c r="GA96" s="2" t="s">
        <v>6</v>
      </c>
      <c r="GB96" s="2"/>
      <c r="GC96" s="2"/>
      <c r="GD96" s="2">
        <v>0</v>
      </c>
      <c r="GE96" s="2"/>
      <c r="GF96" s="2">
        <v>205917537</v>
      </c>
      <c r="GG96" s="2">
        <v>2</v>
      </c>
      <c r="GH96" s="2">
        <v>1</v>
      </c>
      <c r="GI96" s="2">
        <v>-2</v>
      </c>
      <c r="GJ96" s="2">
        <v>0</v>
      </c>
      <c r="GK96" s="2">
        <f>ROUND(R96*(R12)/100,2)</f>
        <v>0</v>
      </c>
      <c r="GL96" s="2">
        <f t="shared" si="121"/>
        <v>0</v>
      </c>
      <c r="GM96" s="2">
        <f t="shared" si="122"/>
        <v>3646.13</v>
      </c>
      <c r="GN96" s="2">
        <f t="shared" si="123"/>
        <v>3646.13</v>
      </c>
      <c r="GO96" s="2">
        <f t="shared" si="124"/>
        <v>0</v>
      </c>
      <c r="GP96" s="2">
        <f t="shared" si="125"/>
        <v>0</v>
      </c>
      <c r="GQ96" s="2"/>
      <c r="GR96" s="2">
        <v>0</v>
      </c>
      <c r="GS96" s="2">
        <v>3</v>
      </c>
      <c r="GT96" s="2">
        <v>0</v>
      </c>
      <c r="GU96" s="2" t="s">
        <v>6</v>
      </c>
      <c r="GV96" s="2">
        <f t="shared" si="126"/>
        <v>0</v>
      </c>
      <c r="GW96" s="2">
        <v>1</v>
      </c>
      <c r="GX96" s="2">
        <f t="shared" si="127"/>
        <v>0</v>
      </c>
      <c r="GY96" s="2"/>
      <c r="GZ96" s="2"/>
      <c r="HA96" s="2">
        <v>0</v>
      </c>
      <c r="HB96" s="2">
        <v>0</v>
      </c>
      <c r="HC96" s="2"/>
      <c r="HD96" s="2"/>
      <c r="HE96" s="2"/>
      <c r="HF96" s="2"/>
      <c r="HG96" s="2"/>
      <c r="HH96" s="2"/>
      <c r="HI96" s="2"/>
      <c r="HJ96" s="2"/>
      <c r="HK96" s="2"/>
      <c r="HL96" s="2"/>
      <c r="HM96" s="2"/>
      <c r="HN96" s="2"/>
      <c r="HO96" s="2"/>
      <c r="HP96" s="2"/>
      <c r="HQ96" s="2"/>
      <c r="HR96" s="2"/>
      <c r="HS96" s="2"/>
      <c r="HT96" s="2"/>
      <c r="HU96" s="2"/>
      <c r="HV96" s="2"/>
      <c r="HW96" s="2"/>
      <c r="HX96" s="2"/>
      <c r="HY96" s="2"/>
      <c r="HZ96" s="2"/>
      <c r="IA96" s="2"/>
      <c r="IB96" s="2"/>
      <c r="IC96" s="2"/>
      <c r="ID96" s="2"/>
      <c r="IE96" s="2"/>
      <c r="IF96" s="2"/>
      <c r="IG96" s="2"/>
      <c r="IH96" s="2"/>
      <c r="II96" s="2"/>
      <c r="IJ96" s="2"/>
      <c r="IK96" s="2">
        <v>0</v>
      </c>
      <c r="IL96" s="2"/>
      <c r="IM96" s="2"/>
      <c r="IN96" s="2"/>
      <c r="IO96" s="2"/>
      <c r="IP96" s="2"/>
      <c r="IQ96" s="2"/>
      <c r="IR96" s="2"/>
      <c r="IS96" s="2"/>
      <c r="IT96" s="2"/>
      <c r="IU96" s="2"/>
    </row>
    <row r="97" spans="1:255" x14ac:dyDescent="0.2">
      <c r="A97">
        <v>17</v>
      </c>
      <c r="B97">
        <v>1</v>
      </c>
      <c r="C97">
        <f>ROW(SmtRes!A254)</f>
        <v>254</v>
      </c>
      <c r="D97">
        <f>ROW(EtalonRes!A256)</f>
        <v>256</v>
      </c>
      <c r="E97" t="s">
        <v>172</v>
      </c>
      <c r="F97" t="s">
        <v>173</v>
      </c>
      <c r="G97" t="s">
        <v>174</v>
      </c>
      <c r="H97" t="s">
        <v>57</v>
      </c>
      <c r="I97">
        <f>ROUND(700/1000,9)</f>
        <v>0.7</v>
      </c>
      <c r="J97">
        <v>0</v>
      </c>
      <c r="O97">
        <f t="shared" si="94"/>
        <v>18198.68</v>
      </c>
      <c r="P97">
        <f t="shared" si="95"/>
        <v>1154.5</v>
      </c>
      <c r="Q97">
        <f t="shared" si="96"/>
        <v>14923.47</v>
      </c>
      <c r="R97">
        <f t="shared" si="97"/>
        <v>1645.46</v>
      </c>
      <c r="S97">
        <f t="shared" si="98"/>
        <v>2120.71</v>
      </c>
      <c r="T97">
        <f t="shared" si="99"/>
        <v>0</v>
      </c>
      <c r="U97">
        <f t="shared" si="100"/>
        <v>30.831499999999995</v>
      </c>
      <c r="V97">
        <f t="shared" si="101"/>
        <v>16.73</v>
      </c>
      <c r="W97">
        <f t="shared" si="102"/>
        <v>0</v>
      </c>
      <c r="X97">
        <f t="shared" si="103"/>
        <v>4820.7</v>
      </c>
      <c r="Y97">
        <f t="shared" si="104"/>
        <v>3050.6</v>
      </c>
      <c r="AA97">
        <v>26812450</v>
      </c>
      <c r="AB97">
        <f t="shared" si="105"/>
        <v>3636.1</v>
      </c>
      <c r="AC97">
        <f t="shared" si="106"/>
        <v>230.67</v>
      </c>
      <c r="AD97">
        <f>ROUND(((((ET97*1.25))-((EU97*1.25)))+AE97),6)</f>
        <v>2981.7125000000001</v>
      </c>
      <c r="AE97">
        <f>ROUND(((EU97*1.25)),6)</f>
        <v>328.76249999999999</v>
      </c>
      <c r="AF97">
        <f>ROUND(((EV97*1.15)),6)</f>
        <v>423.71749999999997</v>
      </c>
      <c r="AG97">
        <f t="shared" si="107"/>
        <v>0</v>
      </c>
      <c r="AH97">
        <f>((EW97*1.15))</f>
        <v>44.044999999999995</v>
      </c>
      <c r="AI97">
        <f>((EX97*1.25))</f>
        <v>23.900000000000002</v>
      </c>
      <c r="AJ97">
        <f t="shared" si="108"/>
        <v>0</v>
      </c>
      <c r="AK97">
        <v>2984.49</v>
      </c>
      <c r="AL97">
        <v>230.67</v>
      </c>
      <c r="AM97">
        <v>2385.37</v>
      </c>
      <c r="AN97">
        <v>263.01</v>
      </c>
      <c r="AO97">
        <v>368.45</v>
      </c>
      <c r="AP97">
        <v>0</v>
      </c>
      <c r="AQ97">
        <v>38.299999999999997</v>
      </c>
      <c r="AR97">
        <v>19.12</v>
      </c>
      <c r="AS97">
        <v>0</v>
      </c>
      <c r="AT97">
        <v>128</v>
      </c>
      <c r="AU97">
        <v>81</v>
      </c>
      <c r="AV97">
        <v>1</v>
      </c>
      <c r="AW97">
        <v>1</v>
      </c>
      <c r="AZ97">
        <v>7.15</v>
      </c>
      <c r="BA97">
        <v>7.15</v>
      </c>
      <c r="BB97">
        <v>7.15</v>
      </c>
      <c r="BC97">
        <v>7.15</v>
      </c>
      <c r="BD97" t="s">
        <v>6</v>
      </c>
      <c r="BE97" t="s">
        <v>6</v>
      </c>
      <c r="BF97" t="s">
        <v>6</v>
      </c>
      <c r="BG97" t="s">
        <v>6</v>
      </c>
      <c r="BH97">
        <v>0</v>
      </c>
      <c r="BI97">
        <v>1</v>
      </c>
      <c r="BJ97" t="s">
        <v>175</v>
      </c>
      <c r="BM97">
        <v>27001</v>
      </c>
      <c r="BN97">
        <v>0</v>
      </c>
      <c r="BO97" t="s">
        <v>6</v>
      </c>
      <c r="BP97">
        <v>0</v>
      </c>
      <c r="BQ97">
        <v>2</v>
      </c>
      <c r="BR97">
        <v>0</v>
      </c>
      <c r="BS97">
        <v>7.15</v>
      </c>
      <c r="BT97">
        <v>1</v>
      </c>
      <c r="BU97">
        <v>1</v>
      </c>
      <c r="BV97">
        <v>1</v>
      </c>
      <c r="BW97">
        <v>1</v>
      </c>
      <c r="BX97">
        <v>1</v>
      </c>
      <c r="BY97" t="s">
        <v>6</v>
      </c>
      <c r="BZ97">
        <v>142</v>
      </c>
      <c r="CA97">
        <v>95</v>
      </c>
      <c r="CF97">
        <v>0</v>
      </c>
      <c r="CG97">
        <v>0</v>
      </c>
      <c r="CM97">
        <v>0</v>
      </c>
      <c r="CN97" t="s">
        <v>500</v>
      </c>
      <c r="CO97">
        <v>0</v>
      </c>
      <c r="CP97">
        <f t="shared" si="109"/>
        <v>18198.68</v>
      </c>
      <c r="CQ97">
        <f t="shared" si="110"/>
        <v>1649.2905000000001</v>
      </c>
      <c r="CR97">
        <f t="shared" si="111"/>
        <v>21319.244375000002</v>
      </c>
      <c r="CS97">
        <f t="shared" si="112"/>
        <v>2350.651875</v>
      </c>
      <c r="CT97">
        <f t="shared" si="113"/>
        <v>3029.580125</v>
      </c>
      <c r="CU97">
        <f t="shared" si="114"/>
        <v>0</v>
      </c>
      <c r="CV97">
        <f t="shared" si="115"/>
        <v>44.044999999999995</v>
      </c>
      <c r="CW97">
        <f t="shared" si="116"/>
        <v>23.900000000000002</v>
      </c>
      <c r="CX97">
        <f t="shared" si="117"/>
        <v>0</v>
      </c>
      <c r="CY97">
        <f t="shared" si="118"/>
        <v>4820.6976000000004</v>
      </c>
      <c r="CZ97">
        <f t="shared" si="119"/>
        <v>3050.5977000000003</v>
      </c>
      <c r="DC97" t="s">
        <v>6</v>
      </c>
      <c r="DD97" t="s">
        <v>6</v>
      </c>
      <c r="DE97" t="s">
        <v>41</v>
      </c>
      <c r="DF97" t="s">
        <v>41</v>
      </c>
      <c r="DG97" t="s">
        <v>42</v>
      </c>
      <c r="DH97" t="s">
        <v>6</v>
      </c>
      <c r="DI97" t="s">
        <v>42</v>
      </c>
      <c r="DJ97" t="s">
        <v>41</v>
      </c>
      <c r="DK97" t="s">
        <v>6</v>
      </c>
      <c r="DL97" t="s">
        <v>6</v>
      </c>
      <c r="DM97" t="s">
        <v>6</v>
      </c>
      <c r="DN97">
        <v>0</v>
      </c>
      <c r="DO97">
        <v>0</v>
      </c>
      <c r="DP97">
        <v>1</v>
      </c>
      <c r="DQ97">
        <v>1</v>
      </c>
      <c r="DU97">
        <v>1005</v>
      </c>
      <c r="DV97" t="s">
        <v>57</v>
      </c>
      <c r="DW97" t="s">
        <v>57</v>
      </c>
      <c r="DX97">
        <v>1000</v>
      </c>
      <c r="EE97">
        <v>26549101</v>
      </c>
      <c r="EF97">
        <v>2</v>
      </c>
      <c r="EG97" t="s">
        <v>20</v>
      </c>
      <c r="EH97">
        <v>0</v>
      </c>
      <c r="EI97" t="s">
        <v>6</v>
      </c>
      <c r="EJ97">
        <v>1</v>
      </c>
      <c r="EK97">
        <v>27001</v>
      </c>
      <c r="EL97" t="s">
        <v>21</v>
      </c>
      <c r="EM97" t="s">
        <v>22</v>
      </c>
      <c r="EO97" t="s">
        <v>43</v>
      </c>
      <c r="EQ97">
        <v>0</v>
      </c>
      <c r="ER97">
        <v>2984.49</v>
      </c>
      <c r="ES97">
        <v>230.67</v>
      </c>
      <c r="ET97">
        <v>2385.37</v>
      </c>
      <c r="EU97">
        <v>263.01</v>
      </c>
      <c r="EV97">
        <v>368.45</v>
      </c>
      <c r="EW97">
        <v>38.299999999999997</v>
      </c>
      <c r="EX97">
        <v>19.12</v>
      </c>
      <c r="EY97">
        <v>0</v>
      </c>
      <c r="FQ97">
        <v>0</v>
      </c>
      <c r="FR97">
        <f t="shared" si="120"/>
        <v>0</v>
      </c>
      <c r="FS97">
        <v>0</v>
      </c>
      <c r="FT97" t="s">
        <v>24</v>
      </c>
      <c r="FU97" t="s">
        <v>25</v>
      </c>
      <c r="FX97">
        <v>127.8</v>
      </c>
      <c r="FY97">
        <v>80.75</v>
      </c>
      <c r="GA97" t="s">
        <v>6</v>
      </c>
      <c r="GD97">
        <v>0</v>
      </c>
      <c r="GF97">
        <v>205917537</v>
      </c>
      <c r="GG97">
        <v>1</v>
      </c>
      <c r="GH97">
        <v>1</v>
      </c>
      <c r="GI97">
        <v>4</v>
      </c>
      <c r="GJ97">
        <v>0</v>
      </c>
      <c r="GK97">
        <f>ROUND(R97*(S12)/100,2)</f>
        <v>0</v>
      </c>
      <c r="GL97">
        <f t="shared" si="121"/>
        <v>0</v>
      </c>
      <c r="GM97">
        <f t="shared" si="122"/>
        <v>26069.98</v>
      </c>
      <c r="GN97">
        <f t="shared" si="123"/>
        <v>26069.98</v>
      </c>
      <c r="GO97">
        <f t="shared" si="124"/>
        <v>0</v>
      </c>
      <c r="GP97">
        <f t="shared" si="125"/>
        <v>0</v>
      </c>
      <c r="GR97">
        <v>0</v>
      </c>
      <c r="GS97">
        <v>3</v>
      </c>
      <c r="GT97">
        <v>0</v>
      </c>
      <c r="GU97" t="s">
        <v>6</v>
      </c>
      <c r="GV97">
        <f t="shared" si="126"/>
        <v>0</v>
      </c>
      <c r="GW97">
        <v>1</v>
      </c>
      <c r="GX97">
        <f t="shared" si="127"/>
        <v>0</v>
      </c>
      <c r="HA97">
        <v>0</v>
      </c>
      <c r="HB97">
        <v>0</v>
      </c>
      <c r="IK97">
        <v>0</v>
      </c>
    </row>
    <row r="98" spans="1:255" x14ac:dyDescent="0.2">
      <c r="A98" s="2">
        <v>18</v>
      </c>
      <c r="B98" s="2">
        <v>1</v>
      </c>
      <c r="C98" s="2">
        <v>236</v>
      </c>
      <c r="D98" s="2"/>
      <c r="E98" s="2" t="s">
        <v>176</v>
      </c>
      <c r="F98" s="2" t="s">
        <v>99</v>
      </c>
      <c r="G98" s="2" t="s">
        <v>100</v>
      </c>
      <c r="H98" s="2" t="s">
        <v>62</v>
      </c>
      <c r="I98" s="2">
        <f>I96*J98</f>
        <v>8.1200000000000005E-3</v>
      </c>
      <c r="J98" s="2">
        <v>1.1600000000000001E-2</v>
      </c>
      <c r="K98" s="2"/>
      <c r="L98" s="2"/>
      <c r="M98" s="2"/>
      <c r="N98" s="2"/>
      <c r="O98" s="2">
        <f t="shared" si="94"/>
        <v>17.8</v>
      </c>
      <c r="P98" s="2">
        <f t="shared" si="95"/>
        <v>17.8</v>
      </c>
      <c r="Q98" s="2">
        <f t="shared" si="96"/>
        <v>0</v>
      </c>
      <c r="R98" s="2">
        <f t="shared" si="97"/>
        <v>0</v>
      </c>
      <c r="S98" s="2">
        <f t="shared" si="98"/>
        <v>0</v>
      </c>
      <c r="T98" s="2">
        <f t="shared" si="99"/>
        <v>0</v>
      </c>
      <c r="U98" s="2">
        <f t="shared" si="100"/>
        <v>0</v>
      </c>
      <c r="V98" s="2">
        <f t="shared" si="101"/>
        <v>0</v>
      </c>
      <c r="W98" s="2">
        <f t="shared" si="102"/>
        <v>0</v>
      </c>
      <c r="X98" s="2">
        <f t="shared" si="103"/>
        <v>0</v>
      </c>
      <c r="Y98" s="2">
        <f t="shared" si="104"/>
        <v>0</v>
      </c>
      <c r="Z98" s="2"/>
      <c r="AA98" s="2">
        <v>26812436</v>
      </c>
      <c r="AB98" s="2">
        <f t="shared" si="105"/>
        <v>2192.4699999999998</v>
      </c>
      <c r="AC98" s="2">
        <f t="shared" si="106"/>
        <v>2192.4699999999998</v>
      </c>
      <c r="AD98" s="2">
        <f>ROUND((((ET98)-(EU98))+AE98),6)</f>
        <v>0</v>
      </c>
      <c r="AE98" s="2">
        <f t="shared" ref="AE98:AF101" si="130">ROUND((EU98),6)</f>
        <v>0</v>
      </c>
      <c r="AF98" s="2">
        <f t="shared" si="130"/>
        <v>0</v>
      </c>
      <c r="AG98" s="2">
        <f t="shared" si="107"/>
        <v>0</v>
      </c>
      <c r="AH98" s="2">
        <f t="shared" ref="AH98:AI101" si="131">(EW98)</f>
        <v>0</v>
      </c>
      <c r="AI98" s="2">
        <f t="shared" si="131"/>
        <v>0</v>
      </c>
      <c r="AJ98" s="2">
        <f t="shared" si="108"/>
        <v>0</v>
      </c>
      <c r="AK98" s="2">
        <v>2192.4699999999998</v>
      </c>
      <c r="AL98" s="2">
        <v>2192.4699999999998</v>
      </c>
      <c r="AM98" s="2">
        <v>0</v>
      </c>
      <c r="AN98" s="2">
        <v>0</v>
      </c>
      <c r="AO98" s="2">
        <v>0</v>
      </c>
      <c r="AP98" s="2">
        <v>0</v>
      </c>
      <c r="AQ98" s="2">
        <v>0</v>
      </c>
      <c r="AR98" s="2">
        <v>0</v>
      </c>
      <c r="AS98" s="2">
        <v>0</v>
      </c>
      <c r="AT98" s="2">
        <v>128</v>
      </c>
      <c r="AU98" s="2">
        <v>81</v>
      </c>
      <c r="AV98" s="2">
        <v>1</v>
      </c>
      <c r="AW98" s="2">
        <v>1</v>
      </c>
      <c r="AX98" s="2"/>
      <c r="AY98" s="2"/>
      <c r="AZ98" s="2">
        <v>1</v>
      </c>
      <c r="BA98" s="2">
        <v>1</v>
      </c>
      <c r="BB98" s="2">
        <v>1</v>
      </c>
      <c r="BC98" s="2">
        <v>1</v>
      </c>
      <c r="BD98" s="2" t="s">
        <v>6</v>
      </c>
      <c r="BE98" s="2" t="s">
        <v>6</v>
      </c>
      <c r="BF98" s="2" t="s">
        <v>6</v>
      </c>
      <c r="BG98" s="2" t="s">
        <v>6</v>
      </c>
      <c r="BH98" s="2">
        <v>3</v>
      </c>
      <c r="BI98" s="2">
        <v>1</v>
      </c>
      <c r="BJ98" s="2" t="s">
        <v>101</v>
      </c>
      <c r="BK98" s="2"/>
      <c r="BL98" s="2"/>
      <c r="BM98" s="2">
        <v>27001</v>
      </c>
      <c r="BN98" s="2">
        <v>0</v>
      </c>
      <c r="BO98" s="2" t="s">
        <v>6</v>
      </c>
      <c r="BP98" s="2">
        <v>0</v>
      </c>
      <c r="BQ98" s="2">
        <v>2</v>
      </c>
      <c r="BR98" s="2">
        <v>0</v>
      </c>
      <c r="BS98" s="2">
        <v>1</v>
      </c>
      <c r="BT98" s="2">
        <v>1</v>
      </c>
      <c r="BU98" s="2">
        <v>1</v>
      </c>
      <c r="BV98" s="2">
        <v>1</v>
      </c>
      <c r="BW98" s="2">
        <v>1</v>
      </c>
      <c r="BX98" s="2">
        <v>1</v>
      </c>
      <c r="BY98" s="2" t="s">
        <v>6</v>
      </c>
      <c r="BZ98" s="2">
        <v>142</v>
      </c>
      <c r="CA98" s="2">
        <v>95</v>
      </c>
      <c r="CB98" s="2"/>
      <c r="CC98" s="2"/>
      <c r="CD98" s="2"/>
      <c r="CE98" s="2"/>
      <c r="CF98" s="2">
        <v>0</v>
      </c>
      <c r="CG98" s="2">
        <v>0</v>
      </c>
      <c r="CH98" s="2"/>
      <c r="CI98" s="2"/>
      <c r="CJ98" s="2"/>
      <c r="CK98" s="2"/>
      <c r="CL98" s="2"/>
      <c r="CM98" s="2">
        <v>0</v>
      </c>
      <c r="CN98" s="2" t="s">
        <v>6</v>
      </c>
      <c r="CO98" s="2">
        <v>0</v>
      </c>
      <c r="CP98" s="2">
        <f t="shared" si="109"/>
        <v>17.8</v>
      </c>
      <c r="CQ98" s="2">
        <f t="shared" si="110"/>
        <v>2192.4699999999998</v>
      </c>
      <c r="CR98" s="2">
        <f t="shared" si="111"/>
        <v>0</v>
      </c>
      <c r="CS98" s="2">
        <f t="shared" si="112"/>
        <v>0</v>
      </c>
      <c r="CT98" s="2">
        <f t="shared" si="113"/>
        <v>0</v>
      </c>
      <c r="CU98" s="2">
        <f t="shared" si="114"/>
        <v>0</v>
      </c>
      <c r="CV98" s="2">
        <f t="shared" si="115"/>
        <v>0</v>
      </c>
      <c r="CW98" s="2">
        <f t="shared" si="116"/>
        <v>0</v>
      </c>
      <c r="CX98" s="2">
        <f t="shared" si="117"/>
        <v>0</v>
      </c>
      <c r="CY98" s="2">
        <f t="shared" si="118"/>
        <v>0</v>
      </c>
      <c r="CZ98" s="2">
        <f t="shared" si="119"/>
        <v>0</v>
      </c>
      <c r="DA98" s="2"/>
      <c r="DB98" s="2"/>
      <c r="DC98" s="2" t="s">
        <v>6</v>
      </c>
      <c r="DD98" s="2" t="s">
        <v>6</v>
      </c>
      <c r="DE98" s="2" t="s">
        <v>6</v>
      </c>
      <c r="DF98" s="2" t="s">
        <v>6</v>
      </c>
      <c r="DG98" s="2" t="s">
        <v>6</v>
      </c>
      <c r="DH98" s="2" t="s">
        <v>6</v>
      </c>
      <c r="DI98" s="2" t="s">
        <v>6</v>
      </c>
      <c r="DJ98" s="2" t="s">
        <v>6</v>
      </c>
      <c r="DK98" s="2" t="s">
        <v>6</v>
      </c>
      <c r="DL98" s="2" t="s">
        <v>6</v>
      </c>
      <c r="DM98" s="2" t="s">
        <v>6</v>
      </c>
      <c r="DN98" s="2">
        <v>0</v>
      </c>
      <c r="DO98" s="2">
        <v>0</v>
      </c>
      <c r="DP98" s="2">
        <v>1</v>
      </c>
      <c r="DQ98" s="2">
        <v>1</v>
      </c>
      <c r="DR98" s="2"/>
      <c r="DS98" s="2"/>
      <c r="DT98" s="2"/>
      <c r="DU98" s="2">
        <v>1009</v>
      </c>
      <c r="DV98" s="2" t="s">
        <v>62</v>
      </c>
      <c r="DW98" s="2" t="s">
        <v>62</v>
      </c>
      <c r="DX98" s="2">
        <v>1000</v>
      </c>
      <c r="DY98" s="2"/>
      <c r="DZ98" s="2"/>
      <c r="EA98" s="2"/>
      <c r="EB98" s="2"/>
      <c r="EC98" s="2"/>
      <c r="ED98" s="2"/>
      <c r="EE98" s="2">
        <v>26549101</v>
      </c>
      <c r="EF98" s="2">
        <v>2</v>
      </c>
      <c r="EG98" s="2" t="s">
        <v>20</v>
      </c>
      <c r="EH98" s="2">
        <v>0</v>
      </c>
      <c r="EI98" s="2" t="s">
        <v>6</v>
      </c>
      <c r="EJ98" s="2">
        <v>1</v>
      </c>
      <c r="EK98" s="2">
        <v>27001</v>
      </c>
      <c r="EL98" s="2" t="s">
        <v>21</v>
      </c>
      <c r="EM98" s="2" t="s">
        <v>22</v>
      </c>
      <c r="EN98" s="2"/>
      <c r="EO98" s="2" t="s">
        <v>6</v>
      </c>
      <c r="EP98" s="2"/>
      <c r="EQ98" s="2">
        <v>0</v>
      </c>
      <c r="ER98" s="2">
        <v>2192.4699999999998</v>
      </c>
      <c r="ES98" s="2">
        <v>2192.4699999999998</v>
      </c>
      <c r="ET98" s="2">
        <v>0</v>
      </c>
      <c r="EU98" s="2">
        <v>0</v>
      </c>
      <c r="EV98" s="2">
        <v>0</v>
      </c>
      <c r="EW98" s="2">
        <v>0</v>
      </c>
      <c r="EX98" s="2">
        <v>0</v>
      </c>
      <c r="EY98" s="2"/>
      <c r="EZ98" s="2"/>
      <c r="FA98" s="2"/>
      <c r="FB98" s="2"/>
      <c r="FC98" s="2"/>
      <c r="FD98" s="2"/>
      <c r="FE98" s="2"/>
      <c r="FF98" s="2"/>
      <c r="FG98" s="2"/>
      <c r="FH98" s="2"/>
      <c r="FI98" s="2"/>
      <c r="FJ98" s="2"/>
      <c r="FK98" s="2"/>
      <c r="FL98" s="2"/>
      <c r="FM98" s="2"/>
      <c r="FN98" s="2"/>
      <c r="FO98" s="2"/>
      <c r="FP98" s="2"/>
      <c r="FQ98" s="2">
        <v>0</v>
      </c>
      <c r="FR98" s="2">
        <f t="shared" si="120"/>
        <v>0</v>
      </c>
      <c r="FS98" s="2">
        <v>0</v>
      </c>
      <c r="FT98" s="2" t="s">
        <v>24</v>
      </c>
      <c r="FU98" s="2" t="s">
        <v>25</v>
      </c>
      <c r="FV98" s="2"/>
      <c r="FW98" s="2"/>
      <c r="FX98" s="2">
        <v>127.8</v>
      </c>
      <c r="FY98" s="2">
        <v>80.75</v>
      </c>
      <c r="FZ98" s="2"/>
      <c r="GA98" s="2" t="s">
        <v>6</v>
      </c>
      <c r="GB98" s="2"/>
      <c r="GC98" s="2"/>
      <c r="GD98" s="2">
        <v>0</v>
      </c>
      <c r="GE98" s="2"/>
      <c r="GF98" s="2">
        <v>-998642674</v>
      </c>
      <c r="GG98" s="2">
        <v>2</v>
      </c>
      <c r="GH98" s="2">
        <v>1</v>
      </c>
      <c r="GI98" s="2">
        <v>-2</v>
      </c>
      <c r="GJ98" s="2">
        <v>0</v>
      </c>
      <c r="GK98" s="2">
        <f>ROUND(R98*(R12)/100,2)</f>
        <v>0</v>
      </c>
      <c r="GL98" s="2">
        <f t="shared" si="121"/>
        <v>0</v>
      </c>
      <c r="GM98" s="2">
        <f t="shared" si="122"/>
        <v>17.8</v>
      </c>
      <c r="GN98" s="2">
        <f t="shared" si="123"/>
        <v>17.8</v>
      </c>
      <c r="GO98" s="2">
        <f t="shared" si="124"/>
        <v>0</v>
      </c>
      <c r="GP98" s="2">
        <f t="shared" si="125"/>
        <v>0</v>
      </c>
      <c r="GQ98" s="2"/>
      <c r="GR98" s="2">
        <v>0</v>
      </c>
      <c r="GS98" s="2">
        <v>3</v>
      </c>
      <c r="GT98" s="2">
        <v>0</v>
      </c>
      <c r="GU98" s="2" t="s">
        <v>6</v>
      </c>
      <c r="GV98" s="2">
        <f t="shared" si="126"/>
        <v>0</v>
      </c>
      <c r="GW98" s="2">
        <v>1</v>
      </c>
      <c r="GX98" s="2">
        <f t="shared" si="127"/>
        <v>0</v>
      </c>
      <c r="GY98" s="2"/>
      <c r="GZ98" s="2"/>
      <c r="HA98" s="2">
        <v>0</v>
      </c>
      <c r="HB98" s="2">
        <v>0</v>
      </c>
      <c r="HC98" s="2"/>
      <c r="HD98" s="2"/>
      <c r="HE98" s="2"/>
      <c r="HF98" s="2"/>
      <c r="HG98" s="2"/>
      <c r="HH98" s="2"/>
      <c r="HI98" s="2"/>
      <c r="HJ98" s="2"/>
      <c r="HK98" s="2"/>
      <c r="HL98" s="2"/>
      <c r="HM98" s="2"/>
      <c r="HN98" s="2"/>
      <c r="HO98" s="2"/>
      <c r="HP98" s="2"/>
      <c r="HQ98" s="2"/>
      <c r="HR98" s="2"/>
      <c r="HS98" s="2"/>
      <c r="HT98" s="2"/>
      <c r="HU98" s="2"/>
      <c r="HV98" s="2"/>
      <c r="HW98" s="2"/>
      <c r="HX98" s="2"/>
      <c r="HY98" s="2"/>
      <c r="HZ98" s="2"/>
      <c r="IA98" s="2"/>
      <c r="IB98" s="2"/>
      <c r="IC98" s="2"/>
      <c r="ID98" s="2"/>
      <c r="IE98" s="2"/>
      <c r="IF98" s="2"/>
      <c r="IG98" s="2"/>
      <c r="IH98" s="2"/>
      <c r="II98" s="2"/>
      <c r="IJ98" s="2"/>
      <c r="IK98" s="2">
        <v>0</v>
      </c>
      <c r="IL98" s="2"/>
      <c r="IM98" s="2"/>
      <c r="IN98" s="2"/>
      <c r="IO98" s="2"/>
      <c r="IP98" s="2"/>
      <c r="IQ98" s="2"/>
      <c r="IR98" s="2"/>
      <c r="IS98" s="2"/>
      <c r="IT98" s="2"/>
      <c r="IU98" s="2"/>
    </row>
    <row r="99" spans="1:255" x14ac:dyDescent="0.2">
      <c r="A99">
        <v>18</v>
      </c>
      <c r="B99">
        <v>1</v>
      </c>
      <c r="C99">
        <v>250</v>
      </c>
      <c r="E99" t="s">
        <v>176</v>
      </c>
      <c r="F99" t="s">
        <v>99</v>
      </c>
      <c r="G99" t="s">
        <v>100</v>
      </c>
      <c r="H99" t="s">
        <v>62</v>
      </c>
      <c r="I99">
        <f>I97*J99</f>
        <v>8.1200000000000005E-3</v>
      </c>
      <c r="J99">
        <v>1.1600000000000001E-2</v>
      </c>
      <c r="O99">
        <f t="shared" si="94"/>
        <v>127.29</v>
      </c>
      <c r="P99">
        <f t="shared" si="95"/>
        <v>127.29</v>
      </c>
      <c r="Q99">
        <f t="shared" si="96"/>
        <v>0</v>
      </c>
      <c r="R99">
        <f t="shared" si="97"/>
        <v>0</v>
      </c>
      <c r="S99">
        <f t="shared" si="98"/>
        <v>0</v>
      </c>
      <c r="T99">
        <f t="shared" si="99"/>
        <v>0</v>
      </c>
      <c r="U99">
        <f t="shared" si="100"/>
        <v>0</v>
      </c>
      <c r="V99">
        <f t="shared" si="101"/>
        <v>0</v>
      </c>
      <c r="W99">
        <f t="shared" si="102"/>
        <v>0</v>
      </c>
      <c r="X99">
        <f t="shared" si="103"/>
        <v>0</v>
      </c>
      <c r="Y99">
        <f t="shared" si="104"/>
        <v>0</v>
      </c>
      <c r="AA99">
        <v>26812450</v>
      </c>
      <c r="AB99">
        <f t="shared" si="105"/>
        <v>2192.4699999999998</v>
      </c>
      <c r="AC99">
        <f t="shared" si="106"/>
        <v>2192.4699999999998</v>
      </c>
      <c r="AD99">
        <f>ROUND((((ET99)-(EU99))+AE99),6)</f>
        <v>0</v>
      </c>
      <c r="AE99">
        <f t="shared" si="130"/>
        <v>0</v>
      </c>
      <c r="AF99">
        <f t="shared" si="130"/>
        <v>0</v>
      </c>
      <c r="AG99">
        <f t="shared" si="107"/>
        <v>0</v>
      </c>
      <c r="AH99">
        <f t="shared" si="131"/>
        <v>0</v>
      </c>
      <c r="AI99">
        <f t="shared" si="131"/>
        <v>0</v>
      </c>
      <c r="AJ99">
        <f t="shared" si="108"/>
        <v>0</v>
      </c>
      <c r="AK99">
        <v>2192.4699999999998</v>
      </c>
      <c r="AL99">
        <v>2192.4699999999998</v>
      </c>
      <c r="AM99">
        <v>0</v>
      </c>
      <c r="AN99">
        <v>0</v>
      </c>
      <c r="AO99">
        <v>0</v>
      </c>
      <c r="AP99">
        <v>0</v>
      </c>
      <c r="AQ99">
        <v>0</v>
      </c>
      <c r="AR99">
        <v>0</v>
      </c>
      <c r="AS99">
        <v>0</v>
      </c>
      <c r="AT99">
        <v>128</v>
      </c>
      <c r="AU99">
        <v>81</v>
      </c>
      <c r="AV99">
        <v>1</v>
      </c>
      <c r="AW99">
        <v>1</v>
      </c>
      <c r="AZ99">
        <v>7.15</v>
      </c>
      <c r="BA99">
        <v>1</v>
      </c>
      <c r="BB99">
        <v>1</v>
      </c>
      <c r="BC99">
        <v>7.15</v>
      </c>
      <c r="BD99" t="s">
        <v>6</v>
      </c>
      <c r="BE99" t="s">
        <v>6</v>
      </c>
      <c r="BF99" t="s">
        <v>6</v>
      </c>
      <c r="BG99" t="s">
        <v>6</v>
      </c>
      <c r="BH99">
        <v>3</v>
      </c>
      <c r="BI99">
        <v>1</v>
      </c>
      <c r="BJ99" t="s">
        <v>101</v>
      </c>
      <c r="BM99">
        <v>27001</v>
      </c>
      <c r="BN99">
        <v>0</v>
      </c>
      <c r="BO99" t="s">
        <v>6</v>
      </c>
      <c r="BP99">
        <v>0</v>
      </c>
      <c r="BQ99">
        <v>2</v>
      </c>
      <c r="BR99">
        <v>0</v>
      </c>
      <c r="BS99">
        <v>1</v>
      </c>
      <c r="BT99">
        <v>1</v>
      </c>
      <c r="BU99">
        <v>1</v>
      </c>
      <c r="BV99">
        <v>1</v>
      </c>
      <c r="BW99">
        <v>1</v>
      </c>
      <c r="BX99">
        <v>1</v>
      </c>
      <c r="BY99" t="s">
        <v>6</v>
      </c>
      <c r="BZ99">
        <v>142</v>
      </c>
      <c r="CA99">
        <v>95</v>
      </c>
      <c r="CF99">
        <v>0</v>
      </c>
      <c r="CG99">
        <v>0</v>
      </c>
      <c r="CM99">
        <v>0</v>
      </c>
      <c r="CN99" t="s">
        <v>6</v>
      </c>
      <c r="CO99">
        <v>0</v>
      </c>
      <c r="CP99">
        <f t="shared" si="109"/>
        <v>127.29</v>
      </c>
      <c r="CQ99">
        <f t="shared" si="110"/>
        <v>15676.1605</v>
      </c>
      <c r="CR99">
        <f t="shared" si="111"/>
        <v>0</v>
      </c>
      <c r="CS99">
        <f t="shared" si="112"/>
        <v>0</v>
      </c>
      <c r="CT99">
        <f t="shared" si="113"/>
        <v>0</v>
      </c>
      <c r="CU99">
        <f t="shared" si="114"/>
        <v>0</v>
      </c>
      <c r="CV99">
        <f t="shared" si="115"/>
        <v>0</v>
      </c>
      <c r="CW99">
        <f t="shared" si="116"/>
        <v>0</v>
      </c>
      <c r="CX99">
        <f t="shared" si="117"/>
        <v>0</v>
      </c>
      <c r="CY99">
        <f t="shared" si="118"/>
        <v>0</v>
      </c>
      <c r="CZ99">
        <f t="shared" si="119"/>
        <v>0</v>
      </c>
      <c r="DC99" t="s">
        <v>6</v>
      </c>
      <c r="DD99" t="s">
        <v>6</v>
      </c>
      <c r="DE99" t="s">
        <v>6</v>
      </c>
      <c r="DF99" t="s">
        <v>6</v>
      </c>
      <c r="DG99" t="s">
        <v>6</v>
      </c>
      <c r="DH99" t="s">
        <v>6</v>
      </c>
      <c r="DI99" t="s">
        <v>6</v>
      </c>
      <c r="DJ99" t="s">
        <v>6</v>
      </c>
      <c r="DK99" t="s">
        <v>6</v>
      </c>
      <c r="DL99" t="s">
        <v>6</v>
      </c>
      <c r="DM99" t="s">
        <v>6</v>
      </c>
      <c r="DN99">
        <v>0</v>
      </c>
      <c r="DO99">
        <v>0</v>
      </c>
      <c r="DP99">
        <v>1</v>
      </c>
      <c r="DQ99">
        <v>1</v>
      </c>
      <c r="DU99">
        <v>1009</v>
      </c>
      <c r="DV99" t="s">
        <v>62</v>
      </c>
      <c r="DW99" t="s">
        <v>62</v>
      </c>
      <c r="DX99">
        <v>1000</v>
      </c>
      <c r="EE99">
        <v>26549101</v>
      </c>
      <c r="EF99">
        <v>2</v>
      </c>
      <c r="EG99" t="s">
        <v>20</v>
      </c>
      <c r="EH99">
        <v>0</v>
      </c>
      <c r="EI99" t="s">
        <v>6</v>
      </c>
      <c r="EJ99">
        <v>1</v>
      </c>
      <c r="EK99">
        <v>27001</v>
      </c>
      <c r="EL99" t="s">
        <v>21</v>
      </c>
      <c r="EM99" t="s">
        <v>22</v>
      </c>
      <c r="EO99" t="s">
        <v>6</v>
      </c>
      <c r="EQ99">
        <v>0</v>
      </c>
      <c r="ER99">
        <v>2192.4699999999998</v>
      </c>
      <c r="ES99">
        <v>2192.4699999999998</v>
      </c>
      <c r="ET99">
        <v>0</v>
      </c>
      <c r="EU99">
        <v>0</v>
      </c>
      <c r="EV99">
        <v>0</v>
      </c>
      <c r="EW99">
        <v>0</v>
      </c>
      <c r="EX99">
        <v>0</v>
      </c>
      <c r="FQ99">
        <v>0</v>
      </c>
      <c r="FR99">
        <f t="shared" si="120"/>
        <v>0</v>
      </c>
      <c r="FS99">
        <v>0</v>
      </c>
      <c r="FT99" t="s">
        <v>24</v>
      </c>
      <c r="FU99" t="s">
        <v>25</v>
      </c>
      <c r="FX99">
        <v>127.8</v>
      </c>
      <c r="FY99">
        <v>80.75</v>
      </c>
      <c r="GA99" t="s">
        <v>6</v>
      </c>
      <c r="GD99">
        <v>0</v>
      </c>
      <c r="GF99">
        <v>-998642674</v>
      </c>
      <c r="GG99">
        <v>1</v>
      </c>
      <c r="GH99">
        <v>1</v>
      </c>
      <c r="GI99">
        <v>4</v>
      </c>
      <c r="GJ99">
        <v>0</v>
      </c>
      <c r="GK99">
        <f>ROUND(R99*(S12)/100,2)</f>
        <v>0</v>
      </c>
      <c r="GL99">
        <f t="shared" si="121"/>
        <v>0</v>
      </c>
      <c r="GM99">
        <f t="shared" si="122"/>
        <v>127.29</v>
      </c>
      <c r="GN99">
        <f t="shared" si="123"/>
        <v>127.29</v>
      </c>
      <c r="GO99">
        <f t="shared" si="124"/>
        <v>0</v>
      </c>
      <c r="GP99">
        <f t="shared" si="125"/>
        <v>0</v>
      </c>
      <c r="GR99">
        <v>0</v>
      </c>
      <c r="GS99">
        <v>3</v>
      </c>
      <c r="GT99">
        <v>0</v>
      </c>
      <c r="GU99" t="s">
        <v>6</v>
      </c>
      <c r="GV99">
        <f t="shared" si="126"/>
        <v>0</v>
      </c>
      <c r="GW99">
        <v>1</v>
      </c>
      <c r="GX99">
        <f t="shared" si="127"/>
        <v>0</v>
      </c>
      <c r="HA99">
        <v>0</v>
      </c>
      <c r="HB99">
        <v>0</v>
      </c>
      <c r="IK99">
        <v>0</v>
      </c>
    </row>
    <row r="100" spans="1:255" x14ac:dyDescent="0.2">
      <c r="A100" s="2">
        <v>18</v>
      </c>
      <c r="B100" s="2">
        <v>1</v>
      </c>
      <c r="C100" s="2">
        <v>238</v>
      </c>
      <c r="D100" s="2"/>
      <c r="E100" s="2" t="s">
        <v>177</v>
      </c>
      <c r="F100" s="2" t="s">
        <v>169</v>
      </c>
      <c r="G100" s="2" t="s">
        <v>170</v>
      </c>
      <c r="H100" s="2" t="s">
        <v>62</v>
      </c>
      <c r="I100" s="2">
        <f>I96*J100</f>
        <v>71.400000000000006</v>
      </c>
      <c r="J100" s="2">
        <v>102.00000000000001</v>
      </c>
      <c r="K100" s="2"/>
      <c r="L100" s="2"/>
      <c r="M100" s="2"/>
      <c r="N100" s="2"/>
      <c r="O100" s="2">
        <f t="shared" si="94"/>
        <v>32254.95</v>
      </c>
      <c r="P100" s="2">
        <f t="shared" si="95"/>
        <v>32254.95</v>
      </c>
      <c r="Q100" s="2">
        <f t="shared" si="96"/>
        <v>0</v>
      </c>
      <c r="R100" s="2">
        <f t="shared" si="97"/>
        <v>0</v>
      </c>
      <c r="S100" s="2">
        <f t="shared" si="98"/>
        <v>0</v>
      </c>
      <c r="T100" s="2">
        <f t="shared" si="99"/>
        <v>0</v>
      </c>
      <c r="U100" s="2">
        <f t="shared" si="100"/>
        <v>0</v>
      </c>
      <c r="V100" s="2">
        <f t="shared" si="101"/>
        <v>0</v>
      </c>
      <c r="W100" s="2">
        <f t="shared" si="102"/>
        <v>0</v>
      </c>
      <c r="X100" s="2">
        <f t="shared" si="103"/>
        <v>0</v>
      </c>
      <c r="Y100" s="2">
        <f t="shared" si="104"/>
        <v>0</v>
      </c>
      <c r="Z100" s="2"/>
      <c r="AA100" s="2">
        <v>26812436</v>
      </c>
      <c r="AB100" s="2">
        <f t="shared" si="105"/>
        <v>451.75</v>
      </c>
      <c r="AC100" s="2">
        <f t="shared" si="106"/>
        <v>451.75</v>
      </c>
      <c r="AD100" s="2">
        <f>ROUND((((ET100)-(EU100))+AE100),6)</f>
        <v>0</v>
      </c>
      <c r="AE100" s="2">
        <f t="shared" si="130"/>
        <v>0</v>
      </c>
      <c r="AF100" s="2">
        <f t="shared" si="130"/>
        <v>0</v>
      </c>
      <c r="AG100" s="2">
        <f t="shared" si="107"/>
        <v>0</v>
      </c>
      <c r="AH100" s="2">
        <f t="shared" si="131"/>
        <v>0</v>
      </c>
      <c r="AI100" s="2">
        <f t="shared" si="131"/>
        <v>0</v>
      </c>
      <c r="AJ100" s="2">
        <f t="shared" si="108"/>
        <v>0</v>
      </c>
      <c r="AK100" s="2">
        <v>451.75</v>
      </c>
      <c r="AL100" s="2">
        <v>451.75</v>
      </c>
      <c r="AM100" s="2">
        <v>0</v>
      </c>
      <c r="AN100" s="2">
        <v>0</v>
      </c>
      <c r="AO100" s="2">
        <v>0</v>
      </c>
      <c r="AP100" s="2">
        <v>0</v>
      </c>
      <c r="AQ100" s="2">
        <v>0</v>
      </c>
      <c r="AR100" s="2">
        <v>0</v>
      </c>
      <c r="AS100" s="2">
        <v>0</v>
      </c>
      <c r="AT100" s="2">
        <v>128</v>
      </c>
      <c r="AU100" s="2">
        <v>81</v>
      </c>
      <c r="AV100" s="2">
        <v>1</v>
      </c>
      <c r="AW100" s="2">
        <v>1</v>
      </c>
      <c r="AX100" s="2"/>
      <c r="AY100" s="2"/>
      <c r="AZ100" s="2">
        <v>1</v>
      </c>
      <c r="BA100" s="2">
        <v>1</v>
      </c>
      <c r="BB100" s="2">
        <v>1</v>
      </c>
      <c r="BC100" s="2">
        <v>1</v>
      </c>
      <c r="BD100" s="2" t="s">
        <v>6</v>
      </c>
      <c r="BE100" s="2" t="s">
        <v>6</v>
      </c>
      <c r="BF100" s="2" t="s">
        <v>6</v>
      </c>
      <c r="BG100" s="2" t="s">
        <v>6</v>
      </c>
      <c r="BH100" s="2">
        <v>3</v>
      </c>
      <c r="BI100" s="2">
        <v>1</v>
      </c>
      <c r="BJ100" s="2" t="s">
        <v>171</v>
      </c>
      <c r="BK100" s="2"/>
      <c r="BL100" s="2"/>
      <c r="BM100" s="2">
        <v>27001</v>
      </c>
      <c r="BN100" s="2">
        <v>0</v>
      </c>
      <c r="BO100" s="2" t="s">
        <v>6</v>
      </c>
      <c r="BP100" s="2">
        <v>0</v>
      </c>
      <c r="BQ100" s="2">
        <v>2</v>
      </c>
      <c r="BR100" s="2">
        <v>0</v>
      </c>
      <c r="BS100" s="2">
        <v>1</v>
      </c>
      <c r="BT100" s="2">
        <v>1</v>
      </c>
      <c r="BU100" s="2">
        <v>1</v>
      </c>
      <c r="BV100" s="2">
        <v>1</v>
      </c>
      <c r="BW100" s="2">
        <v>1</v>
      </c>
      <c r="BX100" s="2">
        <v>1</v>
      </c>
      <c r="BY100" s="2" t="s">
        <v>6</v>
      </c>
      <c r="BZ100" s="2">
        <v>142</v>
      </c>
      <c r="CA100" s="2">
        <v>95</v>
      </c>
      <c r="CB100" s="2"/>
      <c r="CC100" s="2"/>
      <c r="CD100" s="2"/>
      <c r="CE100" s="2"/>
      <c r="CF100" s="2">
        <v>0</v>
      </c>
      <c r="CG100" s="2">
        <v>0</v>
      </c>
      <c r="CH100" s="2"/>
      <c r="CI100" s="2"/>
      <c r="CJ100" s="2"/>
      <c r="CK100" s="2"/>
      <c r="CL100" s="2"/>
      <c r="CM100" s="2">
        <v>0</v>
      </c>
      <c r="CN100" s="2" t="s">
        <v>6</v>
      </c>
      <c r="CO100" s="2">
        <v>0</v>
      </c>
      <c r="CP100" s="2">
        <f t="shared" si="109"/>
        <v>32254.95</v>
      </c>
      <c r="CQ100" s="2">
        <f t="shared" si="110"/>
        <v>451.75</v>
      </c>
      <c r="CR100" s="2">
        <f t="shared" si="111"/>
        <v>0</v>
      </c>
      <c r="CS100" s="2">
        <f t="shared" si="112"/>
        <v>0</v>
      </c>
      <c r="CT100" s="2">
        <f t="shared" si="113"/>
        <v>0</v>
      </c>
      <c r="CU100" s="2">
        <f t="shared" si="114"/>
        <v>0</v>
      </c>
      <c r="CV100" s="2">
        <f t="shared" si="115"/>
        <v>0</v>
      </c>
      <c r="CW100" s="2">
        <f t="shared" si="116"/>
        <v>0</v>
      </c>
      <c r="CX100" s="2">
        <f t="shared" si="117"/>
        <v>0</v>
      </c>
      <c r="CY100" s="2">
        <f t="shared" si="118"/>
        <v>0</v>
      </c>
      <c r="CZ100" s="2">
        <f t="shared" si="119"/>
        <v>0</v>
      </c>
      <c r="DA100" s="2"/>
      <c r="DB100" s="2"/>
      <c r="DC100" s="2" t="s">
        <v>6</v>
      </c>
      <c r="DD100" s="2" t="s">
        <v>6</v>
      </c>
      <c r="DE100" s="2" t="s">
        <v>6</v>
      </c>
      <c r="DF100" s="2" t="s">
        <v>6</v>
      </c>
      <c r="DG100" s="2" t="s">
        <v>6</v>
      </c>
      <c r="DH100" s="2" t="s">
        <v>6</v>
      </c>
      <c r="DI100" s="2" t="s">
        <v>6</v>
      </c>
      <c r="DJ100" s="2" t="s">
        <v>6</v>
      </c>
      <c r="DK100" s="2" t="s">
        <v>6</v>
      </c>
      <c r="DL100" s="2" t="s">
        <v>6</v>
      </c>
      <c r="DM100" s="2" t="s">
        <v>6</v>
      </c>
      <c r="DN100" s="2">
        <v>0</v>
      </c>
      <c r="DO100" s="2">
        <v>0</v>
      </c>
      <c r="DP100" s="2">
        <v>1</v>
      </c>
      <c r="DQ100" s="2">
        <v>1</v>
      </c>
      <c r="DR100" s="2"/>
      <c r="DS100" s="2"/>
      <c r="DT100" s="2"/>
      <c r="DU100" s="2">
        <v>1009</v>
      </c>
      <c r="DV100" s="2" t="s">
        <v>62</v>
      </c>
      <c r="DW100" s="2" t="s">
        <v>62</v>
      </c>
      <c r="DX100" s="2">
        <v>1000</v>
      </c>
      <c r="DY100" s="2"/>
      <c r="DZ100" s="2"/>
      <c r="EA100" s="2"/>
      <c r="EB100" s="2"/>
      <c r="EC100" s="2"/>
      <c r="ED100" s="2"/>
      <c r="EE100" s="2">
        <v>26549101</v>
      </c>
      <c r="EF100" s="2">
        <v>2</v>
      </c>
      <c r="EG100" s="2" t="s">
        <v>20</v>
      </c>
      <c r="EH100" s="2">
        <v>0</v>
      </c>
      <c r="EI100" s="2" t="s">
        <v>6</v>
      </c>
      <c r="EJ100" s="2">
        <v>1</v>
      </c>
      <c r="EK100" s="2">
        <v>27001</v>
      </c>
      <c r="EL100" s="2" t="s">
        <v>21</v>
      </c>
      <c r="EM100" s="2" t="s">
        <v>22</v>
      </c>
      <c r="EN100" s="2"/>
      <c r="EO100" s="2" t="s">
        <v>6</v>
      </c>
      <c r="EP100" s="2"/>
      <c r="EQ100" s="2">
        <v>0</v>
      </c>
      <c r="ER100" s="2">
        <v>451.75</v>
      </c>
      <c r="ES100" s="2">
        <v>451.75</v>
      </c>
      <c r="ET100" s="2">
        <v>0</v>
      </c>
      <c r="EU100" s="2">
        <v>0</v>
      </c>
      <c r="EV100" s="2">
        <v>0</v>
      </c>
      <c r="EW100" s="2">
        <v>0</v>
      </c>
      <c r="EX100" s="2">
        <v>0</v>
      </c>
      <c r="EY100" s="2"/>
      <c r="EZ100" s="2"/>
      <c r="FA100" s="2"/>
      <c r="FB100" s="2"/>
      <c r="FC100" s="2"/>
      <c r="FD100" s="2"/>
      <c r="FE100" s="2"/>
      <c r="FF100" s="2"/>
      <c r="FG100" s="2"/>
      <c r="FH100" s="2"/>
      <c r="FI100" s="2"/>
      <c r="FJ100" s="2"/>
      <c r="FK100" s="2"/>
      <c r="FL100" s="2"/>
      <c r="FM100" s="2"/>
      <c r="FN100" s="2"/>
      <c r="FO100" s="2"/>
      <c r="FP100" s="2"/>
      <c r="FQ100" s="2">
        <v>0</v>
      </c>
      <c r="FR100" s="2">
        <f t="shared" si="120"/>
        <v>0</v>
      </c>
      <c r="FS100" s="2">
        <v>0</v>
      </c>
      <c r="FT100" s="2" t="s">
        <v>24</v>
      </c>
      <c r="FU100" s="2" t="s">
        <v>25</v>
      </c>
      <c r="FV100" s="2"/>
      <c r="FW100" s="2"/>
      <c r="FX100" s="2">
        <v>127.8</v>
      </c>
      <c r="FY100" s="2">
        <v>80.75</v>
      </c>
      <c r="FZ100" s="2"/>
      <c r="GA100" s="2" t="s">
        <v>6</v>
      </c>
      <c r="GB100" s="2"/>
      <c r="GC100" s="2"/>
      <c r="GD100" s="2">
        <v>0</v>
      </c>
      <c r="GE100" s="2"/>
      <c r="GF100" s="2">
        <v>1719355709</v>
      </c>
      <c r="GG100" s="2">
        <v>2</v>
      </c>
      <c r="GH100" s="2">
        <v>1</v>
      </c>
      <c r="GI100" s="2">
        <v>-2</v>
      </c>
      <c r="GJ100" s="2">
        <v>0</v>
      </c>
      <c r="GK100" s="2">
        <f>ROUND(R100*(R12)/100,2)</f>
        <v>0</v>
      </c>
      <c r="GL100" s="2">
        <f t="shared" si="121"/>
        <v>0</v>
      </c>
      <c r="GM100" s="2">
        <f t="shared" si="122"/>
        <v>32254.95</v>
      </c>
      <c r="GN100" s="2">
        <f t="shared" si="123"/>
        <v>32254.95</v>
      </c>
      <c r="GO100" s="2">
        <f t="shared" si="124"/>
        <v>0</v>
      </c>
      <c r="GP100" s="2">
        <f t="shared" si="125"/>
        <v>0</v>
      </c>
      <c r="GQ100" s="2"/>
      <c r="GR100" s="2">
        <v>0</v>
      </c>
      <c r="GS100" s="2">
        <v>3</v>
      </c>
      <c r="GT100" s="2">
        <v>0</v>
      </c>
      <c r="GU100" s="2" t="s">
        <v>6</v>
      </c>
      <c r="GV100" s="2">
        <f t="shared" si="126"/>
        <v>0</v>
      </c>
      <c r="GW100" s="2">
        <v>1</v>
      </c>
      <c r="GX100" s="2">
        <f t="shared" si="127"/>
        <v>0</v>
      </c>
      <c r="GY100" s="2"/>
      <c r="GZ100" s="2"/>
      <c r="HA100" s="2">
        <v>0</v>
      </c>
      <c r="HB100" s="2">
        <v>0</v>
      </c>
      <c r="HC100" s="2"/>
      <c r="HD100" s="2"/>
      <c r="HE100" s="2"/>
      <c r="HF100" s="2"/>
      <c r="HG100" s="2"/>
      <c r="HH100" s="2"/>
      <c r="HI100" s="2"/>
      <c r="HJ100" s="2"/>
      <c r="HK100" s="2"/>
      <c r="HL100" s="2"/>
      <c r="HM100" s="2"/>
      <c r="HN100" s="2"/>
      <c r="HO100" s="2"/>
      <c r="HP100" s="2"/>
      <c r="HQ100" s="2"/>
      <c r="HR100" s="2"/>
      <c r="HS100" s="2"/>
      <c r="HT100" s="2"/>
      <c r="HU100" s="2"/>
      <c r="HV100" s="2"/>
      <c r="HW100" s="2"/>
      <c r="HX100" s="2"/>
      <c r="HY100" s="2"/>
      <c r="HZ100" s="2"/>
      <c r="IA100" s="2"/>
      <c r="IB100" s="2"/>
      <c r="IC100" s="2"/>
      <c r="ID100" s="2"/>
      <c r="IE100" s="2"/>
      <c r="IF100" s="2"/>
      <c r="IG100" s="2"/>
      <c r="IH100" s="2"/>
      <c r="II100" s="2"/>
      <c r="IJ100" s="2"/>
      <c r="IK100" s="2">
        <v>0</v>
      </c>
      <c r="IL100" s="2"/>
      <c r="IM100" s="2"/>
      <c r="IN100" s="2"/>
      <c r="IO100" s="2"/>
      <c r="IP100" s="2"/>
      <c r="IQ100" s="2"/>
      <c r="IR100" s="2"/>
      <c r="IS100" s="2"/>
      <c r="IT100" s="2"/>
      <c r="IU100" s="2"/>
    </row>
    <row r="101" spans="1:255" x14ac:dyDescent="0.2">
      <c r="A101">
        <v>18</v>
      </c>
      <c r="B101">
        <v>1</v>
      </c>
      <c r="C101">
        <v>252</v>
      </c>
      <c r="E101" t="s">
        <v>177</v>
      </c>
      <c r="F101" t="s">
        <v>169</v>
      </c>
      <c r="G101" t="s">
        <v>170</v>
      </c>
      <c r="H101" t="s">
        <v>62</v>
      </c>
      <c r="I101">
        <f>I97*J101</f>
        <v>71.400000000000006</v>
      </c>
      <c r="J101">
        <v>102.00000000000001</v>
      </c>
      <c r="O101">
        <f t="shared" si="94"/>
        <v>230622.89</v>
      </c>
      <c r="P101">
        <f t="shared" si="95"/>
        <v>230622.89</v>
      </c>
      <c r="Q101">
        <f t="shared" si="96"/>
        <v>0</v>
      </c>
      <c r="R101">
        <f t="shared" si="97"/>
        <v>0</v>
      </c>
      <c r="S101">
        <f t="shared" si="98"/>
        <v>0</v>
      </c>
      <c r="T101">
        <f t="shared" si="99"/>
        <v>0</v>
      </c>
      <c r="U101">
        <f t="shared" si="100"/>
        <v>0</v>
      </c>
      <c r="V101">
        <f t="shared" si="101"/>
        <v>0</v>
      </c>
      <c r="W101">
        <f t="shared" si="102"/>
        <v>0</v>
      </c>
      <c r="X101">
        <f t="shared" si="103"/>
        <v>0</v>
      </c>
      <c r="Y101">
        <f t="shared" si="104"/>
        <v>0</v>
      </c>
      <c r="AA101">
        <v>26812450</v>
      </c>
      <c r="AB101">
        <f t="shared" si="105"/>
        <v>451.75</v>
      </c>
      <c r="AC101">
        <f t="shared" si="106"/>
        <v>451.75</v>
      </c>
      <c r="AD101">
        <f>ROUND((((ET101)-(EU101))+AE101),6)</f>
        <v>0</v>
      </c>
      <c r="AE101">
        <f t="shared" si="130"/>
        <v>0</v>
      </c>
      <c r="AF101">
        <f t="shared" si="130"/>
        <v>0</v>
      </c>
      <c r="AG101">
        <f t="shared" si="107"/>
        <v>0</v>
      </c>
      <c r="AH101">
        <f t="shared" si="131"/>
        <v>0</v>
      </c>
      <c r="AI101">
        <f t="shared" si="131"/>
        <v>0</v>
      </c>
      <c r="AJ101">
        <f t="shared" si="108"/>
        <v>0</v>
      </c>
      <c r="AK101">
        <v>451.75</v>
      </c>
      <c r="AL101">
        <v>451.75</v>
      </c>
      <c r="AM101">
        <v>0</v>
      </c>
      <c r="AN101">
        <v>0</v>
      </c>
      <c r="AO101">
        <v>0</v>
      </c>
      <c r="AP101">
        <v>0</v>
      </c>
      <c r="AQ101">
        <v>0</v>
      </c>
      <c r="AR101">
        <v>0</v>
      </c>
      <c r="AS101">
        <v>0</v>
      </c>
      <c r="AT101">
        <v>128</v>
      </c>
      <c r="AU101">
        <v>81</v>
      </c>
      <c r="AV101">
        <v>1</v>
      </c>
      <c r="AW101">
        <v>1</v>
      </c>
      <c r="AZ101">
        <v>7.15</v>
      </c>
      <c r="BA101">
        <v>1</v>
      </c>
      <c r="BB101">
        <v>1</v>
      </c>
      <c r="BC101">
        <v>7.15</v>
      </c>
      <c r="BD101" t="s">
        <v>6</v>
      </c>
      <c r="BE101" t="s">
        <v>6</v>
      </c>
      <c r="BF101" t="s">
        <v>6</v>
      </c>
      <c r="BG101" t="s">
        <v>6</v>
      </c>
      <c r="BH101">
        <v>3</v>
      </c>
      <c r="BI101">
        <v>1</v>
      </c>
      <c r="BJ101" t="s">
        <v>171</v>
      </c>
      <c r="BM101">
        <v>27001</v>
      </c>
      <c r="BN101">
        <v>0</v>
      </c>
      <c r="BO101" t="s">
        <v>6</v>
      </c>
      <c r="BP101">
        <v>0</v>
      </c>
      <c r="BQ101">
        <v>2</v>
      </c>
      <c r="BR101">
        <v>0</v>
      </c>
      <c r="BS101">
        <v>1</v>
      </c>
      <c r="BT101">
        <v>1</v>
      </c>
      <c r="BU101">
        <v>1</v>
      </c>
      <c r="BV101">
        <v>1</v>
      </c>
      <c r="BW101">
        <v>1</v>
      </c>
      <c r="BX101">
        <v>1</v>
      </c>
      <c r="BY101" t="s">
        <v>6</v>
      </c>
      <c r="BZ101">
        <v>142</v>
      </c>
      <c r="CA101">
        <v>95</v>
      </c>
      <c r="CF101">
        <v>0</v>
      </c>
      <c r="CG101">
        <v>0</v>
      </c>
      <c r="CM101">
        <v>0</v>
      </c>
      <c r="CN101" t="s">
        <v>6</v>
      </c>
      <c r="CO101">
        <v>0</v>
      </c>
      <c r="CP101">
        <f t="shared" si="109"/>
        <v>230622.89</v>
      </c>
      <c r="CQ101">
        <f t="shared" si="110"/>
        <v>3230.0125000000003</v>
      </c>
      <c r="CR101">
        <f t="shared" si="111"/>
        <v>0</v>
      </c>
      <c r="CS101">
        <f t="shared" si="112"/>
        <v>0</v>
      </c>
      <c r="CT101">
        <f t="shared" si="113"/>
        <v>0</v>
      </c>
      <c r="CU101">
        <f t="shared" si="114"/>
        <v>0</v>
      </c>
      <c r="CV101">
        <f t="shared" si="115"/>
        <v>0</v>
      </c>
      <c r="CW101">
        <f t="shared" si="116"/>
        <v>0</v>
      </c>
      <c r="CX101">
        <f t="shared" si="117"/>
        <v>0</v>
      </c>
      <c r="CY101">
        <f t="shared" si="118"/>
        <v>0</v>
      </c>
      <c r="CZ101">
        <f t="shared" si="119"/>
        <v>0</v>
      </c>
      <c r="DC101" t="s">
        <v>6</v>
      </c>
      <c r="DD101" t="s">
        <v>6</v>
      </c>
      <c r="DE101" t="s">
        <v>6</v>
      </c>
      <c r="DF101" t="s">
        <v>6</v>
      </c>
      <c r="DG101" t="s">
        <v>6</v>
      </c>
      <c r="DH101" t="s">
        <v>6</v>
      </c>
      <c r="DI101" t="s">
        <v>6</v>
      </c>
      <c r="DJ101" t="s">
        <v>6</v>
      </c>
      <c r="DK101" t="s">
        <v>6</v>
      </c>
      <c r="DL101" t="s">
        <v>6</v>
      </c>
      <c r="DM101" t="s">
        <v>6</v>
      </c>
      <c r="DN101">
        <v>0</v>
      </c>
      <c r="DO101">
        <v>0</v>
      </c>
      <c r="DP101">
        <v>1</v>
      </c>
      <c r="DQ101">
        <v>1</v>
      </c>
      <c r="DU101">
        <v>1009</v>
      </c>
      <c r="DV101" t="s">
        <v>62</v>
      </c>
      <c r="DW101" t="s">
        <v>62</v>
      </c>
      <c r="DX101">
        <v>1000</v>
      </c>
      <c r="EE101">
        <v>26549101</v>
      </c>
      <c r="EF101">
        <v>2</v>
      </c>
      <c r="EG101" t="s">
        <v>20</v>
      </c>
      <c r="EH101">
        <v>0</v>
      </c>
      <c r="EI101" t="s">
        <v>6</v>
      </c>
      <c r="EJ101">
        <v>1</v>
      </c>
      <c r="EK101">
        <v>27001</v>
      </c>
      <c r="EL101" t="s">
        <v>21</v>
      </c>
      <c r="EM101" t="s">
        <v>22</v>
      </c>
      <c r="EO101" t="s">
        <v>6</v>
      </c>
      <c r="EQ101">
        <v>0</v>
      </c>
      <c r="ER101">
        <v>451.75</v>
      </c>
      <c r="ES101">
        <v>451.75</v>
      </c>
      <c r="ET101">
        <v>0</v>
      </c>
      <c r="EU101">
        <v>0</v>
      </c>
      <c r="EV101">
        <v>0</v>
      </c>
      <c r="EW101">
        <v>0</v>
      </c>
      <c r="EX101">
        <v>0</v>
      </c>
      <c r="FQ101">
        <v>0</v>
      </c>
      <c r="FR101">
        <f t="shared" si="120"/>
        <v>0</v>
      </c>
      <c r="FS101">
        <v>0</v>
      </c>
      <c r="FT101" t="s">
        <v>24</v>
      </c>
      <c r="FU101" t="s">
        <v>25</v>
      </c>
      <c r="FX101">
        <v>127.8</v>
      </c>
      <c r="FY101">
        <v>80.75</v>
      </c>
      <c r="GA101" t="s">
        <v>6</v>
      </c>
      <c r="GD101">
        <v>0</v>
      </c>
      <c r="GF101">
        <v>1719355709</v>
      </c>
      <c r="GG101">
        <v>1</v>
      </c>
      <c r="GH101">
        <v>1</v>
      </c>
      <c r="GI101">
        <v>4</v>
      </c>
      <c r="GJ101">
        <v>0</v>
      </c>
      <c r="GK101">
        <f>ROUND(R101*(S12)/100,2)</f>
        <v>0</v>
      </c>
      <c r="GL101">
        <f t="shared" si="121"/>
        <v>0</v>
      </c>
      <c r="GM101">
        <f t="shared" si="122"/>
        <v>230622.89</v>
      </c>
      <c r="GN101">
        <f t="shared" si="123"/>
        <v>230622.89</v>
      </c>
      <c r="GO101">
        <f t="shared" si="124"/>
        <v>0</v>
      </c>
      <c r="GP101">
        <f t="shared" si="125"/>
        <v>0</v>
      </c>
      <c r="GR101">
        <v>0</v>
      </c>
      <c r="GS101">
        <v>3</v>
      </c>
      <c r="GT101">
        <v>0</v>
      </c>
      <c r="GU101" t="s">
        <v>6</v>
      </c>
      <c r="GV101">
        <f t="shared" si="126"/>
        <v>0</v>
      </c>
      <c r="GW101">
        <v>1</v>
      </c>
      <c r="GX101">
        <f t="shared" si="127"/>
        <v>0</v>
      </c>
      <c r="HA101">
        <v>0</v>
      </c>
      <c r="HB101">
        <v>0</v>
      </c>
      <c r="IK101">
        <v>0</v>
      </c>
    </row>
    <row r="102" spans="1:255" x14ac:dyDescent="0.2">
      <c r="A102" s="2">
        <v>17</v>
      </c>
      <c r="B102" s="2">
        <v>1</v>
      </c>
      <c r="C102" s="2">
        <f>ROW(SmtRes!A255)</f>
        <v>255</v>
      </c>
      <c r="D102" s="2">
        <f>ROW(EtalonRes!A257)</f>
        <v>257</v>
      </c>
      <c r="E102" s="2" t="s">
        <v>178</v>
      </c>
      <c r="F102" s="2" t="s">
        <v>179</v>
      </c>
      <c r="G102" s="2" t="s">
        <v>180</v>
      </c>
      <c r="H102" s="2" t="s">
        <v>113</v>
      </c>
      <c r="I102" s="2">
        <f>ROUND(84.8/100,9)</f>
        <v>0.84799999999999998</v>
      </c>
      <c r="J102" s="2">
        <v>0</v>
      </c>
      <c r="K102" s="2"/>
      <c r="L102" s="2"/>
      <c r="M102" s="2"/>
      <c r="N102" s="2"/>
      <c r="O102" s="2">
        <f t="shared" si="94"/>
        <v>710.92</v>
      </c>
      <c r="P102" s="2">
        <f t="shared" si="95"/>
        <v>0</v>
      </c>
      <c r="Q102" s="2">
        <f t="shared" si="96"/>
        <v>0</v>
      </c>
      <c r="R102" s="2">
        <f t="shared" si="97"/>
        <v>0</v>
      </c>
      <c r="S102" s="2">
        <f t="shared" si="98"/>
        <v>710.92</v>
      </c>
      <c r="T102" s="2">
        <f t="shared" si="99"/>
        <v>0</v>
      </c>
      <c r="U102" s="2">
        <f t="shared" si="100"/>
        <v>94.789439999999999</v>
      </c>
      <c r="V102" s="2">
        <f t="shared" si="101"/>
        <v>0</v>
      </c>
      <c r="W102" s="2">
        <f t="shared" si="102"/>
        <v>0</v>
      </c>
      <c r="X102" s="2">
        <f t="shared" si="103"/>
        <v>511.86</v>
      </c>
      <c r="Y102" s="2">
        <f t="shared" si="104"/>
        <v>270.14999999999998</v>
      </c>
      <c r="Z102" s="2"/>
      <c r="AA102" s="2">
        <v>26812436</v>
      </c>
      <c r="AB102" s="2">
        <f t="shared" si="105"/>
        <v>838.35</v>
      </c>
      <c r="AC102" s="2">
        <f t="shared" si="106"/>
        <v>0</v>
      </c>
      <c r="AD102" s="2">
        <f>ROUND(((((ET102*1.25))-((EU102*1.25)))+AE102),6)</f>
        <v>0</v>
      </c>
      <c r="AE102" s="2">
        <f>ROUND(((EU102*1.25)),6)</f>
        <v>0</v>
      </c>
      <c r="AF102" s="2">
        <f>ROUND(((EV102*1.15)),6)</f>
        <v>838.35</v>
      </c>
      <c r="AG102" s="2">
        <f t="shared" si="107"/>
        <v>0</v>
      </c>
      <c r="AH102" s="2">
        <f>((EW102*1.15))</f>
        <v>111.78</v>
      </c>
      <c r="AI102" s="2">
        <f>((EX102*1.25))</f>
        <v>0</v>
      </c>
      <c r="AJ102" s="2">
        <f t="shared" si="108"/>
        <v>0</v>
      </c>
      <c r="AK102" s="2">
        <v>729</v>
      </c>
      <c r="AL102" s="2">
        <v>0</v>
      </c>
      <c r="AM102" s="2">
        <v>0</v>
      </c>
      <c r="AN102" s="2">
        <v>0</v>
      </c>
      <c r="AO102" s="2">
        <v>729</v>
      </c>
      <c r="AP102" s="2">
        <v>0</v>
      </c>
      <c r="AQ102" s="2">
        <v>97.2</v>
      </c>
      <c r="AR102" s="2">
        <v>0</v>
      </c>
      <c r="AS102" s="2">
        <v>0</v>
      </c>
      <c r="AT102" s="2">
        <v>72</v>
      </c>
      <c r="AU102" s="2">
        <v>38</v>
      </c>
      <c r="AV102" s="2">
        <v>1</v>
      </c>
      <c r="AW102" s="2">
        <v>1</v>
      </c>
      <c r="AX102" s="2"/>
      <c r="AY102" s="2"/>
      <c r="AZ102" s="2">
        <v>1</v>
      </c>
      <c r="BA102" s="2">
        <v>1</v>
      </c>
      <c r="BB102" s="2">
        <v>1</v>
      </c>
      <c r="BC102" s="2">
        <v>1</v>
      </c>
      <c r="BD102" s="2" t="s">
        <v>6</v>
      </c>
      <c r="BE102" s="2" t="s">
        <v>6</v>
      </c>
      <c r="BF102" s="2" t="s">
        <v>6</v>
      </c>
      <c r="BG102" s="2" t="s">
        <v>6</v>
      </c>
      <c r="BH102" s="2">
        <v>0</v>
      </c>
      <c r="BI102" s="2">
        <v>1</v>
      </c>
      <c r="BJ102" s="2" t="s">
        <v>181</v>
      </c>
      <c r="BK102" s="2"/>
      <c r="BL102" s="2"/>
      <c r="BM102" s="2">
        <v>1003</v>
      </c>
      <c r="BN102" s="2">
        <v>0</v>
      </c>
      <c r="BO102" s="2" t="s">
        <v>6</v>
      </c>
      <c r="BP102" s="2">
        <v>0</v>
      </c>
      <c r="BQ102" s="2">
        <v>2</v>
      </c>
      <c r="BR102" s="2">
        <v>0</v>
      </c>
      <c r="BS102" s="2">
        <v>1</v>
      </c>
      <c r="BT102" s="2">
        <v>1</v>
      </c>
      <c r="BU102" s="2">
        <v>1</v>
      </c>
      <c r="BV102" s="2">
        <v>1</v>
      </c>
      <c r="BW102" s="2">
        <v>1</v>
      </c>
      <c r="BX102" s="2">
        <v>1</v>
      </c>
      <c r="BY102" s="2" t="s">
        <v>6</v>
      </c>
      <c r="BZ102" s="2">
        <v>80</v>
      </c>
      <c r="CA102" s="2">
        <v>45</v>
      </c>
      <c r="CB102" s="2"/>
      <c r="CC102" s="2"/>
      <c r="CD102" s="2"/>
      <c r="CE102" s="2"/>
      <c r="CF102" s="2">
        <v>0</v>
      </c>
      <c r="CG102" s="2">
        <v>0</v>
      </c>
      <c r="CH102" s="2"/>
      <c r="CI102" s="2"/>
      <c r="CJ102" s="2"/>
      <c r="CK102" s="2"/>
      <c r="CL102" s="2"/>
      <c r="CM102" s="2">
        <v>0</v>
      </c>
      <c r="CN102" s="2" t="s">
        <v>500</v>
      </c>
      <c r="CO102" s="2">
        <v>0</v>
      </c>
      <c r="CP102" s="2">
        <f t="shared" si="109"/>
        <v>710.92</v>
      </c>
      <c r="CQ102" s="2">
        <f t="shared" si="110"/>
        <v>0</v>
      </c>
      <c r="CR102" s="2">
        <f t="shared" si="111"/>
        <v>0</v>
      </c>
      <c r="CS102" s="2">
        <f t="shared" si="112"/>
        <v>0</v>
      </c>
      <c r="CT102" s="2">
        <f t="shared" si="113"/>
        <v>838.35</v>
      </c>
      <c r="CU102" s="2">
        <f t="shared" si="114"/>
        <v>0</v>
      </c>
      <c r="CV102" s="2">
        <f t="shared" si="115"/>
        <v>111.78</v>
      </c>
      <c r="CW102" s="2">
        <f t="shared" si="116"/>
        <v>0</v>
      </c>
      <c r="CX102" s="2">
        <f t="shared" si="117"/>
        <v>0</v>
      </c>
      <c r="CY102" s="2">
        <f t="shared" si="118"/>
        <v>511.86239999999998</v>
      </c>
      <c r="CZ102" s="2">
        <f t="shared" si="119"/>
        <v>270.14959999999996</v>
      </c>
      <c r="DA102" s="2"/>
      <c r="DB102" s="2"/>
      <c r="DC102" s="2" t="s">
        <v>6</v>
      </c>
      <c r="DD102" s="2" t="s">
        <v>6</v>
      </c>
      <c r="DE102" s="2" t="s">
        <v>41</v>
      </c>
      <c r="DF102" s="2" t="s">
        <v>41</v>
      </c>
      <c r="DG102" s="2" t="s">
        <v>42</v>
      </c>
      <c r="DH102" s="2" t="s">
        <v>6</v>
      </c>
      <c r="DI102" s="2" t="s">
        <v>42</v>
      </c>
      <c r="DJ102" s="2" t="s">
        <v>41</v>
      </c>
      <c r="DK102" s="2" t="s">
        <v>6</v>
      </c>
      <c r="DL102" s="2" t="s">
        <v>6</v>
      </c>
      <c r="DM102" s="2" t="s">
        <v>6</v>
      </c>
      <c r="DN102" s="2">
        <v>0</v>
      </c>
      <c r="DO102" s="2">
        <v>0</v>
      </c>
      <c r="DP102" s="2">
        <v>1</v>
      </c>
      <c r="DQ102" s="2">
        <v>1</v>
      </c>
      <c r="DR102" s="2"/>
      <c r="DS102" s="2"/>
      <c r="DT102" s="2"/>
      <c r="DU102" s="2">
        <v>1007</v>
      </c>
      <c r="DV102" s="2" t="s">
        <v>113</v>
      </c>
      <c r="DW102" s="2" t="s">
        <v>113</v>
      </c>
      <c r="DX102" s="2">
        <v>100</v>
      </c>
      <c r="DY102" s="2"/>
      <c r="DZ102" s="2"/>
      <c r="EA102" s="2"/>
      <c r="EB102" s="2"/>
      <c r="EC102" s="2"/>
      <c r="ED102" s="2"/>
      <c r="EE102" s="2">
        <v>26549036</v>
      </c>
      <c r="EF102" s="2">
        <v>2</v>
      </c>
      <c r="EG102" s="2" t="s">
        <v>20</v>
      </c>
      <c r="EH102" s="2">
        <v>0</v>
      </c>
      <c r="EI102" s="2" t="s">
        <v>6</v>
      </c>
      <c r="EJ102" s="2">
        <v>1</v>
      </c>
      <c r="EK102" s="2">
        <v>1003</v>
      </c>
      <c r="EL102" s="2" t="s">
        <v>182</v>
      </c>
      <c r="EM102" s="2" t="s">
        <v>69</v>
      </c>
      <c r="EN102" s="2"/>
      <c r="EO102" s="2" t="s">
        <v>43</v>
      </c>
      <c r="EP102" s="2"/>
      <c r="EQ102" s="2">
        <v>0</v>
      </c>
      <c r="ER102" s="2">
        <v>729</v>
      </c>
      <c r="ES102" s="2">
        <v>0</v>
      </c>
      <c r="ET102" s="2">
        <v>0</v>
      </c>
      <c r="EU102" s="2">
        <v>0</v>
      </c>
      <c r="EV102" s="2">
        <v>729</v>
      </c>
      <c r="EW102" s="2">
        <v>97.2</v>
      </c>
      <c r="EX102" s="2">
        <v>0</v>
      </c>
      <c r="EY102" s="2">
        <v>0</v>
      </c>
      <c r="EZ102" s="2"/>
      <c r="FA102" s="2"/>
      <c r="FB102" s="2"/>
      <c r="FC102" s="2"/>
      <c r="FD102" s="2"/>
      <c r="FE102" s="2"/>
      <c r="FF102" s="2"/>
      <c r="FG102" s="2"/>
      <c r="FH102" s="2"/>
      <c r="FI102" s="2"/>
      <c r="FJ102" s="2"/>
      <c r="FK102" s="2"/>
      <c r="FL102" s="2"/>
      <c r="FM102" s="2"/>
      <c r="FN102" s="2"/>
      <c r="FO102" s="2"/>
      <c r="FP102" s="2"/>
      <c r="FQ102" s="2">
        <v>0</v>
      </c>
      <c r="FR102" s="2">
        <f t="shared" si="120"/>
        <v>0</v>
      </c>
      <c r="FS102" s="2">
        <v>0</v>
      </c>
      <c r="FT102" s="2" t="s">
        <v>24</v>
      </c>
      <c r="FU102" s="2" t="s">
        <v>25</v>
      </c>
      <c r="FV102" s="2"/>
      <c r="FW102" s="2"/>
      <c r="FX102" s="2">
        <v>72</v>
      </c>
      <c r="FY102" s="2">
        <v>38.25</v>
      </c>
      <c r="FZ102" s="2"/>
      <c r="GA102" s="2" t="s">
        <v>6</v>
      </c>
      <c r="GB102" s="2"/>
      <c r="GC102" s="2"/>
      <c r="GD102" s="2">
        <v>0</v>
      </c>
      <c r="GE102" s="2"/>
      <c r="GF102" s="2">
        <v>-286385310</v>
      </c>
      <c r="GG102" s="2">
        <v>2</v>
      </c>
      <c r="GH102" s="2">
        <v>1</v>
      </c>
      <c r="GI102" s="2">
        <v>-2</v>
      </c>
      <c r="GJ102" s="2">
        <v>0</v>
      </c>
      <c r="GK102" s="2">
        <f>ROUND(R102*(R12)/100,2)</f>
        <v>0</v>
      </c>
      <c r="GL102" s="2">
        <f t="shared" si="121"/>
        <v>0</v>
      </c>
      <c r="GM102" s="2">
        <f t="shared" si="122"/>
        <v>1492.93</v>
      </c>
      <c r="GN102" s="2">
        <f t="shared" si="123"/>
        <v>1492.93</v>
      </c>
      <c r="GO102" s="2">
        <f t="shared" si="124"/>
        <v>0</v>
      </c>
      <c r="GP102" s="2">
        <f t="shared" si="125"/>
        <v>0</v>
      </c>
      <c r="GQ102" s="2"/>
      <c r="GR102" s="2">
        <v>0</v>
      </c>
      <c r="GS102" s="2">
        <v>3</v>
      </c>
      <c r="GT102" s="2">
        <v>0</v>
      </c>
      <c r="GU102" s="2" t="s">
        <v>6</v>
      </c>
      <c r="GV102" s="2">
        <f t="shared" si="126"/>
        <v>0</v>
      </c>
      <c r="GW102" s="2">
        <v>1</v>
      </c>
      <c r="GX102" s="2">
        <f t="shared" si="127"/>
        <v>0</v>
      </c>
      <c r="GY102" s="2"/>
      <c r="GZ102" s="2"/>
      <c r="HA102" s="2">
        <v>0</v>
      </c>
      <c r="HB102" s="2">
        <v>0</v>
      </c>
      <c r="HC102" s="2"/>
      <c r="HD102" s="2"/>
      <c r="HE102" s="2"/>
      <c r="HF102" s="2"/>
      <c r="HG102" s="2"/>
      <c r="HH102" s="2"/>
      <c r="HI102" s="2"/>
      <c r="HJ102" s="2"/>
      <c r="HK102" s="2"/>
      <c r="HL102" s="2"/>
      <c r="HM102" s="2"/>
      <c r="HN102" s="2"/>
      <c r="HO102" s="2"/>
      <c r="HP102" s="2"/>
      <c r="HQ102" s="2"/>
      <c r="HR102" s="2"/>
      <c r="HS102" s="2"/>
      <c r="HT102" s="2"/>
      <c r="HU102" s="2"/>
      <c r="HV102" s="2"/>
      <c r="HW102" s="2"/>
      <c r="HX102" s="2"/>
      <c r="HY102" s="2"/>
      <c r="HZ102" s="2"/>
      <c r="IA102" s="2"/>
      <c r="IB102" s="2"/>
      <c r="IC102" s="2"/>
      <c r="ID102" s="2"/>
      <c r="IE102" s="2"/>
      <c r="IF102" s="2"/>
      <c r="IG102" s="2"/>
      <c r="IH102" s="2"/>
      <c r="II102" s="2"/>
      <c r="IJ102" s="2"/>
      <c r="IK102" s="2">
        <v>0</v>
      </c>
      <c r="IL102" s="2"/>
      <c r="IM102" s="2"/>
      <c r="IN102" s="2"/>
      <c r="IO102" s="2"/>
      <c r="IP102" s="2"/>
      <c r="IQ102" s="2"/>
      <c r="IR102" s="2"/>
      <c r="IS102" s="2"/>
      <c r="IT102" s="2"/>
      <c r="IU102" s="2"/>
    </row>
    <row r="103" spans="1:255" x14ac:dyDescent="0.2">
      <c r="A103">
        <v>17</v>
      </c>
      <c r="B103">
        <v>1</v>
      </c>
      <c r="C103">
        <f>ROW(SmtRes!A256)</f>
        <v>256</v>
      </c>
      <c r="D103">
        <f>ROW(EtalonRes!A258)</f>
        <v>258</v>
      </c>
      <c r="E103" t="s">
        <v>178</v>
      </c>
      <c r="F103" t="s">
        <v>179</v>
      </c>
      <c r="G103" t="s">
        <v>180</v>
      </c>
      <c r="H103" t="s">
        <v>113</v>
      </c>
      <c r="I103">
        <f>ROUND(84.8/100,9)</f>
        <v>0.84799999999999998</v>
      </c>
      <c r="J103">
        <v>0</v>
      </c>
      <c r="O103">
        <f t="shared" si="94"/>
        <v>5083.08</v>
      </c>
      <c r="P103">
        <f t="shared" si="95"/>
        <v>0</v>
      </c>
      <c r="Q103">
        <f t="shared" si="96"/>
        <v>0</v>
      </c>
      <c r="R103">
        <f t="shared" si="97"/>
        <v>0</v>
      </c>
      <c r="S103">
        <f t="shared" si="98"/>
        <v>5083.08</v>
      </c>
      <c r="T103">
        <f t="shared" si="99"/>
        <v>0</v>
      </c>
      <c r="U103">
        <f t="shared" si="100"/>
        <v>94.789439999999999</v>
      </c>
      <c r="V103">
        <f t="shared" si="101"/>
        <v>0</v>
      </c>
      <c r="W103">
        <f t="shared" si="102"/>
        <v>0</v>
      </c>
      <c r="X103">
        <f t="shared" si="103"/>
        <v>3659.82</v>
      </c>
      <c r="Y103">
        <f t="shared" si="104"/>
        <v>1931.57</v>
      </c>
      <c r="AA103">
        <v>26812450</v>
      </c>
      <c r="AB103">
        <f t="shared" si="105"/>
        <v>838.35</v>
      </c>
      <c r="AC103">
        <f t="shared" si="106"/>
        <v>0</v>
      </c>
      <c r="AD103">
        <f>ROUND(((((ET103*1.25))-((EU103*1.25)))+AE103),6)</f>
        <v>0</v>
      </c>
      <c r="AE103">
        <f>ROUND(((EU103*1.25)),6)</f>
        <v>0</v>
      </c>
      <c r="AF103">
        <f>ROUND(((EV103*1.15)),6)</f>
        <v>838.35</v>
      </c>
      <c r="AG103">
        <f t="shared" si="107"/>
        <v>0</v>
      </c>
      <c r="AH103">
        <f>((EW103*1.15))</f>
        <v>111.78</v>
      </c>
      <c r="AI103">
        <f>((EX103*1.25))</f>
        <v>0</v>
      </c>
      <c r="AJ103">
        <f t="shared" si="108"/>
        <v>0</v>
      </c>
      <c r="AK103">
        <v>729</v>
      </c>
      <c r="AL103">
        <v>0</v>
      </c>
      <c r="AM103">
        <v>0</v>
      </c>
      <c r="AN103">
        <v>0</v>
      </c>
      <c r="AO103">
        <v>729</v>
      </c>
      <c r="AP103">
        <v>0</v>
      </c>
      <c r="AQ103">
        <v>97.2</v>
      </c>
      <c r="AR103">
        <v>0</v>
      </c>
      <c r="AS103">
        <v>0</v>
      </c>
      <c r="AT103">
        <v>72</v>
      </c>
      <c r="AU103">
        <v>38</v>
      </c>
      <c r="AV103">
        <v>1</v>
      </c>
      <c r="AW103">
        <v>1</v>
      </c>
      <c r="AZ103">
        <v>7.15</v>
      </c>
      <c r="BA103">
        <v>7.15</v>
      </c>
      <c r="BB103">
        <v>7.15</v>
      </c>
      <c r="BC103">
        <v>7.15</v>
      </c>
      <c r="BD103" t="s">
        <v>6</v>
      </c>
      <c r="BE103" t="s">
        <v>6</v>
      </c>
      <c r="BF103" t="s">
        <v>6</v>
      </c>
      <c r="BG103" t="s">
        <v>6</v>
      </c>
      <c r="BH103">
        <v>0</v>
      </c>
      <c r="BI103">
        <v>1</v>
      </c>
      <c r="BJ103" t="s">
        <v>181</v>
      </c>
      <c r="BM103">
        <v>1003</v>
      </c>
      <c r="BN103">
        <v>0</v>
      </c>
      <c r="BO103" t="s">
        <v>6</v>
      </c>
      <c r="BP103">
        <v>0</v>
      </c>
      <c r="BQ103">
        <v>2</v>
      </c>
      <c r="BR103">
        <v>0</v>
      </c>
      <c r="BS103">
        <v>7.15</v>
      </c>
      <c r="BT103">
        <v>1</v>
      </c>
      <c r="BU103">
        <v>1</v>
      </c>
      <c r="BV103">
        <v>1</v>
      </c>
      <c r="BW103">
        <v>1</v>
      </c>
      <c r="BX103">
        <v>1</v>
      </c>
      <c r="BY103" t="s">
        <v>6</v>
      </c>
      <c r="BZ103">
        <v>80</v>
      </c>
      <c r="CA103">
        <v>45</v>
      </c>
      <c r="CF103">
        <v>0</v>
      </c>
      <c r="CG103">
        <v>0</v>
      </c>
      <c r="CM103">
        <v>0</v>
      </c>
      <c r="CN103" t="s">
        <v>500</v>
      </c>
      <c r="CO103">
        <v>0</v>
      </c>
      <c r="CP103">
        <f t="shared" si="109"/>
        <v>5083.08</v>
      </c>
      <c r="CQ103">
        <f t="shared" si="110"/>
        <v>0</v>
      </c>
      <c r="CR103">
        <f t="shared" si="111"/>
        <v>0</v>
      </c>
      <c r="CS103">
        <f t="shared" si="112"/>
        <v>0</v>
      </c>
      <c r="CT103">
        <f t="shared" si="113"/>
        <v>5994.2025000000003</v>
      </c>
      <c r="CU103">
        <f t="shared" si="114"/>
        <v>0</v>
      </c>
      <c r="CV103">
        <f t="shared" si="115"/>
        <v>111.78</v>
      </c>
      <c r="CW103">
        <f t="shared" si="116"/>
        <v>0</v>
      </c>
      <c r="CX103">
        <f t="shared" si="117"/>
        <v>0</v>
      </c>
      <c r="CY103">
        <f t="shared" si="118"/>
        <v>3659.8176000000003</v>
      </c>
      <c r="CZ103">
        <f t="shared" si="119"/>
        <v>1931.5704000000001</v>
      </c>
      <c r="DC103" t="s">
        <v>6</v>
      </c>
      <c r="DD103" t="s">
        <v>6</v>
      </c>
      <c r="DE103" t="s">
        <v>41</v>
      </c>
      <c r="DF103" t="s">
        <v>41</v>
      </c>
      <c r="DG103" t="s">
        <v>42</v>
      </c>
      <c r="DH103" t="s">
        <v>6</v>
      </c>
      <c r="DI103" t="s">
        <v>42</v>
      </c>
      <c r="DJ103" t="s">
        <v>41</v>
      </c>
      <c r="DK103" t="s">
        <v>6</v>
      </c>
      <c r="DL103" t="s">
        <v>6</v>
      </c>
      <c r="DM103" t="s">
        <v>6</v>
      </c>
      <c r="DN103">
        <v>0</v>
      </c>
      <c r="DO103">
        <v>0</v>
      </c>
      <c r="DP103">
        <v>1</v>
      </c>
      <c r="DQ103">
        <v>1</v>
      </c>
      <c r="DU103">
        <v>1007</v>
      </c>
      <c r="DV103" t="s">
        <v>113</v>
      </c>
      <c r="DW103" t="s">
        <v>113</v>
      </c>
      <c r="DX103">
        <v>100</v>
      </c>
      <c r="EE103">
        <v>26549036</v>
      </c>
      <c r="EF103">
        <v>2</v>
      </c>
      <c r="EG103" t="s">
        <v>20</v>
      </c>
      <c r="EH103">
        <v>0</v>
      </c>
      <c r="EI103" t="s">
        <v>6</v>
      </c>
      <c r="EJ103">
        <v>1</v>
      </c>
      <c r="EK103">
        <v>1003</v>
      </c>
      <c r="EL103" t="s">
        <v>182</v>
      </c>
      <c r="EM103" t="s">
        <v>69</v>
      </c>
      <c r="EO103" t="s">
        <v>43</v>
      </c>
      <c r="EQ103">
        <v>0</v>
      </c>
      <c r="ER103">
        <v>729</v>
      </c>
      <c r="ES103">
        <v>0</v>
      </c>
      <c r="ET103">
        <v>0</v>
      </c>
      <c r="EU103">
        <v>0</v>
      </c>
      <c r="EV103">
        <v>729</v>
      </c>
      <c r="EW103">
        <v>97.2</v>
      </c>
      <c r="EX103">
        <v>0</v>
      </c>
      <c r="EY103">
        <v>0</v>
      </c>
      <c r="FQ103">
        <v>0</v>
      </c>
      <c r="FR103">
        <f t="shared" si="120"/>
        <v>0</v>
      </c>
      <c r="FS103">
        <v>0</v>
      </c>
      <c r="FT103" t="s">
        <v>24</v>
      </c>
      <c r="FU103" t="s">
        <v>25</v>
      </c>
      <c r="FX103">
        <v>72</v>
      </c>
      <c r="FY103">
        <v>38.25</v>
      </c>
      <c r="GA103" t="s">
        <v>6</v>
      </c>
      <c r="GD103">
        <v>0</v>
      </c>
      <c r="GF103">
        <v>-286385310</v>
      </c>
      <c r="GG103">
        <v>1</v>
      </c>
      <c r="GH103">
        <v>1</v>
      </c>
      <c r="GI103">
        <v>4</v>
      </c>
      <c r="GJ103">
        <v>0</v>
      </c>
      <c r="GK103">
        <f>ROUND(R103*(S12)/100,2)</f>
        <v>0</v>
      </c>
      <c r="GL103">
        <f t="shared" si="121"/>
        <v>0</v>
      </c>
      <c r="GM103">
        <f t="shared" si="122"/>
        <v>10674.47</v>
      </c>
      <c r="GN103">
        <f t="shared" si="123"/>
        <v>10674.47</v>
      </c>
      <c r="GO103">
        <f t="shared" si="124"/>
        <v>0</v>
      </c>
      <c r="GP103">
        <f t="shared" si="125"/>
        <v>0</v>
      </c>
      <c r="GR103">
        <v>0</v>
      </c>
      <c r="GS103">
        <v>3</v>
      </c>
      <c r="GT103">
        <v>0</v>
      </c>
      <c r="GU103" t="s">
        <v>6</v>
      </c>
      <c r="GV103">
        <f t="shared" si="126"/>
        <v>0</v>
      </c>
      <c r="GW103">
        <v>1</v>
      </c>
      <c r="GX103">
        <f t="shared" si="127"/>
        <v>0</v>
      </c>
      <c r="HA103">
        <v>0</v>
      </c>
      <c r="HB103">
        <v>0</v>
      </c>
      <c r="IK103">
        <v>0</v>
      </c>
    </row>
    <row r="104" spans="1:255" x14ac:dyDescent="0.2">
      <c r="A104" s="2">
        <v>17</v>
      </c>
      <c r="B104" s="2">
        <v>1</v>
      </c>
      <c r="C104" s="2"/>
      <c r="D104" s="2"/>
      <c r="E104" s="2" t="s">
        <v>183</v>
      </c>
      <c r="F104" s="2" t="s">
        <v>184</v>
      </c>
      <c r="G104" s="2" t="s">
        <v>185</v>
      </c>
      <c r="H104" s="2" t="s">
        <v>186</v>
      </c>
      <c r="I104" s="2">
        <f>ROUND(88.011+1.716+47.52,9)</f>
        <v>137.24700000000001</v>
      </c>
      <c r="J104" s="2">
        <v>0</v>
      </c>
      <c r="K104" s="2"/>
      <c r="L104" s="2"/>
      <c r="M104" s="2"/>
      <c r="N104" s="2"/>
      <c r="O104" s="2">
        <f>0</f>
        <v>0</v>
      </c>
      <c r="P104" s="2">
        <f>0</f>
        <v>0</v>
      </c>
      <c r="Q104" s="2">
        <f>0</f>
        <v>0</v>
      </c>
      <c r="R104" s="2">
        <f>0</f>
        <v>0</v>
      </c>
      <c r="S104" s="2">
        <f>0</f>
        <v>0</v>
      </c>
      <c r="T104" s="2">
        <f>0</f>
        <v>0</v>
      </c>
      <c r="U104" s="2">
        <f>0</f>
        <v>0</v>
      </c>
      <c r="V104" s="2">
        <f>0</f>
        <v>0</v>
      </c>
      <c r="W104" s="2">
        <f>0</f>
        <v>0</v>
      </c>
      <c r="X104" s="2">
        <f>0</f>
        <v>0</v>
      </c>
      <c r="Y104" s="2">
        <f>0</f>
        <v>0</v>
      </c>
      <c r="Z104" s="2"/>
      <c r="AA104" s="2">
        <v>26812436</v>
      </c>
      <c r="AB104" s="2">
        <f>ROUND((AK104),6)</f>
        <v>3.28</v>
      </c>
      <c r="AC104" s="2">
        <f>0</f>
        <v>0</v>
      </c>
      <c r="AD104" s="2">
        <f>0</f>
        <v>0</v>
      </c>
      <c r="AE104" s="2">
        <f>0</f>
        <v>0</v>
      </c>
      <c r="AF104" s="2">
        <f>0</f>
        <v>0</v>
      </c>
      <c r="AG104" s="2">
        <f>0</f>
        <v>0</v>
      </c>
      <c r="AH104" s="2">
        <f>0</f>
        <v>0</v>
      </c>
      <c r="AI104" s="2">
        <f>0</f>
        <v>0</v>
      </c>
      <c r="AJ104" s="2">
        <f>0</f>
        <v>0</v>
      </c>
      <c r="AK104" s="2">
        <v>3.28</v>
      </c>
      <c r="AL104" s="2">
        <v>0</v>
      </c>
      <c r="AM104" s="2">
        <v>0</v>
      </c>
      <c r="AN104" s="2">
        <v>0</v>
      </c>
      <c r="AO104" s="2">
        <v>0</v>
      </c>
      <c r="AP104" s="2">
        <v>0</v>
      </c>
      <c r="AQ104" s="2">
        <v>0</v>
      </c>
      <c r="AR104" s="2">
        <v>0</v>
      </c>
      <c r="AS104" s="2">
        <v>0</v>
      </c>
      <c r="AT104" s="2">
        <v>0</v>
      </c>
      <c r="AU104" s="2">
        <v>0</v>
      </c>
      <c r="AV104" s="2">
        <v>1</v>
      </c>
      <c r="AW104" s="2">
        <v>1</v>
      </c>
      <c r="AX104" s="2"/>
      <c r="AY104" s="2"/>
      <c r="AZ104" s="2">
        <v>1</v>
      </c>
      <c r="BA104" s="2">
        <v>1</v>
      </c>
      <c r="BB104" s="2">
        <v>1</v>
      </c>
      <c r="BC104" s="2">
        <v>1</v>
      </c>
      <c r="BD104" s="2" t="s">
        <v>6</v>
      </c>
      <c r="BE104" s="2" t="s">
        <v>6</v>
      </c>
      <c r="BF104" s="2" t="s">
        <v>6</v>
      </c>
      <c r="BG104" s="2" t="s">
        <v>6</v>
      </c>
      <c r="BH104" s="2">
        <v>0</v>
      </c>
      <c r="BI104" s="2">
        <v>1</v>
      </c>
      <c r="BJ104" s="2" t="s">
        <v>187</v>
      </c>
      <c r="BK104" s="2"/>
      <c r="BL104" s="2"/>
      <c r="BM104" s="2">
        <v>700004</v>
      </c>
      <c r="BN104" s="2">
        <v>0</v>
      </c>
      <c r="BO104" s="2" t="s">
        <v>6</v>
      </c>
      <c r="BP104" s="2">
        <v>0</v>
      </c>
      <c r="BQ104" s="2">
        <v>19</v>
      </c>
      <c r="BR104" s="2">
        <v>0</v>
      </c>
      <c r="BS104" s="2">
        <v>1</v>
      </c>
      <c r="BT104" s="2">
        <v>1</v>
      </c>
      <c r="BU104" s="2">
        <v>1</v>
      </c>
      <c r="BV104" s="2">
        <v>1</v>
      </c>
      <c r="BW104" s="2">
        <v>1</v>
      </c>
      <c r="BX104" s="2">
        <v>1</v>
      </c>
      <c r="BY104" s="2" t="s">
        <v>6</v>
      </c>
      <c r="BZ104" s="2">
        <v>0</v>
      </c>
      <c r="CA104" s="2">
        <v>0</v>
      </c>
      <c r="CB104" s="2"/>
      <c r="CC104" s="2"/>
      <c r="CD104" s="2"/>
      <c r="CE104" s="2"/>
      <c r="CF104" s="2">
        <v>0</v>
      </c>
      <c r="CG104" s="2">
        <v>0</v>
      </c>
      <c r="CH104" s="2"/>
      <c r="CI104" s="2"/>
      <c r="CJ104" s="2"/>
      <c r="CK104" s="2"/>
      <c r="CL104" s="2"/>
      <c r="CM104" s="2">
        <v>0</v>
      </c>
      <c r="CN104" s="2" t="s">
        <v>6</v>
      </c>
      <c r="CO104" s="2">
        <v>0</v>
      </c>
      <c r="CP104" s="2">
        <f>AB104*AZ104</f>
        <v>3.28</v>
      </c>
      <c r="CQ104" s="2">
        <v>0</v>
      </c>
      <c r="CR104" s="2">
        <v>0</v>
      </c>
      <c r="CS104" s="2">
        <v>0</v>
      </c>
      <c r="CT104" s="2">
        <v>0</v>
      </c>
      <c r="CU104" s="2">
        <v>0</v>
      </c>
      <c r="CV104" s="2">
        <v>0</v>
      </c>
      <c r="CW104" s="2">
        <v>0</v>
      </c>
      <c r="CX104" s="2">
        <v>0</v>
      </c>
      <c r="CY104" s="2">
        <v>0</v>
      </c>
      <c r="CZ104" s="2">
        <v>0</v>
      </c>
      <c r="DA104" s="2"/>
      <c r="DB104" s="2"/>
      <c r="DC104" s="2" t="s">
        <v>6</v>
      </c>
      <c r="DD104" s="2" t="s">
        <v>6</v>
      </c>
      <c r="DE104" s="2" t="s">
        <v>6</v>
      </c>
      <c r="DF104" s="2" t="s">
        <v>6</v>
      </c>
      <c r="DG104" s="2" t="s">
        <v>6</v>
      </c>
      <c r="DH104" s="2" t="s">
        <v>6</v>
      </c>
      <c r="DI104" s="2" t="s">
        <v>6</v>
      </c>
      <c r="DJ104" s="2" t="s">
        <v>6</v>
      </c>
      <c r="DK104" s="2" t="s">
        <v>6</v>
      </c>
      <c r="DL104" s="2" t="s">
        <v>6</v>
      </c>
      <c r="DM104" s="2" t="s">
        <v>6</v>
      </c>
      <c r="DN104" s="2">
        <v>0</v>
      </c>
      <c r="DO104" s="2">
        <v>0</v>
      </c>
      <c r="DP104" s="2">
        <v>1</v>
      </c>
      <c r="DQ104" s="2">
        <v>1</v>
      </c>
      <c r="DR104" s="2"/>
      <c r="DS104" s="2"/>
      <c r="DT104" s="2"/>
      <c r="DU104" s="2">
        <v>1013</v>
      </c>
      <c r="DV104" s="2" t="s">
        <v>186</v>
      </c>
      <c r="DW104" s="2" t="s">
        <v>186</v>
      </c>
      <c r="DX104" s="2">
        <v>1</v>
      </c>
      <c r="DY104" s="2"/>
      <c r="DZ104" s="2"/>
      <c r="EA104" s="2"/>
      <c r="EB104" s="2"/>
      <c r="EC104" s="2"/>
      <c r="ED104" s="2"/>
      <c r="EE104" s="2">
        <v>26549248</v>
      </c>
      <c r="EF104" s="2">
        <v>19</v>
      </c>
      <c r="EG104" s="2" t="s">
        <v>188</v>
      </c>
      <c r="EH104" s="2">
        <v>0</v>
      </c>
      <c r="EI104" s="2" t="s">
        <v>6</v>
      </c>
      <c r="EJ104" s="2">
        <v>1</v>
      </c>
      <c r="EK104" s="2">
        <v>700004</v>
      </c>
      <c r="EL104" s="2" t="s">
        <v>189</v>
      </c>
      <c r="EM104" s="2" t="s">
        <v>190</v>
      </c>
      <c r="EN104" s="2"/>
      <c r="EO104" s="2" t="s">
        <v>6</v>
      </c>
      <c r="EP104" s="2"/>
      <c r="EQ104" s="2">
        <v>0</v>
      </c>
      <c r="ER104" s="2">
        <v>0</v>
      </c>
      <c r="ES104" s="2">
        <v>0</v>
      </c>
      <c r="ET104" s="2">
        <v>0</v>
      </c>
      <c r="EU104" s="2">
        <v>0</v>
      </c>
      <c r="EV104" s="2">
        <v>0</v>
      </c>
      <c r="EW104" s="2">
        <v>0</v>
      </c>
      <c r="EX104" s="2">
        <v>0</v>
      </c>
      <c r="EY104" s="2">
        <v>0</v>
      </c>
      <c r="EZ104" s="2"/>
      <c r="FA104" s="2"/>
      <c r="FB104" s="2"/>
      <c r="FC104" s="2"/>
      <c r="FD104" s="2"/>
      <c r="FE104" s="2"/>
      <c r="FF104" s="2"/>
      <c r="FG104" s="2"/>
      <c r="FH104" s="2"/>
      <c r="FI104" s="2"/>
      <c r="FJ104" s="2"/>
      <c r="FK104" s="2"/>
      <c r="FL104" s="2"/>
      <c r="FM104" s="2"/>
      <c r="FN104" s="2"/>
      <c r="FO104" s="2"/>
      <c r="FP104" s="2"/>
      <c r="FQ104" s="2">
        <v>0</v>
      </c>
      <c r="FR104" s="2">
        <f t="shared" si="120"/>
        <v>0</v>
      </c>
      <c r="FS104" s="2">
        <v>0</v>
      </c>
      <c r="FT104" s="2"/>
      <c r="FU104" s="2"/>
      <c r="FV104" s="2"/>
      <c r="FW104" s="2"/>
      <c r="FX104" s="2">
        <v>0</v>
      </c>
      <c r="FY104" s="2">
        <v>0</v>
      </c>
      <c r="FZ104" s="2"/>
      <c r="GA104" s="2" t="s">
        <v>6</v>
      </c>
      <c r="GB104" s="2"/>
      <c r="GC104" s="2"/>
      <c r="GD104" s="2">
        <v>0</v>
      </c>
      <c r="GE104" s="2"/>
      <c r="GF104" s="2">
        <v>-1511821300</v>
      </c>
      <c r="GG104" s="2">
        <v>1</v>
      </c>
      <c r="GH104" s="2">
        <v>1</v>
      </c>
      <c r="GI104" s="2">
        <v>3</v>
      </c>
      <c r="GJ104" s="2">
        <v>2</v>
      </c>
      <c r="GK104" s="2">
        <f>ROUND(R104*(R12)/100,2)</f>
        <v>0</v>
      </c>
      <c r="GL104" s="2">
        <f t="shared" si="121"/>
        <v>0</v>
      </c>
      <c r="GM104" s="2">
        <f>ROUND(CP104*I104,2)</f>
        <v>450.17</v>
      </c>
      <c r="GN104" s="2">
        <f>IF(OR(BI104=0,BI104=1),ROUND(CP104*I104,2),0)</f>
        <v>450.17</v>
      </c>
      <c r="GO104" s="2">
        <f>IF(BI104=2,ROUND(CP104*I104,2),0)</f>
        <v>0</v>
      </c>
      <c r="GP104" s="2">
        <f>IF(BI104=4,ROUND(CP104*I104,2)+GX104,0)</f>
        <v>0</v>
      </c>
      <c r="GQ104" s="2"/>
      <c r="GR104" s="2">
        <v>0</v>
      </c>
      <c r="GS104" s="2">
        <v>3</v>
      </c>
      <c r="GT104" s="2"/>
      <c r="GU104" s="2" t="s">
        <v>6</v>
      </c>
      <c r="GV104" s="2">
        <f>0</f>
        <v>0</v>
      </c>
      <c r="GW104" s="2">
        <v>1</v>
      </c>
      <c r="GX104" s="2">
        <f t="shared" si="127"/>
        <v>0</v>
      </c>
      <c r="GY104" s="2">
        <v>0</v>
      </c>
      <c r="GZ104" s="2">
        <v>0</v>
      </c>
      <c r="HA104" s="2">
        <v>0</v>
      </c>
      <c r="HB104" s="2">
        <v>0</v>
      </c>
      <c r="HC104" s="2"/>
      <c r="HD104" s="2"/>
      <c r="HE104" s="2"/>
      <c r="HF104" s="2"/>
      <c r="HG104" s="2"/>
      <c r="HH104" s="2"/>
      <c r="HI104" s="2"/>
      <c r="HJ104" s="2"/>
      <c r="HK104" s="2"/>
      <c r="HL104" s="2"/>
      <c r="HM104" s="2"/>
      <c r="HN104" s="2"/>
      <c r="HO104" s="2"/>
      <c r="HP104" s="2"/>
      <c r="HQ104" s="2"/>
      <c r="HR104" s="2"/>
      <c r="HS104" s="2"/>
      <c r="HT104" s="2"/>
      <c r="HU104" s="2"/>
      <c r="HV104" s="2"/>
      <c r="HW104" s="2"/>
      <c r="HX104" s="2"/>
      <c r="HY104" s="2"/>
      <c r="HZ104" s="2"/>
      <c r="IA104" s="2"/>
      <c r="IB104" s="2"/>
      <c r="IC104" s="2"/>
      <c r="ID104" s="2"/>
      <c r="IE104" s="2"/>
      <c r="IF104" s="2"/>
      <c r="IG104" s="2"/>
      <c r="IH104" s="2"/>
      <c r="II104" s="2"/>
      <c r="IJ104" s="2"/>
      <c r="IK104" s="2">
        <v>0</v>
      </c>
      <c r="IL104" s="2"/>
      <c r="IM104" s="2"/>
      <c r="IN104" s="2"/>
      <c r="IO104" s="2"/>
      <c r="IP104" s="2"/>
      <c r="IQ104" s="2"/>
      <c r="IR104" s="2"/>
      <c r="IS104" s="2"/>
      <c r="IT104" s="2"/>
      <c r="IU104" s="2"/>
    </row>
    <row r="105" spans="1:255" x14ac:dyDescent="0.2">
      <c r="A105">
        <v>17</v>
      </c>
      <c r="B105">
        <v>1</v>
      </c>
      <c r="E105" t="s">
        <v>183</v>
      </c>
      <c r="F105" t="s">
        <v>184</v>
      </c>
      <c r="G105" t="s">
        <v>185</v>
      </c>
      <c r="H105" t="s">
        <v>186</v>
      </c>
      <c r="I105">
        <f>ROUND(88.011+1.716+47.52,9)</f>
        <v>137.24700000000001</v>
      </c>
      <c r="J105">
        <v>0</v>
      </c>
      <c r="O105">
        <f>0</f>
        <v>0</v>
      </c>
      <c r="P105">
        <f>0</f>
        <v>0</v>
      </c>
      <c r="Q105">
        <f>0</f>
        <v>0</v>
      </c>
      <c r="R105">
        <f>0</f>
        <v>0</v>
      </c>
      <c r="S105">
        <f>0</f>
        <v>0</v>
      </c>
      <c r="T105">
        <f>0</f>
        <v>0</v>
      </c>
      <c r="U105">
        <f>0</f>
        <v>0</v>
      </c>
      <c r="V105">
        <f>0</f>
        <v>0</v>
      </c>
      <c r="W105">
        <f>0</f>
        <v>0</v>
      </c>
      <c r="X105">
        <f>0</f>
        <v>0</v>
      </c>
      <c r="Y105">
        <f>0</f>
        <v>0</v>
      </c>
      <c r="AA105">
        <v>26812450</v>
      </c>
      <c r="AB105">
        <f>ROUND((AK105),6)</f>
        <v>3.28</v>
      </c>
      <c r="AC105">
        <f>0</f>
        <v>0</v>
      </c>
      <c r="AD105">
        <f>0</f>
        <v>0</v>
      </c>
      <c r="AE105">
        <f>0</f>
        <v>0</v>
      </c>
      <c r="AF105">
        <f>0</f>
        <v>0</v>
      </c>
      <c r="AG105">
        <f>0</f>
        <v>0</v>
      </c>
      <c r="AH105">
        <f>0</f>
        <v>0</v>
      </c>
      <c r="AI105">
        <f>0</f>
        <v>0</v>
      </c>
      <c r="AJ105">
        <f>0</f>
        <v>0</v>
      </c>
      <c r="AK105">
        <v>3.28</v>
      </c>
      <c r="AL105">
        <v>0</v>
      </c>
      <c r="AM105">
        <v>0</v>
      </c>
      <c r="AN105">
        <v>0</v>
      </c>
      <c r="AO105">
        <v>0</v>
      </c>
      <c r="AP105">
        <v>0</v>
      </c>
      <c r="AQ105">
        <v>0</v>
      </c>
      <c r="AR105">
        <v>0</v>
      </c>
      <c r="AS105">
        <v>0</v>
      </c>
      <c r="AT105">
        <v>0</v>
      </c>
      <c r="AU105">
        <v>0</v>
      </c>
      <c r="AV105">
        <v>1</v>
      </c>
      <c r="AW105">
        <v>1</v>
      </c>
      <c r="AZ105">
        <v>7.15</v>
      </c>
      <c r="BA105">
        <v>1</v>
      </c>
      <c r="BB105">
        <v>1</v>
      </c>
      <c r="BC105">
        <v>1</v>
      </c>
      <c r="BD105" t="s">
        <v>6</v>
      </c>
      <c r="BE105" t="s">
        <v>6</v>
      </c>
      <c r="BF105" t="s">
        <v>6</v>
      </c>
      <c r="BG105" t="s">
        <v>6</v>
      </c>
      <c r="BH105">
        <v>0</v>
      </c>
      <c r="BI105">
        <v>1</v>
      </c>
      <c r="BJ105" t="s">
        <v>187</v>
      </c>
      <c r="BM105">
        <v>700004</v>
      </c>
      <c r="BN105">
        <v>0</v>
      </c>
      <c r="BO105" t="s">
        <v>6</v>
      </c>
      <c r="BP105">
        <v>0</v>
      </c>
      <c r="BQ105">
        <v>19</v>
      </c>
      <c r="BR105">
        <v>0</v>
      </c>
      <c r="BS105">
        <v>1</v>
      </c>
      <c r="BT105">
        <v>1</v>
      </c>
      <c r="BU105">
        <v>1</v>
      </c>
      <c r="BV105">
        <v>1</v>
      </c>
      <c r="BW105">
        <v>1</v>
      </c>
      <c r="BX105">
        <v>1</v>
      </c>
      <c r="BY105" t="s">
        <v>6</v>
      </c>
      <c r="BZ105">
        <v>0</v>
      </c>
      <c r="CA105">
        <v>0</v>
      </c>
      <c r="CF105">
        <v>0</v>
      </c>
      <c r="CG105">
        <v>0</v>
      </c>
      <c r="CM105">
        <v>0</v>
      </c>
      <c r="CN105" t="s">
        <v>6</v>
      </c>
      <c r="CO105">
        <v>0</v>
      </c>
      <c r="CP105">
        <f>AB105*AZ105</f>
        <v>23.451999999999998</v>
      </c>
      <c r="CQ105">
        <v>0</v>
      </c>
      <c r="CR105">
        <v>0</v>
      </c>
      <c r="CS105">
        <v>0</v>
      </c>
      <c r="CT105">
        <v>0</v>
      </c>
      <c r="CU105">
        <v>0</v>
      </c>
      <c r="CV105">
        <v>0</v>
      </c>
      <c r="CW105">
        <v>0</v>
      </c>
      <c r="CX105">
        <v>0</v>
      </c>
      <c r="CY105">
        <v>0</v>
      </c>
      <c r="CZ105">
        <v>0</v>
      </c>
      <c r="DC105" t="s">
        <v>6</v>
      </c>
      <c r="DD105" t="s">
        <v>6</v>
      </c>
      <c r="DE105" t="s">
        <v>6</v>
      </c>
      <c r="DF105" t="s">
        <v>6</v>
      </c>
      <c r="DG105" t="s">
        <v>6</v>
      </c>
      <c r="DH105" t="s">
        <v>6</v>
      </c>
      <c r="DI105" t="s">
        <v>6</v>
      </c>
      <c r="DJ105" t="s">
        <v>6</v>
      </c>
      <c r="DK105" t="s">
        <v>6</v>
      </c>
      <c r="DL105" t="s">
        <v>6</v>
      </c>
      <c r="DM105" t="s">
        <v>6</v>
      </c>
      <c r="DN105">
        <v>0</v>
      </c>
      <c r="DO105">
        <v>0</v>
      </c>
      <c r="DP105">
        <v>1</v>
      </c>
      <c r="DQ105">
        <v>1</v>
      </c>
      <c r="DU105">
        <v>1013</v>
      </c>
      <c r="DV105" t="s">
        <v>186</v>
      </c>
      <c r="DW105" t="s">
        <v>186</v>
      </c>
      <c r="DX105">
        <v>1</v>
      </c>
      <c r="EE105">
        <v>26549248</v>
      </c>
      <c r="EF105">
        <v>19</v>
      </c>
      <c r="EG105" t="s">
        <v>188</v>
      </c>
      <c r="EH105">
        <v>0</v>
      </c>
      <c r="EI105" t="s">
        <v>6</v>
      </c>
      <c r="EJ105">
        <v>1</v>
      </c>
      <c r="EK105">
        <v>700004</v>
      </c>
      <c r="EL105" t="s">
        <v>189</v>
      </c>
      <c r="EM105" t="s">
        <v>190</v>
      </c>
      <c r="EO105" t="s">
        <v>6</v>
      </c>
      <c r="EQ105">
        <v>0</v>
      </c>
      <c r="ER105">
        <v>0</v>
      </c>
      <c r="ES105">
        <v>0</v>
      </c>
      <c r="ET105">
        <v>0</v>
      </c>
      <c r="EU105">
        <v>0</v>
      </c>
      <c r="EV105">
        <v>0</v>
      </c>
      <c r="EW105">
        <v>0</v>
      </c>
      <c r="EX105">
        <v>0</v>
      </c>
      <c r="EY105">
        <v>0</v>
      </c>
      <c r="FQ105">
        <v>0</v>
      </c>
      <c r="FR105">
        <f t="shared" si="120"/>
        <v>0</v>
      </c>
      <c r="FS105">
        <v>0</v>
      </c>
      <c r="FX105">
        <v>0</v>
      </c>
      <c r="FY105">
        <v>0</v>
      </c>
      <c r="GA105" t="s">
        <v>6</v>
      </c>
      <c r="GD105">
        <v>0</v>
      </c>
      <c r="GF105">
        <v>-1511821300</v>
      </c>
      <c r="GG105">
        <v>1</v>
      </c>
      <c r="GH105">
        <v>1</v>
      </c>
      <c r="GI105">
        <v>4</v>
      </c>
      <c r="GJ105">
        <v>2</v>
      </c>
      <c r="GK105">
        <f>ROUND(R105*(S12)/100,2)</f>
        <v>0</v>
      </c>
      <c r="GL105">
        <f t="shared" si="121"/>
        <v>0</v>
      </c>
      <c r="GM105">
        <f>ROUND(CP105*I105,2)</f>
        <v>3218.72</v>
      </c>
      <c r="GN105">
        <f>IF(OR(BI105=0,BI105=1),ROUND(CP105*I105,2),0)</f>
        <v>3218.72</v>
      </c>
      <c r="GO105">
        <f>IF(BI105=2,ROUND(CP105*I105,2),0)</f>
        <v>0</v>
      </c>
      <c r="GP105">
        <f>IF(BI105=4,ROUND(CP105*I105,2)+GX105,0)</f>
        <v>0</v>
      </c>
      <c r="GR105">
        <v>0</v>
      </c>
      <c r="GS105">
        <v>3</v>
      </c>
      <c r="GU105" t="s">
        <v>6</v>
      </c>
      <c r="GV105">
        <f>0</f>
        <v>0</v>
      </c>
      <c r="GW105">
        <v>1</v>
      </c>
      <c r="GX105">
        <f t="shared" si="127"/>
        <v>0</v>
      </c>
      <c r="GY105">
        <v>0</v>
      </c>
      <c r="GZ105">
        <v>0</v>
      </c>
      <c r="HA105">
        <v>0</v>
      </c>
      <c r="HB105">
        <v>0</v>
      </c>
      <c r="IK105">
        <v>0</v>
      </c>
    </row>
    <row r="106" spans="1:255" x14ac:dyDescent="0.2">
      <c r="A106" s="2">
        <v>17</v>
      </c>
      <c r="B106" s="2">
        <v>1</v>
      </c>
      <c r="C106" s="2"/>
      <c r="D106" s="2"/>
      <c r="E106" s="2" t="s">
        <v>191</v>
      </c>
      <c r="F106" s="2" t="s">
        <v>192</v>
      </c>
      <c r="G106" s="2" t="s">
        <v>193</v>
      </c>
      <c r="H106" s="2" t="s">
        <v>186</v>
      </c>
      <c r="I106" s="2">
        <f>ROUND(I104,9)</f>
        <v>137.24700000000001</v>
      </c>
      <c r="J106" s="2">
        <v>0</v>
      </c>
      <c r="K106" s="2"/>
      <c r="L106" s="2"/>
      <c r="M106" s="2"/>
      <c r="N106" s="2"/>
      <c r="O106" s="2">
        <f>0</f>
        <v>0</v>
      </c>
      <c r="P106" s="2">
        <f>0</f>
        <v>0</v>
      </c>
      <c r="Q106" s="2">
        <f>0</f>
        <v>0</v>
      </c>
      <c r="R106" s="2">
        <f>0</f>
        <v>0</v>
      </c>
      <c r="S106" s="2">
        <f>0</f>
        <v>0</v>
      </c>
      <c r="T106" s="2">
        <f>0</f>
        <v>0</v>
      </c>
      <c r="U106" s="2">
        <f>0</f>
        <v>0</v>
      </c>
      <c r="V106" s="2">
        <f>0</f>
        <v>0</v>
      </c>
      <c r="W106" s="2">
        <f>0</f>
        <v>0</v>
      </c>
      <c r="X106" s="2">
        <f>0</f>
        <v>0</v>
      </c>
      <c r="Y106" s="2">
        <f>0</f>
        <v>0</v>
      </c>
      <c r="Z106" s="2"/>
      <c r="AA106" s="2">
        <v>26812436</v>
      </c>
      <c r="AB106" s="2">
        <f>ROUND((AK106),6)</f>
        <v>19.54</v>
      </c>
      <c r="AC106" s="2">
        <f>0</f>
        <v>0</v>
      </c>
      <c r="AD106" s="2">
        <f>0</f>
        <v>0</v>
      </c>
      <c r="AE106" s="2">
        <f>0</f>
        <v>0</v>
      </c>
      <c r="AF106" s="2">
        <f>0</f>
        <v>0</v>
      </c>
      <c r="AG106" s="2">
        <f>0</f>
        <v>0</v>
      </c>
      <c r="AH106" s="2">
        <f>0</f>
        <v>0</v>
      </c>
      <c r="AI106" s="2">
        <f>0</f>
        <v>0</v>
      </c>
      <c r="AJ106" s="2">
        <f>0</f>
        <v>0</v>
      </c>
      <c r="AK106" s="2">
        <v>19.54</v>
      </c>
      <c r="AL106" s="2">
        <v>0</v>
      </c>
      <c r="AM106" s="2">
        <v>0</v>
      </c>
      <c r="AN106" s="2">
        <v>0</v>
      </c>
      <c r="AO106" s="2">
        <v>0</v>
      </c>
      <c r="AP106" s="2">
        <v>0</v>
      </c>
      <c r="AQ106" s="2">
        <v>0</v>
      </c>
      <c r="AR106" s="2">
        <v>0</v>
      </c>
      <c r="AS106" s="2">
        <v>0</v>
      </c>
      <c r="AT106" s="2">
        <v>0</v>
      </c>
      <c r="AU106" s="2">
        <v>0</v>
      </c>
      <c r="AV106" s="2">
        <v>1</v>
      </c>
      <c r="AW106" s="2">
        <v>1</v>
      </c>
      <c r="AX106" s="2"/>
      <c r="AY106" s="2"/>
      <c r="AZ106" s="2">
        <v>1</v>
      </c>
      <c r="BA106" s="2">
        <v>1</v>
      </c>
      <c r="BB106" s="2">
        <v>1</v>
      </c>
      <c r="BC106" s="2">
        <v>1</v>
      </c>
      <c r="BD106" s="2" t="s">
        <v>6</v>
      </c>
      <c r="BE106" s="2" t="s">
        <v>6</v>
      </c>
      <c r="BF106" s="2" t="s">
        <v>6</v>
      </c>
      <c r="BG106" s="2" t="s">
        <v>6</v>
      </c>
      <c r="BH106" s="2">
        <v>0</v>
      </c>
      <c r="BI106" s="2">
        <v>1</v>
      </c>
      <c r="BJ106" s="2" t="s">
        <v>194</v>
      </c>
      <c r="BK106" s="2"/>
      <c r="BL106" s="2"/>
      <c r="BM106" s="2">
        <v>700005</v>
      </c>
      <c r="BN106" s="2">
        <v>0</v>
      </c>
      <c r="BO106" s="2" t="s">
        <v>6</v>
      </c>
      <c r="BP106" s="2">
        <v>0</v>
      </c>
      <c r="BQ106" s="2">
        <v>10</v>
      </c>
      <c r="BR106" s="2">
        <v>0</v>
      </c>
      <c r="BS106" s="2">
        <v>1</v>
      </c>
      <c r="BT106" s="2">
        <v>1</v>
      </c>
      <c r="BU106" s="2">
        <v>1</v>
      </c>
      <c r="BV106" s="2">
        <v>1</v>
      </c>
      <c r="BW106" s="2">
        <v>1</v>
      </c>
      <c r="BX106" s="2">
        <v>1</v>
      </c>
      <c r="BY106" s="2" t="s">
        <v>6</v>
      </c>
      <c r="BZ106" s="2">
        <v>0</v>
      </c>
      <c r="CA106" s="2">
        <v>0</v>
      </c>
      <c r="CB106" s="2"/>
      <c r="CC106" s="2"/>
      <c r="CD106" s="2"/>
      <c r="CE106" s="2"/>
      <c r="CF106" s="2">
        <v>0</v>
      </c>
      <c r="CG106" s="2">
        <v>0</v>
      </c>
      <c r="CH106" s="2"/>
      <c r="CI106" s="2"/>
      <c r="CJ106" s="2"/>
      <c r="CK106" s="2"/>
      <c r="CL106" s="2"/>
      <c r="CM106" s="2">
        <v>0</v>
      </c>
      <c r="CN106" s="2" t="s">
        <v>6</v>
      </c>
      <c r="CO106" s="2">
        <v>0</v>
      </c>
      <c r="CP106" s="2">
        <f>AB106*AZ106</f>
        <v>19.54</v>
      </c>
      <c r="CQ106" s="2">
        <v>0</v>
      </c>
      <c r="CR106" s="2">
        <v>0</v>
      </c>
      <c r="CS106" s="2">
        <v>0</v>
      </c>
      <c r="CT106" s="2">
        <v>0</v>
      </c>
      <c r="CU106" s="2">
        <v>0</v>
      </c>
      <c r="CV106" s="2">
        <v>0</v>
      </c>
      <c r="CW106" s="2">
        <v>0</v>
      </c>
      <c r="CX106" s="2">
        <v>0</v>
      </c>
      <c r="CY106" s="2">
        <v>0</v>
      </c>
      <c r="CZ106" s="2">
        <v>0</v>
      </c>
      <c r="DA106" s="2"/>
      <c r="DB106" s="2"/>
      <c r="DC106" s="2" t="s">
        <v>6</v>
      </c>
      <c r="DD106" s="2" t="s">
        <v>6</v>
      </c>
      <c r="DE106" s="2" t="s">
        <v>6</v>
      </c>
      <c r="DF106" s="2" t="s">
        <v>6</v>
      </c>
      <c r="DG106" s="2" t="s">
        <v>6</v>
      </c>
      <c r="DH106" s="2" t="s">
        <v>6</v>
      </c>
      <c r="DI106" s="2" t="s">
        <v>6</v>
      </c>
      <c r="DJ106" s="2" t="s">
        <v>6</v>
      </c>
      <c r="DK106" s="2" t="s">
        <v>6</v>
      </c>
      <c r="DL106" s="2" t="s">
        <v>6</v>
      </c>
      <c r="DM106" s="2" t="s">
        <v>6</v>
      </c>
      <c r="DN106" s="2">
        <v>0</v>
      </c>
      <c r="DO106" s="2">
        <v>0</v>
      </c>
      <c r="DP106" s="2">
        <v>1</v>
      </c>
      <c r="DQ106" s="2">
        <v>1</v>
      </c>
      <c r="DR106" s="2"/>
      <c r="DS106" s="2"/>
      <c r="DT106" s="2"/>
      <c r="DU106" s="2">
        <v>1013</v>
      </c>
      <c r="DV106" s="2" t="s">
        <v>186</v>
      </c>
      <c r="DW106" s="2" t="s">
        <v>186</v>
      </c>
      <c r="DX106" s="2">
        <v>1</v>
      </c>
      <c r="DY106" s="2"/>
      <c r="DZ106" s="2"/>
      <c r="EA106" s="2"/>
      <c r="EB106" s="2"/>
      <c r="EC106" s="2"/>
      <c r="ED106" s="2"/>
      <c r="EE106" s="2">
        <v>26549252</v>
      </c>
      <c r="EF106" s="2">
        <v>10</v>
      </c>
      <c r="EG106" s="2" t="s">
        <v>195</v>
      </c>
      <c r="EH106" s="2">
        <v>0</v>
      </c>
      <c r="EI106" s="2" t="s">
        <v>6</v>
      </c>
      <c r="EJ106" s="2">
        <v>1</v>
      </c>
      <c r="EK106" s="2">
        <v>700005</v>
      </c>
      <c r="EL106" s="2" t="s">
        <v>196</v>
      </c>
      <c r="EM106" s="2" t="s">
        <v>197</v>
      </c>
      <c r="EN106" s="2"/>
      <c r="EO106" s="2" t="s">
        <v>6</v>
      </c>
      <c r="EP106" s="2"/>
      <c r="EQ106" s="2">
        <v>0</v>
      </c>
      <c r="ER106" s="2">
        <v>0</v>
      </c>
      <c r="ES106" s="2">
        <v>0</v>
      </c>
      <c r="ET106" s="2">
        <v>0</v>
      </c>
      <c r="EU106" s="2">
        <v>0</v>
      </c>
      <c r="EV106" s="2">
        <v>0</v>
      </c>
      <c r="EW106" s="2">
        <v>0</v>
      </c>
      <c r="EX106" s="2">
        <v>0</v>
      </c>
      <c r="EY106" s="2">
        <v>0</v>
      </c>
      <c r="EZ106" s="2"/>
      <c r="FA106" s="2"/>
      <c r="FB106" s="2"/>
      <c r="FC106" s="2"/>
      <c r="FD106" s="2"/>
      <c r="FE106" s="2"/>
      <c r="FF106" s="2"/>
      <c r="FG106" s="2"/>
      <c r="FH106" s="2"/>
      <c r="FI106" s="2"/>
      <c r="FJ106" s="2"/>
      <c r="FK106" s="2"/>
      <c r="FL106" s="2"/>
      <c r="FM106" s="2"/>
      <c r="FN106" s="2"/>
      <c r="FO106" s="2"/>
      <c r="FP106" s="2"/>
      <c r="FQ106" s="2">
        <v>0</v>
      </c>
      <c r="FR106" s="2">
        <f t="shared" si="120"/>
        <v>0</v>
      </c>
      <c r="FS106" s="2">
        <v>0</v>
      </c>
      <c r="FT106" s="2"/>
      <c r="FU106" s="2"/>
      <c r="FV106" s="2"/>
      <c r="FW106" s="2"/>
      <c r="FX106" s="2">
        <v>0</v>
      </c>
      <c r="FY106" s="2">
        <v>0</v>
      </c>
      <c r="FZ106" s="2"/>
      <c r="GA106" s="2" t="s">
        <v>6</v>
      </c>
      <c r="GB106" s="2"/>
      <c r="GC106" s="2"/>
      <c r="GD106" s="2">
        <v>0</v>
      </c>
      <c r="GE106" s="2"/>
      <c r="GF106" s="2">
        <v>-393582888</v>
      </c>
      <c r="GG106" s="2">
        <v>2</v>
      </c>
      <c r="GH106" s="2">
        <v>1</v>
      </c>
      <c r="GI106" s="2">
        <v>-2</v>
      </c>
      <c r="GJ106" s="2">
        <v>2</v>
      </c>
      <c r="GK106" s="2">
        <f>ROUND(R106*(R12)/100,2)</f>
        <v>0</v>
      </c>
      <c r="GL106" s="2">
        <f t="shared" si="121"/>
        <v>0</v>
      </c>
      <c r="GM106" s="2">
        <f>ROUND(CP106*I106,2)</f>
        <v>2681.81</v>
      </c>
      <c r="GN106" s="2">
        <f>IF(OR(BI106=0,BI106=1),ROUND(CP106*I106,2),0)</f>
        <v>2681.81</v>
      </c>
      <c r="GO106" s="2">
        <f>IF(BI106=2,ROUND(CP106*I106,2),0)</f>
        <v>0</v>
      </c>
      <c r="GP106" s="2">
        <f>IF(BI106=4,ROUND(CP106*I106,2)+GX106,0)</f>
        <v>0</v>
      </c>
      <c r="GQ106" s="2"/>
      <c r="GR106" s="2">
        <v>0</v>
      </c>
      <c r="GS106" s="2">
        <v>3</v>
      </c>
      <c r="GT106" s="2"/>
      <c r="GU106" s="2" t="s">
        <v>6</v>
      </c>
      <c r="GV106" s="2">
        <f>0</f>
        <v>0</v>
      </c>
      <c r="GW106" s="2">
        <v>1</v>
      </c>
      <c r="GX106" s="2">
        <f t="shared" si="127"/>
        <v>0</v>
      </c>
      <c r="GY106" s="2">
        <v>0</v>
      </c>
      <c r="GZ106" s="2">
        <v>0</v>
      </c>
      <c r="HA106" s="2">
        <v>0</v>
      </c>
      <c r="HB106" s="2">
        <v>0</v>
      </c>
      <c r="HC106" s="2"/>
      <c r="HD106" s="2"/>
      <c r="HE106" s="2"/>
      <c r="HF106" s="2"/>
      <c r="HG106" s="2"/>
      <c r="HH106" s="2"/>
      <c r="HI106" s="2"/>
      <c r="HJ106" s="2"/>
      <c r="HK106" s="2"/>
      <c r="HL106" s="2"/>
      <c r="HM106" s="2"/>
      <c r="HN106" s="2"/>
      <c r="HO106" s="2"/>
      <c r="HP106" s="2"/>
      <c r="HQ106" s="2"/>
      <c r="HR106" s="2"/>
      <c r="HS106" s="2"/>
      <c r="HT106" s="2"/>
      <c r="HU106" s="2"/>
      <c r="HV106" s="2"/>
      <c r="HW106" s="2"/>
      <c r="HX106" s="2"/>
      <c r="HY106" s="2"/>
      <c r="HZ106" s="2"/>
      <c r="IA106" s="2"/>
      <c r="IB106" s="2"/>
      <c r="IC106" s="2"/>
      <c r="ID106" s="2"/>
      <c r="IE106" s="2"/>
      <c r="IF106" s="2"/>
      <c r="IG106" s="2"/>
      <c r="IH106" s="2"/>
      <c r="II106" s="2"/>
      <c r="IJ106" s="2"/>
      <c r="IK106" s="2">
        <v>0</v>
      </c>
      <c r="IL106" s="2"/>
      <c r="IM106" s="2"/>
      <c r="IN106" s="2"/>
      <c r="IO106" s="2"/>
      <c r="IP106" s="2"/>
      <c r="IQ106" s="2"/>
      <c r="IR106" s="2"/>
      <c r="IS106" s="2"/>
      <c r="IT106" s="2"/>
      <c r="IU106" s="2"/>
    </row>
    <row r="107" spans="1:255" x14ac:dyDescent="0.2">
      <c r="A107">
        <v>17</v>
      </c>
      <c r="B107">
        <v>1</v>
      </c>
      <c r="E107" t="s">
        <v>191</v>
      </c>
      <c r="F107" t="s">
        <v>192</v>
      </c>
      <c r="G107" t="s">
        <v>193</v>
      </c>
      <c r="H107" t="s">
        <v>186</v>
      </c>
      <c r="I107">
        <f>ROUND(I105,9)</f>
        <v>137.24700000000001</v>
      </c>
      <c r="J107">
        <v>0</v>
      </c>
      <c r="O107">
        <f>0</f>
        <v>0</v>
      </c>
      <c r="P107">
        <f>0</f>
        <v>0</v>
      </c>
      <c r="Q107">
        <f>0</f>
        <v>0</v>
      </c>
      <c r="R107">
        <f>0</f>
        <v>0</v>
      </c>
      <c r="S107">
        <f>0</f>
        <v>0</v>
      </c>
      <c r="T107">
        <f>0</f>
        <v>0</v>
      </c>
      <c r="U107">
        <f>0</f>
        <v>0</v>
      </c>
      <c r="V107">
        <f>0</f>
        <v>0</v>
      </c>
      <c r="W107">
        <f>0</f>
        <v>0</v>
      </c>
      <c r="X107">
        <f>0</f>
        <v>0</v>
      </c>
      <c r="Y107">
        <f>0</f>
        <v>0</v>
      </c>
      <c r="AA107">
        <v>26812450</v>
      </c>
      <c r="AB107">
        <f>ROUND((AK107),6)</f>
        <v>19.54</v>
      </c>
      <c r="AC107">
        <f>0</f>
        <v>0</v>
      </c>
      <c r="AD107">
        <f>0</f>
        <v>0</v>
      </c>
      <c r="AE107">
        <f>0</f>
        <v>0</v>
      </c>
      <c r="AF107">
        <f>0</f>
        <v>0</v>
      </c>
      <c r="AG107">
        <f>0</f>
        <v>0</v>
      </c>
      <c r="AH107">
        <f>0</f>
        <v>0</v>
      </c>
      <c r="AI107">
        <f>0</f>
        <v>0</v>
      </c>
      <c r="AJ107">
        <f>0</f>
        <v>0</v>
      </c>
      <c r="AK107">
        <v>19.54</v>
      </c>
      <c r="AL107">
        <v>0</v>
      </c>
      <c r="AM107">
        <v>0</v>
      </c>
      <c r="AN107">
        <v>0</v>
      </c>
      <c r="AO107">
        <v>0</v>
      </c>
      <c r="AP107">
        <v>0</v>
      </c>
      <c r="AQ107">
        <v>0</v>
      </c>
      <c r="AR107">
        <v>0</v>
      </c>
      <c r="AS107">
        <v>0</v>
      </c>
      <c r="AT107">
        <v>0</v>
      </c>
      <c r="AU107">
        <v>0</v>
      </c>
      <c r="AV107">
        <v>1</v>
      </c>
      <c r="AW107">
        <v>1</v>
      </c>
      <c r="AZ107">
        <v>7.15</v>
      </c>
      <c r="BA107">
        <v>1</v>
      </c>
      <c r="BB107">
        <v>1</v>
      </c>
      <c r="BC107">
        <v>1</v>
      </c>
      <c r="BD107" t="s">
        <v>6</v>
      </c>
      <c r="BE107" t="s">
        <v>6</v>
      </c>
      <c r="BF107" t="s">
        <v>6</v>
      </c>
      <c r="BG107" t="s">
        <v>6</v>
      </c>
      <c r="BH107">
        <v>0</v>
      </c>
      <c r="BI107">
        <v>1</v>
      </c>
      <c r="BJ107" t="s">
        <v>194</v>
      </c>
      <c r="BM107">
        <v>700005</v>
      </c>
      <c r="BN107">
        <v>0</v>
      </c>
      <c r="BO107" t="s">
        <v>6</v>
      </c>
      <c r="BP107">
        <v>0</v>
      </c>
      <c r="BQ107">
        <v>10</v>
      </c>
      <c r="BR107">
        <v>0</v>
      </c>
      <c r="BS107">
        <v>1</v>
      </c>
      <c r="BT107">
        <v>1</v>
      </c>
      <c r="BU107">
        <v>1</v>
      </c>
      <c r="BV107">
        <v>1</v>
      </c>
      <c r="BW107">
        <v>1</v>
      </c>
      <c r="BX107">
        <v>1</v>
      </c>
      <c r="BY107" t="s">
        <v>6</v>
      </c>
      <c r="BZ107">
        <v>0</v>
      </c>
      <c r="CA107">
        <v>0</v>
      </c>
      <c r="CF107">
        <v>0</v>
      </c>
      <c r="CG107">
        <v>0</v>
      </c>
      <c r="CM107">
        <v>0</v>
      </c>
      <c r="CN107" t="s">
        <v>6</v>
      </c>
      <c r="CO107">
        <v>0</v>
      </c>
      <c r="CP107">
        <f>AB107*AZ107</f>
        <v>139.71100000000001</v>
      </c>
      <c r="CQ107">
        <v>0</v>
      </c>
      <c r="CR107">
        <v>0</v>
      </c>
      <c r="CS107">
        <v>0</v>
      </c>
      <c r="CT107">
        <v>0</v>
      </c>
      <c r="CU107">
        <v>0</v>
      </c>
      <c r="CV107">
        <v>0</v>
      </c>
      <c r="CW107">
        <v>0</v>
      </c>
      <c r="CX107">
        <v>0</v>
      </c>
      <c r="CY107">
        <v>0</v>
      </c>
      <c r="CZ107">
        <v>0</v>
      </c>
      <c r="DC107" t="s">
        <v>6</v>
      </c>
      <c r="DD107" t="s">
        <v>6</v>
      </c>
      <c r="DE107" t="s">
        <v>6</v>
      </c>
      <c r="DF107" t="s">
        <v>6</v>
      </c>
      <c r="DG107" t="s">
        <v>6</v>
      </c>
      <c r="DH107" t="s">
        <v>6</v>
      </c>
      <c r="DI107" t="s">
        <v>6</v>
      </c>
      <c r="DJ107" t="s">
        <v>6</v>
      </c>
      <c r="DK107" t="s">
        <v>6</v>
      </c>
      <c r="DL107" t="s">
        <v>6</v>
      </c>
      <c r="DM107" t="s">
        <v>6</v>
      </c>
      <c r="DN107">
        <v>0</v>
      </c>
      <c r="DO107">
        <v>0</v>
      </c>
      <c r="DP107">
        <v>1</v>
      </c>
      <c r="DQ107">
        <v>1</v>
      </c>
      <c r="DU107">
        <v>1013</v>
      </c>
      <c r="DV107" t="s">
        <v>186</v>
      </c>
      <c r="DW107" t="s">
        <v>186</v>
      </c>
      <c r="DX107">
        <v>1</v>
      </c>
      <c r="EE107">
        <v>26549252</v>
      </c>
      <c r="EF107">
        <v>10</v>
      </c>
      <c r="EG107" t="s">
        <v>195</v>
      </c>
      <c r="EH107">
        <v>0</v>
      </c>
      <c r="EI107" t="s">
        <v>6</v>
      </c>
      <c r="EJ107">
        <v>1</v>
      </c>
      <c r="EK107">
        <v>700005</v>
      </c>
      <c r="EL107" t="s">
        <v>196</v>
      </c>
      <c r="EM107" t="s">
        <v>197</v>
      </c>
      <c r="EO107" t="s">
        <v>6</v>
      </c>
      <c r="EQ107">
        <v>0</v>
      </c>
      <c r="ER107">
        <v>0</v>
      </c>
      <c r="ES107">
        <v>0</v>
      </c>
      <c r="ET107">
        <v>0</v>
      </c>
      <c r="EU107">
        <v>0</v>
      </c>
      <c r="EV107">
        <v>0</v>
      </c>
      <c r="EW107">
        <v>0</v>
      </c>
      <c r="EX107">
        <v>0</v>
      </c>
      <c r="EY107">
        <v>0</v>
      </c>
      <c r="FQ107">
        <v>0</v>
      </c>
      <c r="FR107">
        <f t="shared" si="120"/>
        <v>0</v>
      </c>
      <c r="FS107">
        <v>0</v>
      </c>
      <c r="FX107">
        <v>0</v>
      </c>
      <c r="FY107">
        <v>0</v>
      </c>
      <c r="GA107" t="s">
        <v>6</v>
      </c>
      <c r="GD107">
        <v>0</v>
      </c>
      <c r="GF107">
        <v>-393582888</v>
      </c>
      <c r="GG107">
        <v>1</v>
      </c>
      <c r="GH107">
        <v>1</v>
      </c>
      <c r="GI107">
        <v>4</v>
      </c>
      <c r="GJ107">
        <v>2</v>
      </c>
      <c r="GK107">
        <f>ROUND(R107*(S12)/100,2)</f>
        <v>0</v>
      </c>
      <c r="GL107">
        <f t="shared" si="121"/>
        <v>0</v>
      </c>
      <c r="GM107">
        <f>ROUND(CP107*I107,2)</f>
        <v>19174.919999999998</v>
      </c>
      <c r="GN107">
        <f>IF(OR(BI107=0,BI107=1),ROUND(CP107*I107,2),0)</f>
        <v>19174.919999999998</v>
      </c>
      <c r="GO107">
        <f>IF(BI107=2,ROUND(CP107*I107,2),0)</f>
        <v>0</v>
      </c>
      <c r="GP107">
        <f>IF(BI107=4,ROUND(CP107*I107,2)+GX107,0)</f>
        <v>0</v>
      </c>
      <c r="GR107">
        <v>0</v>
      </c>
      <c r="GS107">
        <v>3</v>
      </c>
      <c r="GU107" t="s">
        <v>6</v>
      </c>
      <c r="GV107">
        <f>0</f>
        <v>0</v>
      </c>
      <c r="GW107">
        <v>1</v>
      </c>
      <c r="GX107">
        <f t="shared" si="127"/>
        <v>0</v>
      </c>
      <c r="GY107">
        <v>0</v>
      </c>
      <c r="GZ107">
        <v>0</v>
      </c>
      <c r="HA107">
        <v>0</v>
      </c>
      <c r="HB107">
        <v>0</v>
      </c>
      <c r="IK107">
        <v>0</v>
      </c>
    </row>
    <row r="108" spans="1:255" x14ac:dyDescent="0.2">
      <c r="A108" s="2">
        <v>17</v>
      </c>
      <c r="B108" s="2">
        <v>1</v>
      </c>
      <c r="C108" s="2">
        <f>ROW(SmtRes!A257)</f>
        <v>257</v>
      </c>
      <c r="D108" s="2">
        <f>ROW(EtalonRes!A259)</f>
        <v>259</v>
      </c>
      <c r="E108" s="2" t="s">
        <v>198</v>
      </c>
      <c r="F108" s="2" t="s">
        <v>199</v>
      </c>
      <c r="G108" s="2" t="s">
        <v>200</v>
      </c>
      <c r="H108" s="2" t="s">
        <v>96</v>
      </c>
      <c r="I108" s="2">
        <f>ROUND(265/100,9)</f>
        <v>2.65</v>
      </c>
      <c r="J108" s="2">
        <v>0</v>
      </c>
      <c r="K108" s="2"/>
      <c r="L108" s="2"/>
      <c r="M108" s="2"/>
      <c r="N108" s="2"/>
      <c r="O108" s="2">
        <f t="shared" ref="O108:O119" si="132">ROUND(CP108,2)</f>
        <v>410.53</v>
      </c>
      <c r="P108" s="2">
        <f t="shared" ref="P108:P119" si="133">ROUND(CQ108*I108,2)</f>
        <v>0</v>
      </c>
      <c r="Q108" s="2">
        <f t="shared" ref="Q108:Q119" si="134">ROUND(CR108*I108,2)</f>
        <v>0</v>
      </c>
      <c r="R108" s="2">
        <f t="shared" ref="R108:R119" si="135">ROUND(CS108*I108,2)</f>
        <v>0</v>
      </c>
      <c r="S108" s="2">
        <f t="shared" ref="S108:S119" si="136">ROUND(CT108*I108,2)</f>
        <v>410.53</v>
      </c>
      <c r="T108" s="2">
        <f t="shared" ref="T108:T119" si="137">ROUND(CU108*I108,2)</f>
        <v>0</v>
      </c>
      <c r="U108" s="2">
        <f t="shared" ref="U108:U119" si="138">CV108*I108</f>
        <v>52.630324999999992</v>
      </c>
      <c r="V108" s="2">
        <f t="shared" ref="V108:V119" si="139">CW108*I108</f>
        <v>0</v>
      </c>
      <c r="W108" s="2">
        <f t="shared" ref="W108:W119" si="140">ROUND(CX108*I108,2)</f>
        <v>0</v>
      </c>
      <c r="X108" s="2">
        <f t="shared" ref="X108:X119" si="141">ROUND(CY108,2)</f>
        <v>426.95</v>
      </c>
      <c r="Y108" s="2">
        <f t="shared" ref="Y108:Y119" si="142">ROUND(CZ108,2)</f>
        <v>316.11</v>
      </c>
      <c r="Z108" s="2"/>
      <c r="AA108" s="2">
        <v>26812436</v>
      </c>
      <c r="AB108" s="2">
        <f t="shared" ref="AB108:AB119" si="143">ROUND((AC108+AD108+AF108),6)</f>
        <v>154.91650000000001</v>
      </c>
      <c r="AC108" s="2">
        <f t="shared" ref="AC108:AC119" si="144">ROUND((ES108),6)</f>
        <v>0</v>
      </c>
      <c r="AD108" s="2">
        <f>ROUND(((((ET108*1.25))-((EU108*1.25)))+AE108),6)</f>
        <v>0</v>
      </c>
      <c r="AE108" s="2">
        <f>ROUND(((EU108*1.25)),6)</f>
        <v>0</v>
      </c>
      <c r="AF108" s="2">
        <f>ROUND(((EV108*1.15)),6)</f>
        <v>154.91650000000001</v>
      </c>
      <c r="AG108" s="2">
        <f t="shared" ref="AG108:AG119" si="145">ROUND((AP108),6)</f>
        <v>0</v>
      </c>
      <c r="AH108" s="2">
        <f>((EW108*1.15))</f>
        <v>19.860499999999998</v>
      </c>
      <c r="AI108" s="2">
        <f>((EX108*1.25))</f>
        <v>0</v>
      </c>
      <c r="AJ108" s="2">
        <f t="shared" ref="AJ108:AJ119" si="146">ROUND((AS108),6)</f>
        <v>0</v>
      </c>
      <c r="AK108" s="2">
        <v>134.71</v>
      </c>
      <c r="AL108" s="2">
        <v>0</v>
      </c>
      <c r="AM108" s="2">
        <v>0</v>
      </c>
      <c r="AN108" s="2">
        <v>0</v>
      </c>
      <c r="AO108" s="2">
        <v>134.71</v>
      </c>
      <c r="AP108" s="2">
        <v>0</v>
      </c>
      <c r="AQ108" s="2">
        <v>17.27</v>
      </c>
      <c r="AR108" s="2">
        <v>0</v>
      </c>
      <c r="AS108" s="2">
        <v>0</v>
      </c>
      <c r="AT108" s="2">
        <v>104</v>
      </c>
      <c r="AU108" s="2">
        <v>77</v>
      </c>
      <c r="AV108" s="2">
        <v>1</v>
      </c>
      <c r="AW108" s="2">
        <v>1</v>
      </c>
      <c r="AX108" s="2"/>
      <c r="AY108" s="2"/>
      <c r="AZ108" s="2">
        <v>1</v>
      </c>
      <c r="BA108" s="2">
        <v>1</v>
      </c>
      <c r="BB108" s="2">
        <v>1</v>
      </c>
      <c r="BC108" s="2">
        <v>1</v>
      </c>
      <c r="BD108" s="2" t="s">
        <v>6</v>
      </c>
      <c r="BE108" s="2" t="s">
        <v>6</v>
      </c>
      <c r="BF108" s="2" t="s">
        <v>6</v>
      </c>
      <c r="BG108" s="2" t="s">
        <v>6</v>
      </c>
      <c r="BH108" s="2">
        <v>0</v>
      </c>
      <c r="BI108" s="2">
        <v>1</v>
      </c>
      <c r="BJ108" s="2" t="s">
        <v>201</v>
      </c>
      <c r="BK108" s="2"/>
      <c r="BL108" s="2"/>
      <c r="BM108" s="2">
        <v>47001</v>
      </c>
      <c r="BN108" s="2">
        <v>0</v>
      </c>
      <c r="BO108" s="2" t="s">
        <v>6</v>
      </c>
      <c r="BP108" s="2">
        <v>0</v>
      </c>
      <c r="BQ108" s="2">
        <v>2</v>
      </c>
      <c r="BR108" s="2">
        <v>0</v>
      </c>
      <c r="BS108" s="2">
        <v>1</v>
      </c>
      <c r="BT108" s="2">
        <v>1</v>
      </c>
      <c r="BU108" s="2">
        <v>1</v>
      </c>
      <c r="BV108" s="2">
        <v>1</v>
      </c>
      <c r="BW108" s="2">
        <v>1</v>
      </c>
      <c r="BX108" s="2">
        <v>1</v>
      </c>
      <c r="BY108" s="2" t="s">
        <v>6</v>
      </c>
      <c r="BZ108" s="2">
        <v>115</v>
      </c>
      <c r="CA108" s="2">
        <v>90</v>
      </c>
      <c r="CB108" s="2"/>
      <c r="CC108" s="2"/>
      <c r="CD108" s="2"/>
      <c r="CE108" s="2"/>
      <c r="CF108" s="2">
        <v>0</v>
      </c>
      <c r="CG108" s="2">
        <v>0</v>
      </c>
      <c r="CH108" s="2"/>
      <c r="CI108" s="2"/>
      <c r="CJ108" s="2"/>
      <c r="CK108" s="2"/>
      <c r="CL108" s="2"/>
      <c r="CM108" s="2">
        <v>0</v>
      </c>
      <c r="CN108" s="2" t="s">
        <v>500</v>
      </c>
      <c r="CO108" s="2">
        <v>0</v>
      </c>
      <c r="CP108" s="2">
        <f t="shared" ref="CP108:CP119" si="147">(P108+Q108+S108)</f>
        <v>410.53</v>
      </c>
      <c r="CQ108" s="2">
        <f t="shared" ref="CQ108:CQ119" si="148">AC108*BC108</f>
        <v>0</v>
      </c>
      <c r="CR108" s="2">
        <f t="shared" ref="CR108:CR119" si="149">AD108*BB108</f>
        <v>0</v>
      </c>
      <c r="CS108" s="2">
        <f t="shared" ref="CS108:CS119" si="150">AE108*BS108</f>
        <v>0</v>
      </c>
      <c r="CT108" s="2">
        <f t="shared" ref="CT108:CT119" si="151">AF108*BA108</f>
        <v>154.91650000000001</v>
      </c>
      <c r="CU108" s="2">
        <f t="shared" ref="CU108:CU119" si="152">AG108</f>
        <v>0</v>
      </c>
      <c r="CV108" s="2">
        <f t="shared" ref="CV108:CV119" si="153">AH108</f>
        <v>19.860499999999998</v>
      </c>
      <c r="CW108" s="2">
        <f t="shared" ref="CW108:CW119" si="154">AI108</f>
        <v>0</v>
      </c>
      <c r="CX108" s="2">
        <f t="shared" ref="CX108:CX119" si="155">AJ108</f>
        <v>0</v>
      </c>
      <c r="CY108" s="2">
        <f t="shared" ref="CY108:CY119" si="156">(((S108+R108)*AT108)/100)</f>
        <v>426.95119999999997</v>
      </c>
      <c r="CZ108" s="2">
        <f t="shared" ref="CZ108:CZ119" si="157">(((S108+R108)*AU108)/100)</f>
        <v>316.10809999999998</v>
      </c>
      <c r="DA108" s="2"/>
      <c r="DB108" s="2"/>
      <c r="DC108" s="2" t="s">
        <v>6</v>
      </c>
      <c r="DD108" s="2" t="s">
        <v>6</v>
      </c>
      <c r="DE108" s="2" t="s">
        <v>41</v>
      </c>
      <c r="DF108" s="2" t="s">
        <v>41</v>
      </c>
      <c r="DG108" s="2" t="s">
        <v>42</v>
      </c>
      <c r="DH108" s="2" t="s">
        <v>6</v>
      </c>
      <c r="DI108" s="2" t="s">
        <v>42</v>
      </c>
      <c r="DJ108" s="2" t="s">
        <v>41</v>
      </c>
      <c r="DK108" s="2" t="s">
        <v>6</v>
      </c>
      <c r="DL108" s="2" t="s">
        <v>6</v>
      </c>
      <c r="DM108" s="2" t="s">
        <v>6</v>
      </c>
      <c r="DN108" s="2">
        <v>0</v>
      </c>
      <c r="DO108" s="2">
        <v>0</v>
      </c>
      <c r="DP108" s="2">
        <v>1</v>
      </c>
      <c r="DQ108" s="2">
        <v>1</v>
      </c>
      <c r="DR108" s="2"/>
      <c r="DS108" s="2"/>
      <c r="DT108" s="2"/>
      <c r="DU108" s="2">
        <v>1005</v>
      </c>
      <c r="DV108" s="2" t="s">
        <v>96</v>
      </c>
      <c r="DW108" s="2" t="s">
        <v>96</v>
      </c>
      <c r="DX108" s="2">
        <v>100</v>
      </c>
      <c r="DY108" s="2"/>
      <c r="DZ108" s="2"/>
      <c r="EA108" s="2"/>
      <c r="EB108" s="2"/>
      <c r="EC108" s="2"/>
      <c r="ED108" s="2"/>
      <c r="EE108" s="2">
        <v>26549129</v>
      </c>
      <c r="EF108" s="2">
        <v>2</v>
      </c>
      <c r="EG108" s="2" t="s">
        <v>20</v>
      </c>
      <c r="EH108" s="2">
        <v>0</v>
      </c>
      <c r="EI108" s="2" t="s">
        <v>6</v>
      </c>
      <c r="EJ108" s="2">
        <v>1</v>
      </c>
      <c r="EK108" s="2">
        <v>47001</v>
      </c>
      <c r="EL108" s="2" t="s">
        <v>202</v>
      </c>
      <c r="EM108" s="2" t="s">
        <v>203</v>
      </c>
      <c r="EN108" s="2"/>
      <c r="EO108" s="2" t="s">
        <v>43</v>
      </c>
      <c r="EP108" s="2"/>
      <c r="EQ108" s="2">
        <v>0</v>
      </c>
      <c r="ER108" s="2">
        <v>134.71</v>
      </c>
      <c r="ES108" s="2">
        <v>0</v>
      </c>
      <c r="ET108" s="2">
        <v>0</v>
      </c>
      <c r="EU108" s="2">
        <v>0</v>
      </c>
      <c r="EV108" s="2">
        <v>134.71</v>
      </c>
      <c r="EW108" s="2">
        <v>17.27</v>
      </c>
      <c r="EX108" s="2">
        <v>0</v>
      </c>
      <c r="EY108" s="2">
        <v>0</v>
      </c>
      <c r="EZ108" s="2"/>
      <c r="FA108" s="2"/>
      <c r="FB108" s="2"/>
      <c r="FC108" s="2"/>
      <c r="FD108" s="2"/>
      <c r="FE108" s="2"/>
      <c r="FF108" s="2"/>
      <c r="FG108" s="2"/>
      <c r="FH108" s="2"/>
      <c r="FI108" s="2"/>
      <c r="FJ108" s="2"/>
      <c r="FK108" s="2"/>
      <c r="FL108" s="2"/>
      <c r="FM108" s="2"/>
      <c r="FN108" s="2"/>
      <c r="FO108" s="2"/>
      <c r="FP108" s="2"/>
      <c r="FQ108" s="2">
        <v>0</v>
      </c>
      <c r="FR108" s="2">
        <f t="shared" si="120"/>
        <v>0</v>
      </c>
      <c r="FS108" s="2">
        <v>0</v>
      </c>
      <c r="FT108" s="2" t="s">
        <v>24</v>
      </c>
      <c r="FU108" s="2" t="s">
        <v>25</v>
      </c>
      <c r="FV108" s="2"/>
      <c r="FW108" s="2"/>
      <c r="FX108" s="2">
        <v>103.5</v>
      </c>
      <c r="FY108" s="2">
        <v>76.5</v>
      </c>
      <c r="FZ108" s="2"/>
      <c r="GA108" s="2" t="s">
        <v>6</v>
      </c>
      <c r="GB108" s="2"/>
      <c r="GC108" s="2"/>
      <c r="GD108" s="2">
        <v>0</v>
      </c>
      <c r="GE108" s="2"/>
      <c r="GF108" s="2">
        <v>852543513</v>
      </c>
      <c r="GG108" s="2">
        <v>2</v>
      </c>
      <c r="GH108" s="2">
        <v>1</v>
      </c>
      <c r="GI108" s="2">
        <v>-2</v>
      </c>
      <c r="GJ108" s="2">
        <v>0</v>
      </c>
      <c r="GK108" s="2">
        <f>ROUND(R108*(R12)/100,2)</f>
        <v>0</v>
      </c>
      <c r="GL108" s="2">
        <f t="shared" si="121"/>
        <v>0</v>
      </c>
      <c r="GM108" s="2">
        <f t="shared" ref="GM108:GM119" si="158">ROUND(O108+X108+Y108+GK108,2)+GX108</f>
        <v>1153.5899999999999</v>
      </c>
      <c r="GN108" s="2">
        <f t="shared" ref="GN108:GN119" si="159">IF(OR(BI108=0,BI108=1),ROUND(O108+X108+Y108+GK108,2),0)</f>
        <v>1153.5899999999999</v>
      </c>
      <c r="GO108" s="2">
        <f t="shared" ref="GO108:GO119" si="160">IF(BI108=2,ROUND(O108+X108+Y108+GK108,2),0)</f>
        <v>0</v>
      </c>
      <c r="GP108" s="2">
        <f t="shared" ref="GP108:GP119" si="161">IF(BI108=4,ROUND(O108+X108+Y108+GK108,2)+GX108,0)</f>
        <v>0</v>
      </c>
      <c r="GQ108" s="2"/>
      <c r="GR108" s="2">
        <v>0</v>
      </c>
      <c r="GS108" s="2">
        <v>3</v>
      </c>
      <c r="GT108" s="2">
        <v>0</v>
      </c>
      <c r="GU108" s="2" t="s">
        <v>6</v>
      </c>
      <c r="GV108" s="2">
        <f t="shared" ref="GV108:GV119" si="162">ROUND(GT108,6)</f>
        <v>0</v>
      </c>
      <c r="GW108" s="2">
        <v>1</v>
      </c>
      <c r="GX108" s="2">
        <f t="shared" si="127"/>
        <v>0</v>
      </c>
      <c r="GY108" s="2"/>
      <c r="GZ108" s="2"/>
      <c r="HA108" s="2">
        <v>0</v>
      </c>
      <c r="HB108" s="2">
        <v>0</v>
      </c>
      <c r="HC108" s="2"/>
      <c r="HD108" s="2"/>
      <c r="HE108" s="2"/>
      <c r="HF108" s="2"/>
      <c r="HG108" s="2"/>
      <c r="HH108" s="2"/>
      <c r="HI108" s="2"/>
      <c r="HJ108" s="2"/>
      <c r="HK108" s="2"/>
      <c r="HL108" s="2"/>
      <c r="HM108" s="2"/>
      <c r="HN108" s="2"/>
      <c r="HO108" s="2"/>
      <c r="HP108" s="2"/>
      <c r="HQ108" s="2"/>
      <c r="HR108" s="2"/>
      <c r="HS108" s="2"/>
      <c r="HT108" s="2"/>
      <c r="HU108" s="2"/>
      <c r="HV108" s="2"/>
      <c r="HW108" s="2"/>
      <c r="HX108" s="2"/>
      <c r="HY108" s="2"/>
      <c r="HZ108" s="2"/>
      <c r="IA108" s="2"/>
      <c r="IB108" s="2"/>
      <c r="IC108" s="2"/>
      <c r="ID108" s="2"/>
      <c r="IE108" s="2"/>
      <c r="IF108" s="2"/>
      <c r="IG108" s="2"/>
      <c r="IH108" s="2"/>
      <c r="II108" s="2"/>
      <c r="IJ108" s="2"/>
      <c r="IK108" s="2">
        <v>0</v>
      </c>
      <c r="IL108" s="2"/>
      <c r="IM108" s="2"/>
      <c r="IN108" s="2"/>
      <c r="IO108" s="2"/>
      <c r="IP108" s="2"/>
      <c r="IQ108" s="2"/>
      <c r="IR108" s="2"/>
      <c r="IS108" s="2"/>
      <c r="IT108" s="2"/>
      <c r="IU108" s="2"/>
    </row>
    <row r="109" spans="1:255" x14ac:dyDescent="0.2">
      <c r="A109">
        <v>17</v>
      </c>
      <c r="B109">
        <v>1</v>
      </c>
      <c r="C109">
        <f>ROW(SmtRes!A258)</f>
        <v>258</v>
      </c>
      <c r="D109">
        <f>ROW(EtalonRes!A260)</f>
        <v>260</v>
      </c>
      <c r="E109" t="s">
        <v>198</v>
      </c>
      <c r="F109" t="s">
        <v>199</v>
      </c>
      <c r="G109" t="s">
        <v>200</v>
      </c>
      <c r="H109" t="s">
        <v>96</v>
      </c>
      <c r="I109">
        <f>ROUND(265/100,9)</f>
        <v>2.65</v>
      </c>
      <c r="J109">
        <v>0</v>
      </c>
      <c r="O109">
        <f t="shared" si="132"/>
        <v>2935.28</v>
      </c>
      <c r="P109">
        <f t="shared" si="133"/>
        <v>0</v>
      </c>
      <c r="Q109">
        <f t="shared" si="134"/>
        <v>0</v>
      </c>
      <c r="R109">
        <f t="shared" si="135"/>
        <v>0</v>
      </c>
      <c r="S109">
        <f t="shared" si="136"/>
        <v>2935.28</v>
      </c>
      <c r="T109">
        <f t="shared" si="137"/>
        <v>0</v>
      </c>
      <c r="U109">
        <f t="shared" si="138"/>
        <v>52.630324999999992</v>
      </c>
      <c r="V109">
        <f t="shared" si="139"/>
        <v>0</v>
      </c>
      <c r="W109">
        <f t="shared" si="140"/>
        <v>0</v>
      </c>
      <c r="X109">
        <f t="shared" si="141"/>
        <v>3052.69</v>
      </c>
      <c r="Y109">
        <f t="shared" si="142"/>
        <v>2260.17</v>
      </c>
      <c r="AA109">
        <v>26812450</v>
      </c>
      <c r="AB109">
        <f t="shared" si="143"/>
        <v>154.91650000000001</v>
      </c>
      <c r="AC109">
        <f t="shared" si="144"/>
        <v>0</v>
      </c>
      <c r="AD109">
        <f>ROUND(((((ET109*1.25))-((EU109*1.25)))+AE109),6)</f>
        <v>0</v>
      </c>
      <c r="AE109">
        <f>ROUND(((EU109*1.25)),6)</f>
        <v>0</v>
      </c>
      <c r="AF109">
        <f>ROUND(((EV109*1.15)),6)</f>
        <v>154.91650000000001</v>
      </c>
      <c r="AG109">
        <f t="shared" si="145"/>
        <v>0</v>
      </c>
      <c r="AH109">
        <f>((EW109*1.15))</f>
        <v>19.860499999999998</v>
      </c>
      <c r="AI109">
        <f>((EX109*1.25))</f>
        <v>0</v>
      </c>
      <c r="AJ109">
        <f t="shared" si="146"/>
        <v>0</v>
      </c>
      <c r="AK109">
        <v>134.71</v>
      </c>
      <c r="AL109">
        <v>0</v>
      </c>
      <c r="AM109">
        <v>0</v>
      </c>
      <c r="AN109">
        <v>0</v>
      </c>
      <c r="AO109">
        <v>134.71</v>
      </c>
      <c r="AP109">
        <v>0</v>
      </c>
      <c r="AQ109">
        <v>17.27</v>
      </c>
      <c r="AR109">
        <v>0</v>
      </c>
      <c r="AS109">
        <v>0</v>
      </c>
      <c r="AT109">
        <v>104</v>
      </c>
      <c r="AU109">
        <v>77</v>
      </c>
      <c r="AV109">
        <v>1</v>
      </c>
      <c r="AW109">
        <v>1</v>
      </c>
      <c r="AZ109">
        <v>7.15</v>
      </c>
      <c r="BA109">
        <v>7.15</v>
      </c>
      <c r="BB109">
        <v>7.15</v>
      </c>
      <c r="BC109">
        <v>7.15</v>
      </c>
      <c r="BD109" t="s">
        <v>6</v>
      </c>
      <c r="BE109" t="s">
        <v>6</v>
      </c>
      <c r="BF109" t="s">
        <v>6</v>
      </c>
      <c r="BG109" t="s">
        <v>6</v>
      </c>
      <c r="BH109">
        <v>0</v>
      </c>
      <c r="BI109">
        <v>1</v>
      </c>
      <c r="BJ109" t="s">
        <v>201</v>
      </c>
      <c r="BM109">
        <v>47001</v>
      </c>
      <c r="BN109">
        <v>0</v>
      </c>
      <c r="BO109" t="s">
        <v>6</v>
      </c>
      <c r="BP109">
        <v>0</v>
      </c>
      <c r="BQ109">
        <v>2</v>
      </c>
      <c r="BR109">
        <v>0</v>
      </c>
      <c r="BS109">
        <v>7.15</v>
      </c>
      <c r="BT109">
        <v>1</v>
      </c>
      <c r="BU109">
        <v>1</v>
      </c>
      <c r="BV109">
        <v>1</v>
      </c>
      <c r="BW109">
        <v>1</v>
      </c>
      <c r="BX109">
        <v>1</v>
      </c>
      <c r="BY109" t="s">
        <v>6</v>
      </c>
      <c r="BZ109">
        <v>115</v>
      </c>
      <c r="CA109">
        <v>90</v>
      </c>
      <c r="CF109">
        <v>0</v>
      </c>
      <c r="CG109">
        <v>0</v>
      </c>
      <c r="CM109">
        <v>0</v>
      </c>
      <c r="CN109" t="s">
        <v>500</v>
      </c>
      <c r="CO109">
        <v>0</v>
      </c>
      <c r="CP109">
        <f t="shared" si="147"/>
        <v>2935.28</v>
      </c>
      <c r="CQ109">
        <f t="shared" si="148"/>
        <v>0</v>
      </c>
      <c r="CR109">
        <f t="shared" si="149"/>
        <v>0</v>
      </c>
      <c r="CS109">
        <f t="shared" si="150"/>
        <v>0</v>
      </c>
      <c r="CT109">
        <f t="shared" si="151"/>
        <v>1107.6529750000002</v>
      </c>
      <c r="CU109">
        <f t="shared" si="152"/>
        <v>0</v>
      </c>
      <c r="CV109">
        <f t="shared" si="153"/>
        <v>19.860499999999998</v>
      </c>
      <c r="CW109">
        <f t="shared" si="154"/>
        <v>0</v>
      </c>
      <c r="CX109">
        <f t="shared" si="155"/>
        <v>0</v>
      </c>
      <c r="CY109">
        <f t="shared" si="156"/>
        <v>3052.6911999999998</v>
      </c>
      <c r="CZ109">
        <f t="shared" si="157"/>
        <v>2260.1656000000003</v>
      </c>
      <c r="DC109" t="s">
        <v>6</v>
      </c>
      <c r="DD109" t="s">
        <v>6</v>
      </c>
      <c r="DE109" t="s">
        <v>41</v>
      </c>
      <c r="DF109" t="s">
        <v>41</v>
      </c>
      <c r="DG109" t="s">
        <v>42</v>
      </c>
      <c r="DH109" t="s">
        <v>6</v>
      </c>
      <c r="DI109" t="s">
        <v>42</v>
      </c>
      <c r="DJ109" t="s">
        <v>41</v>
      </c>
      <c r="DK109" t="s">
        <v>6</v>
      </c>
      <c r="DL109" t="s">
        <v>6</v>
      </c>
      <c r="DM109" t="s">
        <v>6</v>
      </c>
      <c r="DN109">
        <v>0</v>
      </c>
      <c r="DO109">
        <v>0</v>
      </c>
      <c r="DP109">
        <v>1</v>
      </c>
      <c r="DQ109">
        <v>1</v>
      </c>
      <c r="DU109">
        <v>1005</v>
      </c>
      <c r="DV109" t="s">
        <v>96</v>
      </c>
      <c r="DW109" t="s">
        <v>96</v>
      </c>
      <c r="DX109">
        <v>100</v>
      </c>
      <c r="EE109">
        <v>26549129</v>
      </c>
      <c r="EF109">
        <v>2</v>
      </c>
      <c r="EG109" t="s">
        <v>20</v>
      </c>
      <c r="EH109">
        <v>0</v>
      </c>
      <c r="EI109" t="s">
        <v>6</v>
      </c>
      <c r="EJ109">
        <v>1</v>
      </c>
      <c r="EK109">
        <v>47001</v>
      </c>
      <c r="EL109" t="s">
        <v>202</v>
      </c>
      <c r="EM109" t="s">
        <v>203</v>
      </c>
      <c r="EO109" t="s">
        <v>43</v>
      </c>
      <c r="EQ109">
        <v>0</v>
      </c>
      <c r="ER109">
        <v>134.71</v>
      </c>
      <c r="ES109">
        <v>0</v>
      </c>
      <c r="ET109">
        <v>0</v>
      </c>
      <c r="EU109">
        <v>0</v>
      </c>
      <c r="EV109">
        <v>134.71</v>
      </c>
      <c r="EW109">
        <v>17.27</v>
      </c>
      <c r="EX109">
        <v>0</v>
      </c>
      <c r="EY109">
        <v>0</v>
      </c>
      <c r="FQ109">
        <v>0</v>
      </c>
      <c r="FR109">
        <f t="shared" si="120"/>
        <v>0</v>
      </c>
      <c r="FS109">
        <v>0</v>
      </c>
      <c r="FT109" t="s">
        <v>24</v>
      </c>
      <c r="FU109" t="s">
        <v>25</v>
      </c>
      <c r="FX109">
        <v>103.5</v>
      </c>
      <c r="FY109">
        <v>76.5</v>
      </c>
      <c r="GA109" t="s">
        <v>6</v>
      </c>
      <c r="GD109">
        <v>0</v>
      </c>
      <c r="GF109">
        <v>852543513</v>
      </c>
      <c r="GG109">
        <v>1</v>
      </c>
      <c r="GH109">
        <v>1</v>
      </c>
      <c r="GI109">
        <v>4</v>
      </c>
      <c r="GJ109">
        <v>0</v>
      </c>
      <c r="GK109">
        <f>ROUND(R109*(S12)/100,2)</f>
        <v>0</v>
      </c>
      <c r="GL109">
        <f t="shared" si="121"/>
        <v>0</v>
      </c>
      <c r="GM109">
        <f t="shared" si="158"/>
        <v>8248.14</v>
      </c>
      <c r="GN109">
        <f t="shared" si="159"/>
        <v>8248.14</v>
      </c>
      <c r="GO109">
        <f t="shared" si="160"/>
        <v>0</v>
      </c>
      <c r="GP109">
        <f t="shared" si="161"/>
        <v>0</v>
      </c>
      <c r="GR109">
        <v>0</v>
      </c>
      <c r="GS109">
        <v>3</v>
      </c>
      <c r="GT109">
        <v>0</v>
      </c>
      <c r="GU109" t="s">
        <v>6</v>
      </c>
      <c r="GV109">
        <f t="shared" si="162"/>
        <v>0</v>
      </c>
      <c r="GW109">
        <v>1</v>
      </c>
      <c r="GX109">
        <f t="shared" si="127"/>
        <v>0</v>
      </c>
      <c r="HA109">
        <v>0</v>
      </c>
      <c r="HB109">
        <v>0</v>
      </c>
      <c r="IK109">
        <v>0</v>
      </c>
    </row>
    <row r="110" spans="1:255" x14ac:dyDescent="0.2">
      <c r="A110" s="2">
        <v>17</v>
      </c>
      <c r="B110" s="2">
        <v>1</v>
      </c>
      <c r="C110" s="2">
        <f>ROW(SmtRes!A263)</f>
        <v>263</v>
      </c>
      <c r="D110" s="2">
        <f>ROW(EtalonRes!A265)</f>
        <v>265</v>
      </c>
      <c r="E110" s="2" t="s">
        <v>204</v>
      </c>
      <c r="F110" s="2" t="s">
        <v>205</v>
      </c>
      <c r="G110" s="2" t="s">
        <v>206</v>
      </c>
      <c r="H110" s="2" t="s">
        <v>96</v>
      </c>
      <c r="I110" s="2">
        <f>ROUND(265/100,9)</f>
        <v>2.65</v>
      </c>
      <c r="J110" s="2">
        <v>0</v>
      </c>
      <c r="K110" s="2"/>
      <c r="L110" s="2"/>
      <c r="M110" s="2"/>
      <c r="N110" s="2"/>
      <c r="O110" s="2">
        <f t="shared" si="132"/>
        <v>1217.5</v>
      </c>
      <c r="P110" s="2">
        <f t="shared" si="133"/>
        <v>64.66</v>
      </c>
      <c r="Q110" s="2">
        <f t="shared" si="134"/>
        <v>998.39</v>
      </c>
      <c r="R110" s="2">
        <f t="shared" si="135"/>
        <v>105.27</v>
      </c>
      <c r="S110" s="2">
        <f t="shared" si="136"/>
        <v>154.44999999999999</v>
      </c>
      <c r="T110" s="2">
        <f t="shared" si="137"/>
        <v>0</v>
      </c>
      <c r="U110" s="2">
        <f t="shared" si="138"/>
        <v>18.254524999999997</v>
      </c>
      <c r="V110" s="2">
        <f t="shared" si="139"/>
        <v>9.0762499999999999</v>
      </c>
      <c r="W110" s="2">
        <f t="shared" si="140"/>
        <v>0</v>
      </c>
      <c r="X110" s="2">
        <f t="shared" si="141"/>
        <v>270.11</v>
      </c>
      <c r="Y110" s="2">
        <f t="shared" si="142"/>
        <v>199.98</v>
      </c>
      <c r="Z110" s="2"/>
      <c r="AA110" s="2">
        <v>26812436</v>
      </c>
      <c r="AB110" s="2">
        <f t="shared" si="143"/>
        <v>459.43200000000002</v>
      </c>
      <c r="AC110" s="2">
        <f t="shared" si="144"/>
        <v>24.4</v>
      </c>
      <c r="AD110" s="2">
        <f>ROUND(((((ET110*1.25))-((EU110*1.25)))+AE110),6)</f>
        <v>376.75</v>
      </c>
      <c r="AE110" s="2">
        <f>ROUND(((EU110*1.25)),6)</f>
        <v>39.725000000000001</v>
      </c>
      <c r="AF110" s="2">
        <f>ROUND(((EV110*1.15)),6)</f>
        <v>58.281999999999996</v>
      </c>
      <c r="AG110" s="2">
        <f t="shared" si="145"/>
        <v>0</v>
      </c>
      <c r="AH110" s="2">
        <f>((EW110*1.15))</f>
        <v>6.8884999999999996</v>
      </c>
      <c r="AI110" s="2">
        <f>((EX110*1.25))</f>
        <v>3.4250000000000003</v>
      </c>
      <c r="AJ110" s="2">
        <f t="shared" si="146"/>
        <v>0</v>
      </c>
      <c r="AK110" s="2">
        <v>376.48</v>
      </c>
      <c r="AL110" s="2">
        <v>24.4</v>
      </c>
      <c r="AM110" s="2">
        <v>301.39999999999998</v>
      </c>
      <c r="AN110" s="2">
        <v>31.78</v>
      </c>
      <c r="AO110" s="2">
        <v>50.68</v>
      </c>
      <c r="AP110" s="2">
        <v>0</v>
      </c>
      <c r="AQ110" s="2">
        <v>5.99</v>
      </c>
      <c r="AR110" s="2">
        <v>2.74</v>
      </c>
      <c r="AS110" s="2">
        <v>0</v>
      </c>
      <c r="AT110" s="2">
        <v>104</v>
      </c>
      <c r="AU110" s="2">
        <v>77</v>
      </c>
      <c r="AV110" s="2">
        <v>1</v>
      </c>
      <c r="AW110" s="2">
        <v>1</v>
      </c>
      <c r="AX110" s="2"/>
      <c r="AY110" s="2"/>
      <c r="AZ110" s="2">
        <v>1</v>
      </c>
      <c r="BA110" s="2">
        <v>1</v>
      </c>
      <c r="BB110" s="2">
        <v>1</v>
      </c>
      <c r="BC110" s="2">
        <v>1</v>
      </c>
      <c r="BD110" s="2" t="s">
        <v>6</v>
      </c>
      <c r="BE110" s="2" t="s">
        <v>6</v>
      </c>
      <c r="BF110" s="2" t="s">
        <v>6</v>
      </c>
      <c r="BG110" s="2" t="s">
        <v>6</v>
      </c>
      <c r="BH110" s="2">
        <v>0</v>
      </c>
      <c r="BI110" s="2">
        <v>1</v>
      </c>
      <c r="BJ110" s="2" t="s">
        <v>207</v>
      </c>
      <c r="BK110" s="2"/>
      <c r="BL110" s="2"/>
      <c r="BM110" s="2">
        <v>47001</v>
      </c>
      <c r="BN110" s="2">
        <v>0</v>
      </c>
      <c r="BO110" s="2" t="s">
        <v>6</v>
      </c>
      <c r="BP110" s="2">
        <v>0</v>
      </c>
      <c r="BQ110" s="2">
        <v>2</v>
      </c>
      <c r="BR110" s="2">
        <v>0</v>
      </c>
      <c r="BS110" s="2">
        <v>1</v>
      </c>
      <c r="BT110" s="2">
        <v>1</v>
      </c>
      <c r="BU110" s="2">
        <v>1</v>
      </c>
      <c r="BV110" s="2">
        <v>1</v>
      </c>
      <c r="BW110" s="2">
        <v>1</v>
      </c>
      <c r="BX110" s="2">
        <v>1</v>
      </c>
      <c r="BY110" s="2" t="s">
        <v>6</v>
      </c>
      <c r="BZ110" s="2">
        <v>115</v>
      </c>
      <c r="CA110" s="2">
        <v>90</v>
      </c>
      <c r="CB110" s="2"/>
      <c r="CC110" s="2"/>
      <c r="CD110" s="2"/>
      <c r="CE110" s="2"/>
      <c r="CF110" s="2">
        <v>0</v>
      </c>
      <c r="CG110" s="2">
        <v>0</v>
      </c>
      <c r="CH110" s="2"/>
      <c r="CI110" s="2"/>
      <c r="CJ110" s="2"/>
      <c r="CK110" s="2"/>
      <c r="CL110" s="2"/>
      <c r="CM110" s="2">
        <v>0</v>
      </c>
      <c r="CN110" s="2" t="s">
        <v>500</v>
      </c>
      <c r="CO110" s="2">
        <v>0</v>
      </c>
      <c r="CP110" s="2">
        <f t="shared" si="147"/>
        <v>1217.5</v>
      </c>
      <c r="CQ110" s="2">
        <f t="shared" si="148"/>
        <v>24.4</v>
      </c>
      <c r="CR110" s="2">
        <f t="shared" si="149"/>
        <v>376.75</v>
      </c>
      <c r="CS110" s="2">
        <f t="shared" si="150"/>
        <v>39.725000000000001</v>
      </c>
      <c r="CT110" s="2">
        <f t="shared" si="151"/>
        <v>58.281999999999996</v>
      </c>
      <c r="CU110" s="2">
        <f t="shared" si="152"/>
        <v>0</v>
      </c>
      <c r="CV110" s="2">
        <f t="shared" si="153"/>
        <v>6.8884999999999996</v>
      </c>
      <c r="CW110" s="2">
        <f t="shared" si="154"/>
        <v>3.4250000000000003</v>
      </c>
      <c r="CX110" s="2">
        <f t="shared" si="155"/>
        <v>0</v>
      </c>
      <c r="CY110" s="2">
        <f t="shared" si="156"/>
        <v>270.10879999999997</v>
      </c>
      <c r="CZ110" s="2">
        <f t="shared" si="157"/>
        <v>199.98439999999999</v>
      </c>
      <c r="DA110" s="2"/>
      <c r="DB110" s="2"/>
      <c r="DC110" s="2" t="s">
        <v>6</v>
      </c>
      <c r="DD110" s="2" t="s">
        <v>6</v>
      </c>
      <c r="DE110" s="2" t="s">
        <v>41</v>
      </c>
      <c r="DF110" s="2" t="s">
        <v>41</v>
      </c>
      <c r="DG110" s="2" t="s">
        <v>42</v>
      </c>
      <c r="DH110" s="2" t="s">
        <v>6</v>
      </c>
      <c r="DI110" s="2" t="s">
        <v>42</v>
      </c>
      <c r="DJ110" s="2" t="s">
        <v>41</v>
      </c>
      <c r="DK110" s="2" t="s">
        <v>6</v>
      </c>
      <c r="DL110" s="2" t="s">
        <v>6</v>
      </c>
      <c r="DM110" s="2" t="s">
        <v>6</v>
      </c>
      <c r="DN110" s="2">
        <v>0</v>
      </c>
      <c r="DO110" s="2">
        <v>0</v>
      </c>
      <c r="DP110" s="2">
        <v>1</v>
      </c>
      <c r="DQ110" s="2">
        <v>1</v>
      </c>
      <c r="DR110" s="2"/>
      <c r="DS110" s="2"/>
      <c r="DT110" s="2"/>
      <c r="DU110" s="2">
        <v>1005</v>
      </c>
      <c r="DV110" s="2" t="s">
        <v>96</v>
      </c>
      <c r="DW110" s="2" t="s">
        <v>96</v>
      </c>
      <c r="DX110" s="2">
        <v>100</v>
      </c>
      <c r="DY110" s="2"/>
      <c r="DZ110" s="2"/>
      <c r="EA110" s="2"/>
      <c r="EB110" s="2"/>
      <c r="EC110" s="2"/>
      <c r="ED110" s="2"/>
      <c r="EE110" s="2">
        <v>26549129</v>
      </c>
      <c r="EF110" s="2">
        <v>2</v>
      </c>
      <c r="EG110" s="2" t="s">
        <v>20</v>
      </c>
      <c r="EH110" s="2">
        <v>0</v>
      </c>
      <c r="EI110" s="2" t="s">
        <v>6</v>
      </c>
      <c r="EJ110" s="2">
        <v>1</v>
      </c>
      <c r="EK110" s="2">
        <v>47001</v>
      </c>
      <c r="EL110" s="2" t="s">
        <v>202</v>
      </c>
      <c r="EM110" s="2" t="s">
        <v>203</v>
      </c>
      <c r="EN110" s="2"/>
      <c r="EO110" s="2" t="s">
        <v>43</v>
      </c>
      <c r="EP110" s="2"/>
      <c r="EQ110" s="2">
        <v>0</v>
      </c>
      <c r="ER110" s="2">
        <v>376.48</v>
      </c>
      <c r="ES110" s="2">
        <v>24.4</v>
      </c>
      <c r="ET110" s="2">
        <v>301.39999999999998</v>
      </c>
      <c r="EU110" s="2">
        <v>31.78</v>
      </c>
      <c r="EV110" s="2">
        <v>50.68</v>
      </c>
      <c r="EW110" s="2">
        <v>5.99</v>
      </c>
      <c r="EX110" s="2">
        <v>2.74</v>
      </c>
      <c r="EY110" s="2">
        <v>0</v>
      </c>
      <c r="EZ110" s="2"/>
      <c r="FA110" s="2"/>
      <c r="FB110" s="2"/>
      <c r="FC110" s="2"/>
      <c r="FD110" s="2"/>
      <c r="FE110" s="2"/>
      <c r="FF110" s="2"/>
      <c r="FG110" s="2"/>
      <c r="FH110" s="2"/>
      <c r="FI110" s="2"/>
      <c r="FJ110" s="2"/>
      <c r="FK110" s="2"/>
      <c r="FL110" s="2"/>
      <c r="FM110" s="2"/>
      <c r="FN110" s="2"/>
      <c r="FO110" s="2"/>
      <c r="FP110" s="2"/>
      <c r="FQ110" s="2">
        <v>0</v>
      </c>
      <c r="FR110" s="2">
        <f t="shared" si="120"/>
        <v>0</v>
      </c>
      <c r="FS110" s="2">
        <v>0</v>
      </c>
      <c r="FT110" s="2" t="s">
        <v>24</v>
      </c>
      <c r="FU110" s="2" t="s">
        <v>25</v>
      </c>
      <c r="FV110" s="2"/>
      <c r="FW110" s="2"/>
      <c r="FX110" s="2">
        <v>103.5</v>
      </c>
      <c r="FY110" s="2">
        <v>76.5</v>
      </c>
      <c r="FZ110" s="2"/>
      <c r="GA110" s="2" t="s">
        <v>6</v>
      </c>
      <c r="GB110" s="2"/>
      <c r="GC110" s="2"/>
      <c r="GD110" s="2">
        <v>0</v>
      </c>
      <c r="GE110" s="2"/>
      <c r="GF110" s="2">
        <v>-1126125750</v>
      </c>
      <c r="GG110" s="2">
        <v>2</v>
      </c>
      <c r="GH110" s="2">
        <v>1</v>
      </c>
      <c r="GI110" s="2">
        <v>-2</v>
      </c>
      <c r="GJ110" s="2">
        <v>0</v>
      </c>
      <c r="GK110" s="2">
        <f>ROUND(R110*(R12)/100,2)</f>
        <v>0</v>
      </c>
      <c r="GL110" s="2">
        <f t="shared" si="121"/>
        <v>0</v>
      </c>
      <c r="GM110" s="2">
        <f t="shared" si="158"/>
        <v>1687.59</v>
      </c>
      <c r="GN110" s="2">
        <f t="shared" si="159"/>
        <v>1687.59</v>
      </c>
      <c r="GO110" s="2">
        <f t="shared" si="160"/>
        <v>0</v>
      </c>
      <c r="GP110" s="2">
        <f t="shared" si="161"/>
        <v>0</v>
      </c>
      <c r="GQ110" s="2"/>
      <c r="GR110" s="2">
        <v>0</v>
      </c>
      <c r="GS110" s="2">
        <v>3</v>
      </c>
      <c r="GT110" s="2">
        <v>0</v>
      </c>
      <c r="GU110" s="2" t="s">
        <v>6</v>
      </c>
      <c r="GV110" s="2">
        <f t="shared" si="162"/>
        <v>0</v>
      </c>
      <c r="GW110" s="2">
        <v>1</v>
      </c>
      <c r="GX110" s="2">
        <f t="shared" si="127"/>
        <v>0</v>
      </c>
      <c r="GY110" s="2"/>
      <c r="GZ110" s="2"/>
      <c r="HA110" s="2">
        <v>0</v>
      </c>
      <c r="HB110" s="2">
        <v>0</v>
      </c>
      <c r="HC110" s="2"/>
      <c r="HD110" s="2"/>
      <c r="HE110" s="2"/>
      <c r="HF110" s="2"/>
      <c r="HG110" s="2"/>
      <c r="HH110" s="2"/>
      <c r="HI110" s="2"/>
      <c r="HJ110" s="2"/>
      <c r="HK110" s="2"/>
      <c r="HL110" s="2"/>
      <c r="HM110" s="2"/>
      <c r="HN110" s="2"/>
      <c r="HO110" s="2"/>
      <c r="HP110" s="2"/>
      <c r="HQ110" s="2"/>
      <c r="HR110" s="2"/>
      <c r="HS110" s="2"/>
      <c r="HT110" s="2"/>
      <c r="HU110" s="2"/>
      <c r="HV110" s="2"/>
      <c r="HW110" s="2"/>
      <c r="HX110" s="2"/>
      <c r="HY110" s="2"/>
      <c r="HZ110" s="2"/>
      <c r="IA110" s="2"/>
      <c r="IB110" s="2"/>
      <c r="IC110" s="2"/>
      <c r="ID110" s="2"/>
      <c r="IE110" s="2"/>
      <c r="IF110" s="2"/>
      <c r="IG110" s="2"/>
      <c r="IH110" s="2"/>
      <c r="II110" s="2"/>
      <c r="IJ110" s="2"/>
      <c r="IK110" s="2">
        <v>0</v>
      </c>
      <c r="IL110" s="2"/>
      <c r="IM110" s="2"/>
      <c r="IN110" s="2"/>
      <c r="IO110" s="2"/>
      <c r="IP110" s="2"/>
      <c r="IQ110" s="2"/>
      <c r="IR110" s="2"/>
      <c r="IS110" s="2"/>
      <c r="IT110" s="2"/>
      <c r="IU110" s="2"/>
    </row>
    <row r="111" spans="1:255" x14ac:dyDescent="0.2">
      <c r="A111">
        <v>17</v>
      </c>
      <c r="B111">
        <v>1</v>
      </c>
      <c r="C111">
        <f>ROW(SmtRes!A268)</f>
        <v>268</v>
      </c>
      <c r="D111">
        <f>ROW(EtalonRes!A270)</f>
        <v>270</v>
      </c>
      <c r="E111" t="s">
        <v>204</v>
      </c>
      <c r="F111" t="s">
        <v>205</v>
      </c>
      <c r="G111" t="s">
        <v>206</v>
      </c>
      <c r="H111" t="s">
        <v>96</v>
      </c>
      <c r="I111">
        <f>ROUND(265/100,9)</f>
        <v>2.65</v>
      </c>
      <c r="J111">
        <v>0</v>
      </c>
      <c r="O111">
        <f t="shared" si="132"/>
        <v>8705.09</v>
      </c>
      <c r="P111">
        <f t="shared" si="133"/>
        <v>462.32</v>
      </c>
      <c r="Q111">
        <f t="shared" si="134"/>
        <v>7138.47</v>
      </c>
      <c r="R111">
        <f t="shared" si="135"/>
        <v>752.69</v>
      </c>
      <c r="S111">
        <f t="shared" si="136"/>
        <v>1104.3</v>
      </c>
      <c r="T111">
        <f t="shared" si="137"/>
        <v>0</v>
      </c>
      <c r="U111">
        <f t="shared" si="138"/>
        <v>18.254524999999997</v>
      </c>
      <c r="V111">
        <f t="shared" si="139"/>
        <v>9.0762499999999999</v>
      </c>
      <c r="W111">
        <f t="shared" si="140"/>
        <v>0</v>
      </c>
      <c r="X111">
        <f t="shared" si="141"/>
        <v>1931.27</v>
      </c>
      <c r="Y111">
        <f t="shared" si="142"/>
        <v>1429.88</v>
      </c>
      <c r="AA111">
        <v>26812450</v>
      </c>
      <c r="AB111">
        <f t="shared" si="143"/>
        <v>459.43200000000002</v>
      </c>
      <c r="AC111">
        <f t="shared" si="144"/>
        <v>24.4</v>
      </c>
      <c r="AD111">
        <f>ROUND(((((ET111*1.25))-((EU111*1.25)))+AE111),6)</f>
        <v>376.75</v>
      </c>
      <c r="AE111">
        <f>ROUND(((EU111*1.25)),6)</f>
        <v>39.725000000000001</v>
      </c>
      <c r="AF111">
        <f>ROUND(((EV111*1.15)),6)</f>
        <v>58.281999999999996</v>
      </c>
      <c r="AG111">
        <f t="shared" si="145"/>
        <v>0</v>
      </c>
      <c r="AH111">
        <f>((EW111*1.15))</f>
        <v>6.8884999999999996</v>
      </c>
      <c r="AI111">
        <f>((EX111*1.25))</f>
        <v>3.4250000000000003</v>
      </c>
      <c r="AJ111">
        <f t="shared" si="146"/>
        <v>0</v>
      </c>
      <c r="AK111">
        <v>376.48</v>
      </c>
      <c r="AL111">
        <v>24.4</v>
      </c>
      <c r="AM111">
        <v>301.39999999999998</v>
      </c>
      <c r="AN111">
        <v>31.78</v>
      </c>
      <c r="AO111">
        <v>50.68</v>
      </c>
      <c r="AP111">
        <v>0</v>
      </c>
      <c r="AQ111">
        <v>5.99</v>
      </c>
      <c r="AR111">
        <v>2.74</v>
      </c>
      <c r="AS111">
        <v>0</v>
      </c>
      <c r="AT111">
        <v>104</v>
      </c>
      <c r="AU111">
        <v>77</v>
      </c>
      <c r="AV111">
        <v>1</v>
      </c>
      <c r="AW111">
        <v>1</v>
      </c>
      <c r="AZ111">
        <v>7.15</v>
      </c>
      <c r="BA111">
        <v>7.15</v>
      </c>
      <c r="BB111">
        <v>7.15</v>
      </c>
      <c r="BC111">
        <v>7.15</v>
      </c>
      <c r="BD111" t="s">
        <v>6</v>
      </c>
      <c r="BE111" t="s">
        <v>6</v>
      </c>
      <c r="BF111" t="s">
        <v>6</v>
      </c>
      <c r="BG111" t="s">
        <v>6</v>
      </c>
      <c r="BH111">
        <v>0</v>
      </c>
      <c r="BI111">
        <v>1</v>
      </c>
      <c r="BJ111" t="s">
        <v>207</v>
      </c>
      <c r="BM111">
        <v>47001</v>
      </c>
      <c r="BN111">
        <v>0</v>
      </c>
      <c r="BO111" t="s">
        <v>6</v>
      </c>
      <c r="BP111">
        <v>0</v>
      </c>
      <c r="BQ111">
        <v>2</v>
      </c>
      <c r="BR111">
        <v>0</v>
      </c>
      <c r="BS111">
        <v>7.15</v>
      </c>
      <c r="BT111">
        <v>1</v>
      </c>
      <c r="BU111">
        <v>1</v>
      </c>
      <c r="BV111">
        <v>1</v>
      </c>
      <c r="BW111">
        <v>1</v>
      </c>
      <c r="BX111">
        <v>1</v>
      </c>
      <c r="BY111" t="s">
        <v>6</v>
      </c>
      <c r="BZ111">
        <v>115</v>
      </c>
      <c r="CA111">
        <v>90</v>
      </c>
      <c r="CF111">
        <v>0</v>
      </c>
      <c r="CG111">
        <v>0</v>
      </c>
      <c r="CM111">
        <v>0</v>
      </c>
      <c r="CN111" t="s">
        <v>500</v>
      </c>
      <c r="CO111">
        <v>0</v>
      </c>
      <c r="CP111">
        <f t="shared" si="147"/>
        <v>8705.09</v>
      </c>
      <c r="CQ111">
        <f t="shared" si="148"/>
        <v>174.46</v>
      </c>
      <c r="CR111">
        <f t="shared" si="149"/>
        <v>2693.7625000000003</v>
      </c>
      <c r="CS111">
        <f t="shared" si="150"/>
        <v>284.03375</v>
      </c>
      <c r="CT111">
        <f t="shared" si="151"/>
        <v>416.71629999999999</v>
      </c>
      <c r="CU111">
        <f t="shared" si="152"/>
        <v>0</v>
      </c>
      <c r="CV111">
        <f t="shared" si="153"/>
        <v>6.8884999999999996</v>
      </c>
      <c r="CW111">
        <f t="shared" si="154"/>
        <v>3.4250000000000003</v>
      </c>
      <c r="CX111">
        <f t="shared" si="155"/>
        <v>0</v>
      </c>
      <c r="CY111">
        <f t="shared" si="156"/>
        <v>1931.2695999999999</v>
      </c>
      <c r="CZ111">
        <f t="shared" si="157"/>
        <v>1429.8823000000002</v>
      </c>
      <c r="DC111" t="s">
        <v>6</v>
      </c>
      <c r="DD111" t="s">
        <v>6</v>
      </c>
      <c r="DE111" t="s">
        <v>41</v>
      </c>
      <c r="DF111" t="s">
        <v>41</v>
      </c>
      <c r="DG111" t="s">
        <v>42</v>
      </c>
      <c r="DH111" t="s">
        <v>6</v>
      </c>
      <c r="DI111" t="s">
        <v>42</v>
      </c>
      <c r="DJ111" t="s">
        <v>41</v>
      </c>
      <c r="DK111" t="s">
        <v>6</v>
      </c>
      <c r="DL111" t="s">
        <v>6</v>
      </c>
      <c r="DM111" t="s">
        <v>6</v>
      </c>
      <c r="DN111">
        <v>0</v>
      </c>
      <c r="DO111">
        <v>0</v>
      </c>
      <c r="DP111">
        <v>1</v>
      </c>
      <c r="DQ111">
        <v>1</v>
      </c>
      <c r="DU111">
        <v>1005</v>
      </c>
      <c r="DV111" t="s">
        <v>96</v>
      </c>
      <c r="DW111" t="s">
        <v>96</v>
      </c>
      <c r="DX111">
        <v>100</v>
      </c>
      <c r="EE111">
        <v>26549129</v>
      </c>
      <c r="EF111">
        <v>2</v>
      </c>
      <c r="EG111" t="s">
        <v>20</v>
      </c>
      <c r="EH111">
        <v>0</v>
      </c>
      <c r="EI111" t="s">
        <v>6</v>
      </c>
      <c r="EJ111">
        <v>1</v>
      </c>
      <c r="EK111">
        <v>47001</v>
      </c>
      <c r="EL111" t="s">
        <v>202</v>
      </c>
      <c r="EM111" t="s">
        <v>203</v>
      </c>
      <c r="EO111" t="s">
        <v>43</v>
      </c>
      <c r="EQ111">
        <v>0</v>
      </c>
      <c r="ER111">
        <v>376.48</v>
      </c>
      <c r="ES111">
        <v>24.4</v>
      </c>
      <c r="ET111">
        <v>301.39999999999998</v>
      </c>
      <c r="EU111">
        <v>31.78</v>
      </c>
      <c r="EV111">
        <v>50.68</v>
      </c>
      <c r="EW111">
        <v>5.99</v>
      </c>
      <c r="EX111">
        <v>2.74</v>
      </c>
      <c r="EY111">
        <v>0</v>
      </c>
      <c r="FQ111">
        <v>0</v>
      </c>
      <c r="FR111">
        <f t="shared" si="120"/>
        <v>0</v>
      </c>
      <c r="FS111">
        <v>0</v>
      </c>
      <c r="FT111" t="s">
        <v>24</v>
      </c>
      <c r="FU111" t="s">
        <v>25</v>
      </c>
      <c r="FX111">
        <v>103.5</v>
      </c>
      <c r="FY111">
        <v>76.5</v>
      </c>
      <c r="GA111" t="s">
        <v>6</v>
      </c>
      <c r="GD111">
        <v>0</v>
      </c>
      <c r="GF111">
        <v>-1126125750</v>
      </c>
      <c r="GG111">
        <v>1</v>
      </c>
      <c r="GH111">
        <v>1</v>
      </c>
      <c r="GI111">
        <v>4</v>
      </c>
      <c r="GJ111">
        <v>0</v>
      </c>
      <c r="GK111">
        <f>ROUND(R111*(S12)/100,2)</f>
        <v>0</v>
      </c>
      <c r="GL111">
        <f t="shared" si="121"/>
        <v>0</v>
      </c>
      <c r="GM111">
        <f t="shared" si="158"/>
        <v>12066.24</v>
      </c>
      <c r="GN111">
        <f t="shared" si="159"/>
        <v>12066.24</v>
      </c>
      <c r="GO111">
        <f t="shared" si="160"/>
        <v>0</v>
      </c>
      <c r="GP111">
        <f t="shared" si="161"/>
        <v>0</v>
      </c>
      <c r="GR111">
        <v>0</v>
      </c>
      <c r="GS111">
        <v>3</v>
      </c>
      <c r="GT111">
        <v>0</v>
      </c>
      <c r="GU111" t="s">
        <v>6</v>
      </c>
      <c r="GV111">
        <f t="shared" si="162"/>
        <v>0</v>
      </c>
      <c r="GW111">
        <v>1</v>
      </c>
      <c r="GX111">
        <f t="shared" si="127"/>
        <v>0</v>
      </c>
      <c r="HA111">
        <v>0</v>
      </c>
      <c r="HB111">
        <v>0</v>
      </c>
      <c r="IK111">
        <v>0</v>
      </c>
    </row>
    <row r="112" spans="1:255" x14ac:dyDescent="0.2">
      <c r="A112" s="2">
        <v>18</v>
      </c>
      <c r="B112" s="2">
        <v>1</v>
      </c>
      <c r="C112" s="2">
        <v>263</v>
      </c>
      <c r="D112" s="2"/>
      <c r="E112" s="2" t="s">
        <v>208</v>
      </c>
      <c r="F112" s="2" t="s">
        <v>209</v>
      </c>
      <c r="G112" s="2" t="s">
        <v>210</v>
      </c>
      <c r="H112" s="2" t="s">
        <v>211</v>
      </c>
      <c r="I112" s="2">
        <f>I110*J112</f>
        <v>5.3</v>
      </c>
      <c r="J112" s="2">
        <v>2</v>
      </c>
      <c r="K112" s="2"/>
      <c r="L112" s="2"/>
      <c r="M112" s="2"/>
      <c r="N112" s="2"/>
      <c r="O112" s="2">
        <f t="shared" si="132"/>
        <v>775.13</v>
      </c>
      <c r="P112" s="2">
        <f t="shared" si="133"/>
        <v>775.13</v>
      </c>
      <c r="Q112" s="2">
        <f t="shared" si="134"/>
        <v>0</v>
      </c>
      <c r="R112" s="2">
        <f t="shared" si="135"/>
        <v>0</v>
      </c>
      <c r="S112" s="2">
        <f t="shared" si="136"/>
        <v>0</v>
      </c>
      <c r="T112" s="2">
        <f t="shared" si="137"/>
        <v>0</v>
      </c>
      <c r="U112" s="2">
        <f t="shared" si="138"/>
        <v>0</v>
      </c>
      <c r="V112" s="2">
        <f t="shared" si="139"/>
        <v>0</v>
      </c>
      <c r="W112" s="2">
        <f t="shared" si="140"/>
        <v>0</v>
      </c>
      <c r="X112" s="2">
        <f t="shared" si="141"/>
        <v>0</v>
      </c>
      <c r="Y112" s="2">
        <f t="shared" si="142"/>
        <v>0</v>
      </c>
      <c r="Z112" s="2"/>
      <c r="AA112" s="2">
        <v>26812436</v>
      </c>
      <c r="AB112" s="2">
        <f t="shared" si="143"/>
        <v>146.25</v>
      </c>
      <c r="AC112" s="2">
        <f t="shared" si="144"/>
        <v>146.25</v>
      </c>
      <c r="AD112" s="2">
        <f>ROUND((((ET112)-(EU112))+AE112),6)</f>
        <v>0</v>
      </c>
      <c r="AE112" s="2">
        <f>ROUND((EU112),6)</f>
        <v>0</v>
      </c>
      <c r="AF112" s="2">
        <f>ROUND((EV112),6)</f>
        <v>0</v>
      </c>
      <c r="AG112" s="2">
        <f t="shared" si="145"/>
        <v>0</v>
      </c>
      <c r="AH112" s="2">
        <f>(EW112)</f>
        <v>0</v>
      </c>
      <c r="AI112" s="2">
        <f>(EX112)</f>
        <v>0</v>
      </c>
      <c r="AJ112" s="2">
        <f t="shared" si="146"/>
        <v>0</v>
      </c>
      <c r="AK112" s="2">
        <v>146.25</v>
      </c>
      <c r="AL112" s="2">
        <v>146.25</v>
      </c>
      <c r="AM112" s="2">
        <v>0</v>
      </c>
      <c r="AN112" s="2">
        <v>0</v>
      </c>
      <c r="AO112" s="2">
        <v>0</v>
      </c>
      <c r="AP112" s="2">
        <v>0</v>
      </c>
      <c r="AQ112" s="2">
        <v>0</v>
      </c>
      <c r="AR112" s="2">
        <v>0</v>
      </c>
      <c r="AS112" s="2">
        <v>0</v>
      </c>
      <c r="AT112" s="2">
        <v>104</v>
      </c>
      <c r="AU112" s="2">
        <v>77</v>
      </c>
      <c r="AV112" s="2">
        <v>1</v>
      </c>
      <c r="AW112" s="2">
        <v>1</v>
      </c>
      <c r="AX112" s="2"/>
      <c r="AY112" s="2"/>
      <c r="AZ112" s="2">
        <v>1</v>
      </c>
      <c r="BA112" s="2">
        <v>1</v>
      </c>
      <c r="BB112" s="2">
        <v>1</v>
      </c>
      <c r="BC112" s="2">
        <v>1</v>
      </c>
      <c r="BD112" s="2" t="s">
        <v>6</v>
      </c>
      <c r="BE112" s="2" t="s">
        <v>6</v>
      </c>
      <c r="BF112" s="2" t="s">
        <v>6</v>
      </c>
      <c r="BG112" s="2" t="s">
        <v>6</v>
      </c>
      <c r="BH112" s="2">
        <v>3</v>
      </c>
      <c r="BI112" s="2">
        <v>1</v>
      </c>
      <c r="BJ112" s="2" t="s">
        <v>212</v>
      </c>
      <c r="BK112" s="2"/>
      <c r="BL112" s="2"/>
      <c r="BM112" s="2">
        <v>47001</v>
      </c>
      <c r="BN112" s="2">
        <v>0</v>
      </c>
      <c r="BO112" s="2" t="s">
        <v>6</v>
      </c>
      <c r="BP112" s="2">
        <v>0</v>
      </c>
      <c r="BQ112" s="2">
        <v>2</v>
      </c>
      <c r="BR112" s="2">
        <v>0</v>
      </c>
      <c r="BS112" s="2">
        <v>1</v>
      </c>
      <c r="BT112" s="2">
        <v>1</v>
      </c>
      <c r="BU112" s="2">
        <v>1</v>
      </c>
      <c r="BV112" s="2">
        <v>1</v>
      </c>
      <c r="BW112" s="2">
        <v>1</v>
      </c>
      <c r="BX112" s="2">
        <v>1</v>
      </c>
      <c r="BY112" s="2" t="s">
        <v>6</v>
      </c>
      <c r="BZ112" s="2">
        <v>115</v>
      </c>
      <c r="CA112" s="2">
        <v>90</v>
      </c>
      <c r="CB112" s="2"/>
      <c r="CC112" s="2"/>
      <c r="CD112" s="2"/>
      <c r="CE112" s="2"/>
      <c r="CF112" s="2">
        <v>0</v>
      </c>
      <c r="CG112" s="2">
        <v>0</v>
      </c>
      <c r="CH112" s="2"/>
      <c r="CI112" s="2"/>
      <c r="CJ112" s="2"/>
      <c r="CK112" s="2"/>
      <c r="CL112" s="2"/>
      <c r="CM112" s="2">
        <v>0</v>
      </c>
      <c r="CN112" s="2" t="s">
        <v>6</v>
      </c>
      <c r="CO112" s="2">
        <v>0</v>
      </c>
      <c r="CP112" s="2">
        <f t="shared" si="147"/>
        <v>775.13</v>
      </c>
      <c r="CQ112" s="2">
        <f t="shared" si="148"/>
        <v>146.25</v>
      </c>
      <c r="CR112" s="2">
        <f t="shared" si="149"/>
        <v>0</v>
      </c>
      <c r="CS112" s="2">
        <f t="shared" si="150"/>
        <v>0</v>
      </c>
      <c r="CT112" s="2">
        <f t="shared" si="151"/>
        <v>0</v>
      </c>
      <c r="CU112" s="2">
        <f t="shared" si="152"/>
        <v>0</v>
      </c>
      <c r="CV112" s="2">
        <f t="shared" si="153"/>
        <v>0</v>
      </c>
      <c r="CW112" s="2">
        <f t="shared" si="154"/>
        <v>0</v>
      </c>
      <c r="CX112" s="2">
        <f t="shared" si="155"/>
        <v>0</v>
      </c>
      <c r="CY112" s="2">
        <f t="shared" si="156"/>
        <v>0</v>
      </c>
      <c r="CZ112" s="2">
        <f t="shared" si="157"/>
        <v>0</v>
      </c>
      <c r="DA112" s="2"/>
      <c r="DB112" s="2"/>
      <c r="DC112" s="2" t="s">
        <v>6</v>
      </c>
      <c r="DD112" s="2" t="s">
        <v>6</v>
      </c>
      <c r="DE112" s="2" t="s">
        <v>6</v>
      </c>
      <c r="DF112" s="2" t="s">
        <v>6</v>
      </c>
      <c r="DG112" s="2" t="s">
        <v>6</v>
      </c>
      <c r="DH112" s="2" t="s">
        <v>6</v>
      </c>
      <c r="DI112" s="2" t="s">
        <v>6</v>
      </c>
      <c r="DJ112" s="2" t="s">
        <v>6</v>
      </c>
      <c r="DK112" s="2" t="s">
        <v>6</v>
      </c>
      <c r="DL112" s="2" t="s">
        <v>6</v>
      </c>
      <c r="DM112" s="2" t="s">
        <v>6</v>
      </c>
      <c r="DN112" s="2">
        <v>0</v>
      </c>
      <c r="DO112" s="2">
        <v>0</v>
      </c>
      <c r="DP112" s="2">
        <v>1</v>
      </c>
      <c r="DQ112" s="2">
        <v>1</v>
      </c>
      <c r="DR112" s="2"/>
      <c r="DS112" s="2"/>
      <c r="DT112" s="2"/>
      <c r="DU112" s="2">
        <v>1009</v>
      </c>
      <c r="DV112" s="2" t="s">
        <v>211</v>
      </c>
      <c r="DW112" s="2" t="s">
        <v>211</v>
      </c>
      <c r="DX112" s="2">
        <v>1</v>
      </c>
      <c r="DY112" s="2"/>
      <c r="DZ112" s="2"/>
      <c r="EA112" s="2"/>
      <c r="EB112" s="2"/>
      <c r="EC112" s="2"/>
      <c r="ED112" s="2"/>
      <c r="EE112" s="2">
        <v>26549129</v>
      </c>
      <c r="EF112" s="2">
        <v>2</v>
      </c>
      <c r="EG112" s="2" t="s">
        <v>20</v>
      </c>
      <c r="EH112" s="2">
        <v>0</v>
      </c>
      <c r="EI112" s="2" t="s">
        <v>6</v>
      </c>
      <c r="EJ112" s="2">
        <v>1</v>
      </c>
      <c r="EK112" s="2">
        <v>47001</v>
      </c>
      <c r="EL112" s="2" t="s">
        <v>202</v>
      </c>
      <c r="EM112" s="2" t="s">
        <v>203</v>
      </c>
      <c r="EN112" s="2"/>
      <c r="EO112" s="2" t="s">
        <v>6</v>
      </c>
      <c r="EP112" s="2"/>
      <c r="EQ112" s="2">
        <v>0</v>
      </c>
      <c r="ER112" s="2">
        <v>146.25</v>
      </c>
      <c r="ES112" s="2">
        <v>146.25</v>
      </c>
      <c r="ET112" s="2">
        <v>0</v>
      </c>
      <c r="EU112" s="2">
        <v>0</v>
      </c>
      <c r="EV112" s="2">
        <v>0</v>
      </c>
      <c r="EW112" s="2">
        <v>0</v>
      </c>
      <c r="EX112" s="2">
        <v>0</v>
      </c>
      <c r="EY112" s="2"/>
      <c r="EZ112" s="2"/>
      <c r="FA112" s="2"/>
      <c r="FB112" s="2"/>
      <c r="FC112" s="2"/>
      <c r="FD112" s="2"/>
      <c r="FE112" s="2"/>
      <c r="FF112" s="2"/>
      <c r="FG112" s="2"/>
      <c r="FH112" s="2"/>
      <c r="FI112" s="2"/>
      <c r="FJ112" s="2"/>
      <c r="FK112" s="2"/>
      <c r="FL112" s="2"/>
      <c r="FM112" s="2"/>
      <c r="FN112" s="2"/>
      <c r="FO112" s="2"/>
      <c r="FP112" s="2"/>
      <c r="FQ112" s="2">
        <v>0</v>
      </c>
      <c r="FR112" s="2">
        <f t="shared" si="120"/>
        <v>0</v>
      </c>
      <c r="FS112" s="2">
        <v>0</v>
      </c>
      <c r="FT112" s="2" t="s">
        <v>24</v>
      </c>
      <c r="FU112" s="2" t="s">
        <v>25</v>
      </c>
      <c r="FV112" s="2"/>
      <c r="FW112" s="2"/>
      <c r="FX112" s="2">
        <v>103.5</v>
      </c>
      <c r="FY112" s="2">
        <v>76.5</v>
      </c>
      <c r="FZ112" s="2"/>
      <c r="GA112" s="2" t="s">
        <v>6</v>
      </c>
      <c r="GB112" s="2"/>
      <c r="GC112" s="2"/>
      <c r="GD112" s="2">
        <v>0</v>
      </c>
      <c r="GE112" s="2"/>
      <c r="GF112" s="2">
        <v>448539216</v>
      </c>
      <c r="GG112" s="2">
        <v>2</v>
      </c>
      <c r="GH112" s="2">
        <v>1</v>
      </c>
      <c r="GI112" s="2">
        <v>-2</v>
      </c>
      <c r="GJ112" s="2">
        <v>0</v>
      </c>
      <c r="GK112" s="2">
        <f>ROUND(R112*(R12)/100,2)</f>
        <v>0</v>
      </c>
      <c r="GL112" s="2">
        <f t="shared" si="121"/>
        <v>0</v>
      </c>
      <c r="GM112" s="2">
        <f t="shared" si="158"/>
        <v>775.13</v>
      </c>
      <c r="GN112" s="2">
        <f t="shared" si="159"/>
        <v>775.13</v>
      </c>
      <c r="GO112" s="2">
        <f t="shared" si="160"/>
        <v>0</v>
      </c>
      <c r="GP112" s="2">
        <f t="shared" si="161"/>
        <v>0</v>
      </c>
      <c r="GQ112" s="2"/>
      <c r="GR112" s="2">
        <v>0</v>
      </c>
      <c r="GS112" s="2">
        <v>3</v>
      </c>
      <c r="GT112" s="2">
        <v>0</v>
      </c>
      <c r="GU112" s="2" t="s">
        <v>6</v>
      </c>
      <c r="GV112" s="2">
        <f t="shared" si="162"/>
        <v>0</v>
      </c>
      <c r="GW112" s="2">
        <v>1</v>
      </c>
      <c r="GX112" s="2">
        <f t="shared" si="127"/>
        <v>0</v>
      </c>
      <c r="GY112" s="2"/>
      <c r="GZ112" s="2"/>
      <c r="HA112" s="2">
        <v>0</v>
      </c>
      <c r="HB112" s="2">
        <v>0</v>
      </c>
      <c r="HC112" s="2"/>
      <c r="HD112" s="2"/>
      <c r="HE112" s="2"/>
      <c r="HF112" s="2"/>
      <c r="HG112" s="2"/>
      <c r="HH112" s="2"/>
      <c r="HI112" s="2"/>
      <c r="HJ112" s="2"/>
      <c r="HK112" s="2"/>
      <c r="HL112" s="2"/>
      <c r="HM112" s="2"/>
      <c r="HN112" s="2"/>
      <c r="HO112" s="2"/>
      <c r="HP112" s="2"/>
      <c r="HQ112" s="2"/>
      <c r="HR112" s="2"/>
      <c r="HS112" s="2"/>
      <c r="HT112" s="2"/>
      <c r="HU112" s="2"/>
      <c r="HV112" s="2"/>
      <c r="HW112" s="2"/>
      <c r="HX112" s="2"/>
      <c r="HY112" s="2"/>
      <c r="HZ112" s="2"/>
      <c r="IA112" s="2"/>
      <c r="IB112" s="2"/>
      <c r="IC112" s="2"/>
      <c r="ID112" s="2"/>
      <c r="IE112" s="2"/>
      <c r="IF112" s="2"/>
      <c r="IG112" s="2"/>
      <c r="IH112" s="2"/>
      <c r="II112" s="2"/>
      <c r="IJ112" s="2"/>
      <c r="IK112" s="2">
        <v>0</v>
      </c>
      <c r="IL112" s="2"/>
      <c r="IM112" s="2"/>
      <c r="IN112" s="2"/>
      <c r="IO112" s="2"/>
      <c r="IP112" s="2"/>
      <c r="IQ112" s="2"/>
      <c r="IR112" s="2"/>
      <c r="IS112" s="2"/>
      <c r="IT112" s="2"/>
      <c r="IU112" s="2"/>
    </row>
    <row r="113" spans="1:255" x14ac:dyDescent="0.2">
      <c r="A113">
        <v>18</v>
      </c>
      <c r="B113">
        <v>1</v>
      </c>
      <c r="C113">
        <v>268</v>
      </c>
      <c r="E113" t="s">
        <v>208</v>
      </c>
      <c r="F113" t="s">
        <v>209</v>
      </c>
      <c r="G113" t="s">
        <v>210</v>
      </c>
      <c r="H113" t="s">
        <v>211</v>
      </c>
      <c r="I113">
        <f>I111*J113</f>
        <v>5.3</v>
      </c>
      <c r="J113">
        <v>2</v>
      </c>
      <c r="O113">
        <f t="shared" si="132"/>
        <v>5542.14</v>
      </c>
      <c r="P113">
        <f t="shared" si="133"/>
        <v>5542.14</v>
      </c>
      <c r="Q113">
        <f t="shared" si="134"/>
        <v>0</v>
      </c>
      <c r="R113">
        <f t="shared" si="135"/>
        <v>0</v>
      </c>
      <c r="S113">
        <f t="shared" si="136"/>
        <v>0</v>
      </c>
      <c r="T113">
        <f t="shared" si="137"/>
        <v>0</v>
      </c>
      <c r="U113">
        <f t="shared" si="138"/>
        <v>0</v>
      </c>
      <c r="V113">
        <f t="shared" si="139"/>
        <v>0</v>
      </c>
      <c r="W113">
        <f t="shared" si="140"/>
        <v>0</v>
      </c>
      <c r="X113">
        <f t="shared" si="141"/>
        <v>0</v>
      </c>
      <c r="Y113">
        <f t="shared" si="142"/>
        <v>0</v>
      </c>
      <c r="AA113">
        <v>26812450</v>
      </c>
      <c r="AB113">
        <f t="shared" si="143"/>
        <v>146.25</v>
      </c>
      <c r="AC113">
        <f t="shared" si="144"/>
        <v>146.25</v>
      </c>
      <c r="AD113">
        <f>ROUND((((ET113)-(EU113))+AE113),6)</f>
        <v>0</v>
      </c>
      <c r="AE113">
        <f>ROUND((EU113),6)</f>
        <v>0</v>
      </c>
      <c r="AF113">
        <f>ROUND((EV113),6)</f>
        <v>0</v>
      </c>
      <c r="AG113">
        <f t="shared" si="145"/>
        <v>0</v>
      </c>
      <c r="AH113">
        <f>(EW113)</f>
        <v>0</v>
      </c>
      <c r="AI113">
        <f>(EX113)</f>
        <v>0</v>
      </c>
      <c r="AJ113">
        <f t="shared" si="146"/>
        <v>0</v>
      </c>
      <c r="AK113">
        <v>146.25</v>
      </c>
      <c r="AL113">
        <v>146.25</v>
      </c>
      <c r="AM113">
        <v>0</v>
      </c>
      <c r="AN113">
        <v>0</v>
      </c>
      <c r="AO113">
        <v>0</v>
      </c>
      <c r="AP113">
        <v>0</v>
      </c>
      <c r="AQ113">
        <v>0</v>
      </c>
      <c r="AR113">
        <v>0</v>
      </c>
      <c r="AS113">
        <v>0</v>
      </c>
      <c r="AT113">
        <v>104</v>
      </c>
      <c r="AU113">
        <v>77</v>
      </c>
      <c r="AV113">
        <v>1</v>
      </c>
      <c r="AW113">
        <v>1</v>
      </c>
      <c r="AZ113">
        <v>7.15</v>
      </c>
      <c r="BA113">
        <v>1</v>
      </c>
      <c r="BB113">
        <v>1</v>
      </c>
      <c r="BC113">
        <v>7.15</v>
      </c>
      <c r="BD113" t="s">
        <v>6</v>
      </c>
      <c r="BE113" t="s">
        <v>6</v>
      </c>
      <c r="BF113" t="s">
        <v>6</v>
      </c>
      <c r="BG113" t="s">
        <v>6</v>
      </c>
      <c r="BH113">
        <v>3</v>
      </c>
      <c r="BI113">
        <v>1</v>
      </c>
      <c r="BJ113" t="s">
        <v>212</v>
      </c>
      <c r="BM113">
        <v>47001</v>
      </c>
      <c r="BN113">
        <v>0</v>
      </c>
      <c r="BO113" t="s">
        <v>6</v>
      </c>
      <c r="BP113">
        <v>0</v>
      </c>
      <c r="BQ113">
        <v>2</v>
      </c>
      <c r="BR113">
        <v>0</v>
      </c>
      <c r="BS113">
        <v>1</v>
      </c>
      <c r="BT113">
        <v>1</v>
      </c>
      <c r="BU113">
        <v>1</v>
      </c>
      <c r="BV113">
        <v>1</v>
      </c>
      <c r="BW113">
        <v>1</v>
      </c>
      <c r="BX113">
        <v>1</v>
      </c>
      <c r="BY113" t="s">
        <v>6</v>
      </c>
      <c r="BZ113">
        <v>115</v>
      </c>
      <c r="CA113">
        <v>90</v>
      </c>
      <c r="CF113">
        <v>0</v>
      </c>
      <c r="CG113">
        <v>0</v>
      </c>
      <c r="CM113">
        <v>0</v>
      </c>
      <c r="CN113" t="s">
        <v>6</v>
      </c>
      <c r="CO113">
        <v>0</v>
      </c>
      <c r="CP113">
        <f t="shared" si="147"/>
        <v>5542.14</v>
      </c>
      <c r="CQ113">
        <f t="shared" si="148"/>
        <v>1045.6875</v>
      </c>
      <c r="CR113">
        <f t="shared" si="149"/>
        <v>0</v>
      </c>
      <c r="CS113">
        <f t="shared" si="150"/>
        <v>0</v>
      </c>
      <c r="CT113">
        <f t="shared" si="151"/>
        <v>0</v>
      </c>
      <c r="CU113">
        <f t="shared" si="152"/>
        <v>0</v>
      </c>
      <c r="CV113">
        <f t="shared" si="153"/>
        <v>0</v>
      </c>
      <c r="CW113">
        <f t="shared" si="154"/>
        <v>0</v>
      </c>
      <c r="CX113">
        <f t="shared" si="155"/>
        <v>0</v>
      </c>
      <c r="CY113">
        <f t="shared" si="156"/>
        <v>0</v>
      </c>
      <c r="CZ113">
        <f t="shared" si="157"/>
        <v>0</v>
      </c>
      <c r="DC113" t="s">
        <v>6</v>
      </c>
      <c r="DD113" t="s">
        <v>6</v>
      </c>
      <c r="DE113" t="s">
        <v>6</v>
      </c>
      <c r="DF113" t="s">
        <v>6</v>
      </c>
      <c r="DG113" t="s">
        <v>6</v>
      </c>
      <c r="DH113" t="s">
        <v>6</v>
      </c>
      <c r="DI113" t="s">
        <v>6</v>
      </c>
      <c r="DJ113" t="s">
        <v>6</v>
      </c>
      <c r="DK113" t="s">
        <v>6</v>
      </c>
      <c r="DL113" t="s">
        <v>6</v>
      </c>
      <c r="DM113" t="s">
        <v>6</v>
      </c>
      <c r="DN113">
        <v>0</v>
      </c>
      <c r="DO113">
        <v>0</v>
      </c>
      <c r="DP113">
        <v>1</v>
      </c>
      <c r="DQ113">
        <v>1</v>
      </c>
      <c r="DU113">
        <v>1009</v>
      </c>
      <c r="DV113" t="s">
        <v>211</v>
      </c>
      <c r="DW113" t="s">
        <v>211</v>
      </c>
      <c r="DX113">
        <v>1</v>
      </c>
      <c r="EE113">
        <v>26549129</v>
      </c>
      <c r="EF113">
        <v>2</v>
      </c>
      <c r="EG113" t="s">
        <v>20</v>
      </c>
      <c r="EH113">
        <v>0</v>
      </c>
      <c r="EI113" t="s">
        <v>6</v>
      </c>
      <c r="EJ113">
        <v>1</v>
      </c>
      <c r="EK113">
        <v>47001</v>
      </c>
      <c r="EL113" t="s">
        <v>202</v>
      </c>
      <c r="EM113" t="s">
        <v>203</v>
      </c>
      <c r="EO113" t="s">
        <v>6</v>
      </c>
      <c r="EQ113">
        <v>0</v>
      </c>
      <c r="ER113">
        <v>146.25</v>
      </c>
      <c r="ES113">
        <v>146.25</v>
      </c>
      <c r="ET113">
        <v>0</v>
      </c>
      <c r="EU113">
        <v>0</v>
      </c>
      <c r="EV113">
        <v>0</v>
      </c>
      <c r="EW113">
        <v>0</v>
      </c>
      <c r="EX113">
        <v>0</v>
      </c>
      <c r="FQ113">
        <v>0</v>
      </c>
      <c r="FR113">
        <f t="shared" si="120"/>
        <v>0</v>
      </c>
      <c r="FS113">
        <v>0</v>
      </c>
      <c r="FT113" t="s">
        <v>24</v>
      </c>
      <c r="FU113" t="s">
        <v>25</v>
      </c>
      <c r="FX113">
        <v>103.5</v>
      </c>
      <c r="FY113">
        <v>76.5</v>
      </c>
      <c r="GA113" t="s">
        <v>6</v>
      </c>
      <c r="GD113">
        <v>0</v>
      </c>
      <c r="GF113">
        <v>448539216</v>
      </c>
      <c r="GG113">
        <v>1</v>
      </c>
      <c r="GH113">
        <v>1</v>
      </c>
      <c r="GI113">
        <v>4</v>
      </c>
      <c r="GJ113">
        <v>0</v>
      </c>
      <c r="GK113">
        <f>ROUND(R113*(S12)/100,2)</f>
        <v>0</v>
      </c>
      <c r="GL113">
        <f t="shared" si="121"/>
        <v>0</v>
      </c>
      <c r="GM113">
        <f t="shared" si="158"/>
        <v>5542.14</v>
      </c>
      <c r="GN113">
        <f t="shared" si="159"/>
        <v>5542.14</v>
      </c>
      <c r="GO113">
        <f t="shared" si="160"/>
        <v>0</v>
      </c>
      <c r="GP113">
        <f t="shared" si="161"/>
        <v>0</v>
      </c>
      <c r="GR113">
        <v>0</v>
      </c>
      <c r="GS113">
        <v>3</v>
      </c>
      <c r="GT113">
        <v>0</v>
      </c>
      <c r="GU113" t="s">
        <v>6</v>
      </c>
      <c r="GV113">
        <f t="shared" si="162"/>
        <v>0</v>
      </c>
      <c r="GW113">
        <v>1</v>
      </c>
      <c r="GX113">
        <f t="shared" si="127"/>
        <v>0</v>
      </c>
      <c r="HA113">
        <v>0</v>
      </c>
      <c r="HB113">
        <v>0</v>
      </c>
      <c r="IK113">
        <v>0</v>
      </c>
    </row>
    <row r="114" spans="1:255" x14ac:dyDescent="0.2">
      <c r="A114" s="2">
        <v>17</v>
      </c>
      <c r="B114" s="2">
        <v>1</v>
      </c>
      <c r="C114" s="2">
        <f>ROW(SmtRes!A279)</f>
        <v>279</v>
      </c>
      <c r="D114" s="2">
        <f>ROW(EtalonRes!A281)</f>
        <v>281</v>
      </c>
      <c r="E114" s="2" t="s">
        <v>6</v>
      </c>
      <c r="F114" s="2" t="s">
        <v>13</v>
      </c>
      <c r="G114" s="2" t="s">
        <v>213</v>
      </c>
      <c r="H114" s="2" t="s">
        <v>15</v>
      </c>
      <c r="I114" s="2">
        <f>ROUND(10/100,9)</f>
        <v>0.1</v>
      </c>
      <c r="J114" s="2">
        <v>0</v>
      </c>
      <c r="K114" s="2"/>
      <c r="L114" s="2"/>
      <c r="M114" s="2"/>
      <c r="N114" s="2"/>
      <c r="O114" s="2">
        <f t="shared" si="132"/>
        <v>865.74</v>
      </c>
      <c r="P114" s="2">
        <f t="shared" si="133"/>
        <v>170.75</v>
      </c>
      <c r="Q114" s="2">
        <f t="shared" si="134"/>
        <v>337.14</v>
      </c>
      <c r="R114" s="2">
        <f t="shared" si="135"/>
        <v>31.73</v>
      </c>
      <c r="S114" s="2">
        <f t="shared" si="136"/>
        <v>357.85</v>
      </c>
      <c r="T114" s="2">
        <f t="shared" si="137"/>
        <v>0</v>
      </c>
      <c r="U114" s="2">
        <f t="shared" si="138"/>
        <v>41.951999999999998</v>
      </c>
      <c r="V114" s="2">
        <f t="shared" si="139"/>
        <v>2.0362499999999999</v>
      </c>
      <c r="W114" s="2">
        <f t="shared" si="140"/>
        <v>0</v>
      </c>
      <c r="X114" s="2">
        <f t="shared" si="141"/>
        <v>498.66</v>
      </c>
      <c r="Y114" s="2">
        <f t="shared" si="142"/>
        <v>315.56</v>
      </c>
      <c r="Z114" s="2"/>
      <c r="AA114" s="2">
        <v>-1</v>
      </c>
      <c r="AB114" s="2">
        <f t="shared" si="143"/>
        <v>8657.3459999999995</v>
      </c>
      <c r="AC114" s="2">
        <f t="shared" si="144"/>
        <v>1707.47</v>
      </c>
      <c r="AD114" s="2">
        <f>ROUND(((((ET114*1.25))-((EU114*1.25)))+AE114),6)</f>
        <v>3371.375</v>
      </c>
      <c r="AE114" s="2">
        <f>ROUND(((EU114*1.25)),6)</f>
        <v>317.33749999999998</v>
      </c>
      <c r="AF114" s="2">
        <f>ROUND(((EV114*1.15)),6)</f>
        <v>3578.5010000000002</v>
      </c>
      <c r="AG114" s="2">
        <f t="shared" si="145"/>
        <v>0</v>
      </c>
      <c r="AH114" s="2">
        <f>((EW114*1.15))</f>
        <v>419.52</v>
      </c>
      <c r="AI114" s="2">
        <f>((EX114*1.25))</f>
        <v>20.362499999999997</v>
      </c>
      <c r="AJ114" s="2">
        <f t="shared" si="146"/>
        <v>0</v>
      </c>
      <c r="AK114" s="2">
        <v>7516.31</v>
      </c>
      <c r="AL114" s="2">
        <v>1707.47</v>
      </c>
      <c r="AM114" s="2">
        <v>2697.1</v>
      </c>
      <c r="AN114" s="2">
        <v>253.87</v>
      </c>
      <c r="AO114" s="2">
        <v>3111.74</v>
      </c>
      <c r="AP114" s="2">
        <v>0</v>
      </c>
      <c r="AQ114" s="2">
        <v>364.8</v>
      </c>
      <c r="AR114" s="2">
        <v>16.29</v>
      </c>
      <c r="AS114" s="2">
        <v>0</v>
      </c>
      <c r="AT114" s="2">
        <v>128</v>
      </c>
      <c r="AU114" s="2">
        <v>81</v>
      </c>
      <c r="AV114" s="2">
        <v>1</v>
      </c>
      <c r="AW114" s="2">
        <v>1</v>
      </c>
      <c r="AX114" s="2"/>
      <c r="AY114" s="2"/>
      <c r="AZ114" s="2">
        <v>1</v>
      </c>
      <c r="BA114" s="2">
        <v>1</v>
      </c>
      <c r="BB114" s="2">
        <v>1</v>
      </c>
      <c r="BC114" s="2">
        <v>1</v>
      </c>
      <c r="BD114" s="2" t="s">
        <v>6</v>
      </c>
      <c r="BE114" s="2" t="s">
        <v>6</v>
      </c>
      <c r="BF114" s="2" t="s">
        <v>6</v>
      </c>
      <c r="BG114" s="2" t="s">
        <v>6</v>
      </c>
      <c r="BH114" s="2">
        <v>0</v>
      </c>
      <c r="BI114" s="2">
        <v>1</v>
      </c>
      <c r="BJ114" s="2" t="s">
        <v>16</v>
      </c>
      <c r="BK114" s="2"/>
      <c r="BL114" s="2"/>
      <c r="BM114" s="2">
        <v>27001</v>
      </c>
      <c r="BN114" s="2">
        <v>0</v>
      </c>
      <c r="BO114" s="2" t="s">
        <v>6</v>
      </c>
      <c r="BP114" s="2">
        <v>0</v>
      </c>
      <c r="BQ114" s="2">
        <v>2</v>
      </c>
      <c r="BR114" s="2">
        <v>0</v>
      </c>
      <c r="BS114" s="2">
        <v>1</v>
      </c>
      <c r="BT114" s="2">
        <v>1</v>
      </c>
      <c r="BU114" s="2">
        <v>1</v>
      </c>
      <c r="BV114" s="2">
        <v>1</v>
      </c>
      <c r="BW114" s="2">
        <v>1</v>
      </c>
      <c r="BX114" s="2">
        <v>1</v>
      </c>
      <c r="BY114" s="2" t="s">
        <v>6</v>
      </c>
      <c r="BZ114" s="2">
        <v>142</v>
      </c>
      <c r="CA114" s="2">
        <v>95</v>
      </c>
      <c r="CB114" s="2"/>
      <c r="CC114" s="2"/>
      <c r="CD114" s="2"/>
      <c r="CE114" s="2"/>
      <c r="CF114" s="2">
        <v>0</v>
      </c>
      <c r="CG114" s="2">
        <v>0</v>
      </c>
      <c r="CH114" s="2"/>
      <c r="CI114" s="2"/>
      <c r="CJ114" s="2"/>
      <c r="CK114" s="2"/>
      <c r="CL114" s="2"/>
      <c r="CM114" s="2">
        <v>0</v>
      </c>
      <c r="CN114" s="2" t="s">
        <v>500</v>
      </c>
      <c r="CO114" s="2">
        <v>0</v>
      </c>
      <c r="CP114" s="2">
        <f t="shared" si="147"/>
        <v>865.74</v>
      </c>
      <c r="CQ114" s="2">
        <f t="shared" si="148"/>
        <v>1707.47</v>
      </c>
      <c r="CR114" s="2">
        <f t="shared" si="149"/>
        <v>3371.375</v>
      </c>
      <c r="CS114" s="2">
        <f t="shared" si="150"/>
        <v>317.33749999999998</v>
      </c>
      <c r="CT114" s="2">
        <f t="shared" si="151"/>
        <v>3578.5010000000002</v>
      </c>
      <c r="CU114" s="2">
        <f t="shared" si="152"/>
        <v>0</v>
      </c>
      <c r="CV114" s="2">
        <f t="shared" si="153"/>
        <v>419.52</v>
      </c>
      <c r="CW114" s="2">
        <f t="shared" si="154"/>
        <v>20.362499999999997</v>
      </c>
      <c r="CX114" s="2">
        <f t="shared" si="155"/>
        <v>0</v>
      </c>
      <c r="CY114" s="2">
        <f t="shared" si="156"/>
        <v>498.66240000000005</v>
      </c>
      <c r="CZ114" s="2">
        <f t="shared" si="157"/>
        <v>315.55980000000005</v>
      </c>
      <c r="DA114" s="2"/>
      <c r="DB114" s="2"/>
      <c r="DC114" s="2" t="s">
        <v>6</v>
      </c>
      <c r="DD114" s="2" t="s">
        <v>6</v>
      </c>
      <c r="DE114" s="2" t="s">
        <v>41</v>
      </c>
      <c r="DF114" s="2" t="s">
        <v>41</v>
      </c>
      <c r="DG114" s="2" t="s">
        <v>42</v>
      </c>
      <c r="DH114" s="2" t="s">
        <v>6</v>
      </c>
      <c r="DI114" s="2" t="s">
        <v>42</v>
      </c>
      <c r="DJ114" s="2" t="s">
        <v>41</v>
      </c>
      <c r="DK114" s="2" t="s">
        <v>6</v>
      </c>
      <c r="DL114" s="2" t="s">
        <v>6</v>
      </c>
      <c r="DM114" s="2" t="s">
        <v>6</v>
      </c>
      <c r="DN114" s="2">
        <v>0</v>
      </c>
      <c r="DO114" s="2">
        <v>0</v>
      </c>
      <c r="DP114" s="2">
        <v>1</v>
      </c>
      <c r="DQ114" s="2">
        <v>1</v>
      </c>
      <c r="DR114" s="2"/>
      <c r="DS114" s="2"/>
      <c r="DT114" s="2"/>
      <c r="DU114" s="2">
        <v>1013</v>
      </c>
      <c r="DV114" s="2" t="s">
        <v>15</v>
      </c>
      <c r="DW114" s="2" t="s">
        <v>15</v>
      </c>
      <c r="DX114" s="2">
        <v>1</v>
      </c>
      <c r="DY114" s="2"/>
      <c r="DZ114" s="2"/>
      <c r="EA114" s="2"/>
      <c r="EB114" s="2"/>
      <c r="EC114" s="2"/>
      <c r="ED114" s="2"/>
      <c r="EE114" s="2">
        <v>26549101</v>
      </c>
      <c r="EF114" s="2">
        <v>2</v>
      </c>
      <c r="EG114" s="2" t="s">
        <v>20</v>
      </c>
      <c r="EH114" s="2">
        <v>0</v>
      </c>
      <c r="EI114" s="2" t="s">
        <v>6</v>
      </c>
      <c r="EJ114" s="2">
        <v>1</v>
      </c>
      <c r="EK114" s="2">
        <v>27001</v>
      </c>
      <c r="EL114" s="2" t="s">
        <v>21</v>
      </c>
      <c r="EM114" s="2" t="s">
        <v>22</v>
      </c>
      <c r="EN114" s="2"/>
      <c r="EO114" s="2" t="s">
        <v>43</v>
      </c>
      <c r="EP114" s="2"/>
      <c r="EQ114" s="2">
        <v>1024</v>
      </c>
      <c r="ER114" s="2">
        <v>7516.31</v>
      </c>
      <c r="ES114" s="2">
        <v>1707.47</v>
      </c>
      <c r="ET114" s="2">
        <v>2697.1</v>
      </c>
      <c r="EU114" s="2">
        <v>253.87</v>
      </c>
      <c r="EV114" s="2">
        <v>3111.74</v>
      </c>
      <c r="EW114" s="2">
        <v>364.8</v>
      </c>
      <c r="EX114" s="2">
        <v>16.29</v>
      </c>
      <c r="EY114" s="2">
        <v>0</v>
      </c>
      <c r="EZ114" s="2"/>
      <c r="FA114" s="2"/>
      <c r="FB114" s="2"/>
      <c r="FC114" s="2"/>
      <c r="FD114" s="2"/>
      <c r="FE114" s="2"/>
      <c r="FF114" s="2"/>
      <c r="FG114" s="2"/>
      <c r="FH114" s="2"/>
      <c r="FI114" s="2"/>
      <c r="FJ114" s="2"/>
      <c r="FK114" s="2"/>
      <c r="FL114" s="2"/>
      <c r="FM114" s="2"/>
      <c r="FN114" s="2"/>
      <c r="FO114" s="2"/>
      <c r="FP114" s="2"/>
      <c r="FQ114" s="2">
        <v>0</v>
      </c>
      <c r="FR114" s="2">
        <f t="shared" si="120"/>
        <v>0</v>
      </c>
      <c r="FS114" s="2">
        <v>0</v>
      </c>
      <c r="FT114" s="2" t="s">
        <v>24</v>
      </c>
      <c r="FU114" s="2" t="s">
        <v>25</v>
      </c>
      <c r="FV114" s="2"/>
      <c r="FW114" s="2"/>
      <c r="FX114" s="2">
        <v>127.8</v>
      </c>
      <c r="FY114" s="2">
        <v>80.75</v>
      </c>
      <c r="FZ114" s="2"/>
      <c r="GA114" s="2" t="s">
        <v>6</v>
      </c>
      <c r="GB114" s="2"/>
      <c r="GC114" s="2"/>
      <c r="GD114" s="2">
        <v>0</v>
      </c>
      <c r="GE114" s="2"/>
      <c r="GF114" s="2">
        <v>-1574414947</v>
      </c>
      <c r="GG114" s="2">
        <v>2</v>
      </c>
      <c r="GH114" s="2">
        <v>1</v>
      </c>
      <c r="GI114" s="2">
        <v>-2</v>
      </c>
      <c r="GJ114" s="2">
        <v>0</v>
      </c>
      <c r="GK114" s="2">
        <f>ROUND(R114*(R12)/100,2)</f>
        <v>0</v>
      </c>
      <c r="GL114" s="2">
        <f t="shared" si="121"/>
        <v>0</v>
      </c>
      <c r="GM114" s="2">
        <f t="shared" si="158"/>
        <v>1679.96</v>
      </c>
      <c r="GN114" s="2">
        <f t="shared" si="159"/>
        <v>1679.96</v>
      </c>
      <c r="GO114" s="2">
        <f t="shared" si="160"/>
        <v>0</v>
      </c>
      <c r="GP114" s="2">
        <f t="shared" si="161"/>
        <v>0</v>
      </c>
      <c r="GQ114" s="2"/>
      <c r="GR114" s="2">
        <v>0</v>
      </c>
      <c r="GS114" s="2">
        <v>3</v>
      </c>
      <c r="GT114" s="2">
        <v>0</v>
      </c>
      <c r="GU114" s="2" t="s">
        <v>6</v>
      </c>
      <c r="GV114" s="2">
        <f t="shared" si="162"/>
        <v>0</v>
      </c>
      <c r="GW114" s="2">
        <v>1</v>
      </c>
      <c r="GX114" s="2">
        <f t="shared" si="127"/>
        <v>0</v>
      </c>
      <c r="GY114" s="2"/>
      <c r="GZ114" s="2"/>
      <c r="HA114" s="2">
        <v>0</v>
      </c>
      <c r="HB114" s="2">
        <v>0</v>
      </c>
      <c r="HC114" s="2"/>
      <c r="HD114" s="2"/>
      <c r="HE114" s="2"/>
      <c r="HF114" s="2"/>
      <c r="HG114" s="2"/>
      <c r="HH114" s="2"/>
      <c r="HI114" s="2"/>
      <c r="HJ114" s="2"/>
      <c r="HK114" s="2"/>
      <c r="HL114" s="2"/>
      <c r="HM114" s="2"/>
      <c r="HN114" s="2"/>
      <c r="HO114" s="2"/>
      <c r="HP114" s="2"/>
      <c r="HQ114" s="2"/>
      <c r="HR114" s="2"/>
      <c r="HS114" s="2"/>
      <c r="HT114" s="2"/>
      <c r="HU114" s="2"/>
      <c r="HV114" s="2"/>
      <c r="HW114" s="2"/>
      <c r="HX114" s="2"/>
      <c r="HY114" s="2"/>
      <c r="HZ114" s="2"/>
      <c r="IA114" s="2"/>
      <c r="IB114" s="2"/>
      <c r="IC114" s="2"/>
      <c r="ID114" s="2"/>
      <c r="IE114" s="2"/>
      <c r="IF114" s="2"/>
      <c r="IG114" s="2"/>
      <c r="IH114" s="2"/>
      <c r="II114" s="2"/>
      <c r="IJ114" s="2"/>
      <c r="IK114" s="2">
        <v>0</v>
      </c>
      <c r="IL114" s="2"/>
      <c r="IM114" s="2"/>
      <c r="IN114" s="2"/>
      <c r="IO114" s="2"/>
      <c r="IP114" s="2"/>
      <c r="IQ114" s="2"/>
      <c r="IR114" s="2"/>
      <c r="IS114" s="2"/>
      <c r="IT114" s="2"/>
      <c r="IU114" s="2"/>
    </row>
    <row r="115" spans="1:255" x14ac:dyDescent="0.2">
      <c r="A115">
        <v>17</v>
      </c>
      <c r="B115">
        <v>1</v>
      </c>
      <c r="C115">
        <f>ROW(SmtRes!A290)</f>
        <v>290</v>
      </c>
      <c r="D115">
        <f>ROW(EtalonRes!A292)</f>
        <v>292</v>
      </c>
      <c r="E115" t="s">
        <v>6</v>
      </c>
      <c r="F115" t="s">
        <v>13</v>
      </c>
      <c r="G115" t="s">
        <v>213</v>
      </c>
      <c r="H115" t="s">
        <v>15</v>
      </c>
      <c r="I115">
        <f>ROUND(10/100,9)</f>
        <v>0.1</v>
      </c>
      <c r="J115">
        <v>0</v>
      </c>
      <c r="O115">
        <f t="shared" si="132"/>
        <v>6190</v>
      </c>
      <c r="P115">
        <f t="shared" si="133"/>
        <v>1220.8399999999999</v>
      </c>
      <c r="Q115">
        <f t="shared" si="134"/>
        <v>2410.5300000000002</v>
      </c>
      <c r="R115">
        <f t="shared" si="135"/>
        <v>226.9</v>
      </c>
      <c r="S115">
        <f t="shared" si="136"/>
        <v>2558.63</v>
      </c>
      <c r="T115">
        <f t="shared" si="137"/>
        <v>0</v>
      </c>
      <c r="U115">
        <f t="shared" si="138"/>
        <v>41.951999999999998</v>
      </c>
      <c r="V115">
        <f t="shared" si="139"/>
        <v>2.0362499999999999</v>
      </c>
      <c r="W115">
        <f t="shared" si="140"/>
        <v>0</v>
      </c>
      <c r="X115">
        <f t="shared" si="141"/>
        <v>3565.48</v>
      </c>
      <c r="Y115">
        <f t="shared" si="142"/>
        <v>2256.2800000000002</v>
      </c>
      <c r="AA115">
        <v>-1</v>
      </c>
      <c r="AB115">
        <f t="shared" si="143"/>
        <v>8657.3459999999995</v>
      </c>
      <c r="AC115">
        <f t="shared" si="144"/>
        <v>1707.47</v>
      </c>
      <c r="AD115">
        <f>ROUND(((((ET115*1.25))-((EU115*1.25)))+AE115),6)</f>
        <v>3371.375</v>
      </c>
      <c r="AE115">
        <f>ROUND(((EU115*1.25)),6)</f>
        <v>317.33749999999998</v>
      </c>
      <c r="AF115">
        <f>ROUND(((EV115*1.15)),6)</f>
        <v>3578.5010000000002</v>
      </c>
      <c r="AG115">
        <f t="shared" si="145"/>
        <v>0</v>
      </c>
      <c r="AH115">
        <f>((EW115*1.15))</f>
        <v>419.52</v>
      </c>
      <c r="AI115">
        <f>((EX115*1.25))</f>
        <v>20.362499999999997</v>
      </c>
      <c r="AJ115">
        <f t="shared" si="146"/>
        <v>0</v>
      </c>
      <c r="AK115">
        <v>7516.31</v>
      </c>
      <c r="AL115">
        <v>1707.47</v>
      </c>
      <c r="AM115">
        <v>2697.1</v>
      </c>
      <c r="AN115">
        <v>253.87</v>
      </c>
      <c r="AO115">
        <v>3111.74</v>
      </c>
      <c r="AP115">
        <v>0</v>
      </c>
      <c r="AQ115">
        <v>364.8</v>
      </c>
      <c r="AR115">
        <v>16.29</v>
      </c>
      <c r="AS115">
        <v>0</v>
      </c>
      <c r="AT115">
        <v>128</v>
      </c>
      <c r="AU115">
        <v>81</v>
      </c>
      <c r="AV115">
        <v>1</v>
      </c>
      <c r="AW115">
        <v>1</v>
      </c>
      <c r="AZ115">
        <v>7.15</v>
      </c>
      <c r="BA115">
        <v>7.15</v>
      </c>
      <c r="BB115">
        <v>7.15</v>
      </c>
      <c r="BC115">
        <v>7.15</v>
      </c>
      <c r="BD115" t="s">
        <v>6</v>
      </c>
      <c r="BE115" t="s">
        <v>6</v>
      </c>
      <c r="BF115" t="s">
        <v>6</v>
      </c>
      <c r="BG115" t="s">
        <v>6</v>
      </c>
      <c r="BH115">
        <v>0</v>
      </c>
      <c r="BI115">
        <v>1</v>
      </c>
      <c r="BJ115" t="s">
        <v>16</v>
      </c>
      <c r="BM115">
        <v>27001</v>
      </c>
      <c r="BN115">
        <v>0</v>
      </c>
      <c r="BO115" t="s">
        <v>6</v>
      </c>
      <c r="BP115">
        <v>0</v>
      </c>
      <c r="BQ115">
        <v>2</v>
      </c>
      <c r="BR115">
        <v>0</v>
      </c>
      <c r="BS115">
        <v>7.15</v>
      </c>
      <c r="BT115">
        <v>1</v>
      </c>
      <c r="BU115">
        <v>1</v>
      </c>
      <c r="BV115">
        <v>1</v>
      </c>
      <c r="BW115">
        <v>1</v>
      </c>
      <c r="BX115">
        <v>1</v>
      </c>
      <c r="BY115" t="s">
        <v>6</v>
      </c>
      <c r="BZ115">
        <v>142</v>
      </c>
      <c r="CA115">
        <v>95</v>
      </c>
      <c r="CF115">
        <v>0</v>
      </c>
      <c r="CG115">
        <v>0</v>
      </c>
      <c r="CM115">
        <v>0</v>
      </c>
      <c r="CN115" t="s">
        <v>500</v>
      </c>
      <c r="CO115">
        <v>0</v>
      </c>
      <c r="CP115">
        <f t="shared" si="147"/>
        <v>6190</v>
      </c>
      <c r="CQ115">
        <f t="shared" si="148"/>
        <v>12208.4105</v>
      </c>
      <c r="CR115">
        <f t="shared" si="149"/>
        <v>24105.331250000003</v>
      </c>
      <c r="CS115">
        <f t="shared" si="150"/>
        <v>2268.9631249999998</v>
      </c>
      <c r="CT115">
        <f t="shared" si="151"/>
        <v>25586.282150000003</v>
      </c>
      <c r="CU115">
        <f t="shared" si="152"/>
        <v>0</v>
      </c>
      <c r="CV115">
        <f t="shared" si="153"/>
        <v>419.52</v>
      </c>
      <c r="CW115">
        <f t="shared" si="154"/>
        <v>20.362499999999997</v>
      </c>
      <c r="CX115">
        <f t="shared" si="155"/>
        <v>0</v>
      </c>
      <c r="CY115">
        <f t="shared" si="156"/>
        <v>3565.4784000000004</v>
      </c>
      <c r="CZ115">
        <f t="shared" si="157"/>
        <v>2256.2793000000001</v>
      </c>
      <c r="DC115" t="s">
        <v>6</v>
      </c>
      <c r="DD115" t="s">
        <v>6</v>
      </c>
      <c r="DE115" t="s">
        <v>41</v>
      </c>
      <c r="DF115" t="s">
        <v>41</v>
      </c>
      <c r="DG115" t="s">
        <v>42</v>
      </c>
      <c r="DH115" t="s">
        <v>6</v>
      </c>
      <c r="DI115" t="s">
        <v>42</v>
      </c>
      <c r="DJ115" t="s">
        <v>41</v>
      </c>
      <c r="DK115" t="s">
        <v>6</v>
      </c>
      <c r="DL115" t="s">
        <v>6</v>
      </c>
      <c r="DM115" t="s">
        <v>6</v>
      </c>
      <c r="DN115">
        <v>0</v>
      </c>
      <c r="DO115">
        <v>0</v>
      </c>
      <c r="DP115">
        <v>1</v>
      </c>
      <c r="DQ115">
        <v>1</v>
      </c>
      <c r="DU115">
        <v>1013</v>
      </c>
      <c r="DV115" t="s">
        <v>15</v>
      </c>
      <c r="DW115" t="s">
        <v>15</v>
      </c>
      <c r="DX115">
        <v>1</v>
      </c>
      <c r="EE115">
        <v>26549101</v>
      </c>
      <c r="EF115">
        <v>2</v>
      </c>
      <c r="EG115" t="s">
        <v>20</v>
      </c>
      <c r="EH115">
        <v>0</v>
      </c>
      <c r="EI115" t="s">
        <v>6</v>
      </c>
      <c r="EJ115">
        <v>1</v>
      </c>
      <c r="EK115">
        <v>27001</v>
      </c>
      <c r="EL115" t="s">
        <v>21</v>
      </c>
      <c r="EM115" t="s">
        <v>22</v>
      </c>
      <c r="EO115" t="s">
        <v>43</v>
      </c>
      <c r="EQ115">
        <v>1024</v>
      </c>
      <c r="ER115">
        <v>7516.31</v>
      </c>
      <c r="ES115">
        <v>1707.47</v>
      </c>
      <c r="ET115">
        <v>2697.1</v>
      </c>
      <c r="EU115">
        <v>253.87</v>
      </c>
      <c r="EV115">
        <v>3111.74</v>
      </c>
      <c r="EW115">
        <v>364.8</v>
      </c>
      <c r="EX115">
        <v>16.29</v>
      </c>
      <c r="EY115">
        <v>0</v>
      </c>
      <c r="FQ115">
        <v>0</v>
      </c>
      <c r="FR115">
        <f t="shared" si="120"/>
        <v>0</v>
      </c>
      <c r="FS115">
        <v>0</v>
      </c>
      <c r="FT115" t="s">
        <v>24</v>
      </c>
      <c r="FU115" t="s">
        <v>25</v>
      </c>
      <c r="FX115">
        <v>127.8</v>
      </c>
      <c r="FY115">
        <v>80.75</v>
      </c>
      <c r="GA115" t="s">
        <v>6</v>
      </c>
      <c r="GD115">
        <v>0</v>
      </c>
      <c r="GF115">
        <v>-1574414947</v>
      </c>
      <c r="GG115">
        <v>1</v>
      </c>
      <c r="GH115">
        <v>1</v>
      </c>
      <c r="GI115">
        <v>4</v>
      </c>
      <c r="GJ115">
        <v>0</v>
      </c>
      <c r="GK115">
        <f>ROUND(R115*(S12)/100,2)</f>
        <v>0</v>
      </c>
      <c r="GL115">
        <f t="shared" si="121"/>
        <v>0</v>
      </c>
      <c r="GM115">
        <f t="shared" si="158"/>
        <v>12011.76</v>
      </c>
      <c r="GN115">
        <f t="shared" si="159"/>
        <v>12011.76</v>
      </c>
      <c r="GO115">
        <f t="shared" si="160"/>
        <v>0</v>
      </c>
      <c r="GP115">
        <f t="shared" si="161"/>
        <v>0</v>
      </c>
      <c r="GR115">
        <v>0</v>
      </c>
      <c r="GS115">
        <v>3</v>
      </c>
      <c r="GT115">
        <v>0</v>
      </c>
      <c r="GU115" t="s">
        <v>6</v>
      </c>
      <c r="GV115">
        <f t="shared" si="162"/>
        <v>0</v>
      </c>
      <c r="GW115">
        <v>1</v>
      </c>
      <c r="GX115">
        <f t="shared" si="127"/>
        <v>0</v>
      </c>
      <c r="HA115">
        <v>0</v>
      </c>
      <c r="HB115">
        <v>0</v>
      </c>
      <c r="IK115">
        <v>0</v>
      </c>
    </row>
    <row r="116" spans="1:255" x14ac:dyDescent="0.2">
      <c r="A116" s="2">
        <v>18</v>
      </c>
      <c r="B116" s="2">
        <v>1</v>
      </c>
      <c r="C116" s="2">
        <v>275</v>
      </c>
      <c r="D116" s="2"/>
      <c r="E116" s="2" t="s">
        <v>6</v>
      </c>
      <c r="F116" s="2" t="s">
        <v>214</v>
      </c>
      <c r="G116" s="2" t="s">
        <v>215</v>
      </c>
      <c r="H116" s="2" t="s">
        <v>87</v>
      </c>
      <c r="I116" s="2">
        <f>I114*J116</f>
        <v>10</v>
      </c>
      <c r="J116" s="2">
        <v>100</v>
      </c>
      <c r="K116" s="2"/>
      <c r="L116" s="2"/>
      <c r="M116" s="2"/>
      <c r="N116" s="2"/>
      <c r="O116" s="2">
        <f t="shared" si="132"/>
        <v>2855.7</v>
      </c>
      <c r="P116" s="2">
        <f t="shared" si="133"/>
        <v>2855.7</v>
      </c>
      <c r="Q116" s="2">
        <f t="shared" si="134"/>
        <v>0</v>
      </c>
      <c r="R116" s="2">
        <f t="shared" si="135"/>
        <v>0</v>
      </c>
      <c r="S116" s="2">
        <f t="shared" si="136"/>
        <v>0</v>
      </c>
      <c r="T116" s="2">
        <f t="shared" si="137"/>
        <v>0</v>
      </c>
      <c r="U116" s="2">
        <f t="shared" si="138"/>
        <v>0</v>
      </c>
      <c r="V116" s="2">
        <f t="shared" si="139"/>
        <v>0</v>
      </c>
      <c r="W116" s="2">
        <f t="shared" si="140"/>
        <v>0</v>
      </c>
      <c r="X116" s="2">
        <f t="shared" si="141"/>
        <v>0</v>
      </c>
      <c r="Y116" s="2">
        <f t="shared" si="142"/>
        <v>0</v>
      </c>
      <c r="Z116" s="2"/>
      <c r="AA116" s="2">
        <v>-1</v>
      </c>
      <c r="AB116" s="2">
        <f t="shared" si="143"/>
        <v>285.57</v>
      </c>
      <c r="AC116" s="2">
        <f t="shared" si="144"/>
        <v>285.57</v>
      </c>
      <c r="AD116" s="2">
        <f>ROUND((((ET116)-(EU116))+AE116),6)</f>
        <v>0</v>
      </c>
      <c r="AE116" s="2">
        <f t="shared" ref="AE116:AF119" si="163">ROUND((EU116),6)</f>
        <v>0</v>
      </c>
      <c r="AF116" s="2">
        <f t="shared" si="163"/>
        <v>0</v>
      </c>
      <c r="AG116" s="2">
        <f t="shared" si="145"/>
        <v>0</v>
      </c>
      <c r="AH116" s="2">
        <f t="shared" ref="AH116:AI119" si="164">(EW116)</f>
        <v>0</v>
      </c>
      <c r="AI116" s="2">
        <f t="shared" si="164"/>
        <v>0</v>
      </c>
      <c r="AJ116" s="2">
        <f t="shared" si="146"/>
        <v>0</v>
      </c>
      <c r="AK116" s="2">
        <v>285.57</v>
      </c>
      <c r="AL116" s="2">
        <v>285.57</v>
      </c>
      <c r="AM116" s="2">
        <v>0</v>
      </c>
      <c r="AN116" s="2">
        <v>0</v>
      </c>
      <c r="AO116" s="2">
        <v>0</v>
      </c>
      <c r="AP116" s="2">
        <v>0</v>
      </c>
      <c r="AQ116" s="2">
        <v>0</v>
      </c>
      <c r="AR116" s="2">
        <v>0</v>
      </c>
      <c r="AS116" s="2">
        <v>0</v>
      </c>
      <c r="AT116" s="2">
        <v>128</v>
      </c>
      <c r="AU116" s="2">
        <v>81</v>
      </c>
      <c r="AV116" s="2">
        <v>1</v>
      </c>
      <c r="AW116" s="2">
        <v>1</v>
      </c>
      <c r="AX116" s="2"/>
      <c r="AY116" s="2"/>
      <c r="AZ116" s="2">
        <v>1</v>
      </c>
      <c r="BA116" s="2">
        <v>1</v>
      </c>
      <c r="BB116" s="2">
        <v>1</v>
      </c>
      <c r="BC116" s="2">
        <v>1</v>
      </c>
      <c r="BD116" s="2" t="s">
        <v>6</v>
      </c>
      <c r="BE116" s="2" t="s">
        <v>6</v>
      </c>
      <c r="BF116" s="2" t="s">
        <v>6</v>
      </c>
      <c r="BG116" s="2" t="s">
        <v>6</v>
      </c>
      <c r="BH116" s="2">
        <v>3</v>
      </c>
      <c r="BI116" s="2">
        <v>1</v>
      </c>
      <c r="BJ116" s="2" t="s">
        <v>216</v>
      </c>
      <c r="BK116" s="2"/>
      <c r="BL116" s="2"/>
      <c r="BM116" s="2">
        <v>27001</v>
      </c>
      <c r="BN116" s="2">
        <v>0</v>
      </c>
      <c r="BO116" s="2" t="s">
        <v>6</v>
      </c>
      <c r="BP116" s="2">
        <v>0</v>
      </c>
      <c r="BQ116" s="2">
        <v>2</v>
      </c>
      <c r="BR116" s="2">
        <v>0</v>
      </c>
      <c r="BS116" s="2">
        <v>1</v>
      </c>
      <c r="BT116" s="2">
        <v>1</v>
      </c>
      <c r="BU116" s="2">
        <v>1</v>
      </c>
      <c r="BV116" s="2">
        <v>1</v>
      </c>
      <c r="BW116" s="2">
        <v>1</v>
      </c>
      <c r="BX116" s="2">
        <v>1</v>
      </c>
      <c r="BY116" s="2" t="s">
        <v>6</v>
      </c>
      <c r="BZ116" s="2">
        <v>142</v>
      </c>
      <c r="CA116" s="2">
        <v>95</v>
      </c>
      <c r="CB116" s="2"/>
      <c r="CC116" s="2"/>
      <c r="CD116" s="2"/>
      <c r="CE116" s="2"/>
      <c r="CF116" s="2">
        <v>0</v>
      </c>
      <c r="CG116" s="2">
        <v>0</v>
      </c>
      <c r="CH116" s="2"/>
      <c r="CI116" s="2"/>
      <c r="CJ116" s="2"/>
      <c r="CK116" s="2"/>
      <c r="CL116" s="2"/>
      <c r="CM116" s="2">
        <v>0</v>
      </c>
      <c r="CN116" s="2" t="s">
        <v>6</v>
      </c>
      <c r="CO116" s="2">
        <v>0</v>
      </c>
      <c r="CP116" s="2">
        <f t="shared" si="147"/>
        <v>2855.7</v>
      </c>
      <c r="CQ116" s="2">
        <f t="shared" si="148"/>
        <v>285.57</v>
      </c>
      <c r="CR116" s="2">
        <f t="shared" si="149"/>
        <v>0</v>
      </c>
      <c r="CS116" s="2">
        <f t="shared" si="150"/>
        <v>0</v>
      </c>
      <c r="CT116" s="2">
        <f t="shared" si="151"/>
        <v>0</v>
      </c>
      <c r="CU116" s="2">
        <f t="shared" si="152"/>
        <v>0</v>
      </c>
      <c r="CV116" s="2">
        <f t="shared" si="153"/>
        <v>0</v>
      </c>
      <c r="CW116" s="2">
        <f t="shared" si="154"/>
        <v>0</v>
      </c>
      <c r="CX116" s="2">
        <f t="shared" si="155"/>
        <v>0</v>
      </c>
      <c r="CY116" s="2">
        <f t="shared" si="156"/>
        <v>0</v>
      </c>
      <c r="CZ116" s="2">
        <f t="shared" si="157"/>
        <v>0</v>
      </c>
      <c r="DA116" s="2"/>
      <c r="DB116" s="2"/>
      <c r="DC116" s="2" t="s">
        <v>6</v>
      </c>
      <c r="DD116" s="2" t="s">
        <v>6</v>
      </c>
      <c r="DE116" s="2" t="s">
        <v>6</v>
      </c>
      <c r="DF116" s="2" t="s">
        <v>6</v>
      </c>
      <c r="DG116" s="2" t="s">
        <v>6</v>
      </c>
      <c r="DH116" s="2" t="s">
        <v>6</v>
      </c>
      <c r="DI116" s="2" t="s">
        <v>6</v>
      </c>
      <c r="DJ116" s="2" t="s">
        <v>6</v>
      </c>
      <c r="DK116" s="2" t="s">
        <v>6</v>
      </c>
      <c r="DL116" s="2" t="s">
        <v>6</v>
      </c>
      <c r="DM116" s="2" t="s">
        <v>6</v>
      </c>
      <c r="DN116" s="2">
        <v>0</v>
      </c>
      <c r="DO116" s="2">
        <v>0</v>
      </c>
      <c r="DP116" s="2">
        <v>1</v>
      </c>
      <c r="DQ116" s="2">
        <v>1</v>
      </c>
      <c r="DR116" s="2"/>
      <c r="DS116" s="2"/>
      <c r="DT116" s="2"/>
      <c r="DU116" s="2">
        <v>1010</v>
      </c>
      <c r="DV116" s="2" t="s">
        <v>87</v>
      </c>
      <c r="DW116" s="2" t="s">
        <v>87</v>
      </c>
      <c r="DX116" s="2">
        <v>1</v>
      </c>
      <c r="DY116" s="2"/>
      <c r="DZ116" s="2"/>
      <c r="EA116" s="2"/>
      <c r="EB116" s="2"/>
      <c r="EC116" s="2"/>
      <c r="ED116" s="2"/>
      <c r="EE116" s="2">
        <v>26549101</v>
      </c>
      <c r="EF116" s="2">
        <v>2</v>
      </c>
      <c r="EG116" s="2" t="s">
        <v>20</v>
      </c>
      <c r="EH116" s="2">
        <v>0</v>
      </c>
      <c r="EI116" s="2" t="s">
        <v>6</v>
      </c>
      <c r="EJ116" s="2">
        <v>1</v>
      </c>
      <c r="EK116" s="2">
        <v>27001</v>
      </c>
      <c r="EL116" s="2" t="s">
        <v>21</v>
      </c>
      <c r="EM116" s="2" t="s">
        <v>22</v>
      </c>
      <c r="EN116" s="2"/>
      <c r="EO116" s="2" t="s">
        <v>6</v>
      </c>
      <c r="EP116" s="2"/>
      <c r="EQ116" s="2">
        <v>1024</v>
      </c>
      <c r="ER116" s="2">
        <v>285.57</v>
      </c>
      <c r="ES116" s="2">
        <v>285.57</v>
      </c>
      <c r="ET116" s="2">
        <v>0</v>
      </c>
      <c r="EU116" s="2">
        <v>0</v>
      </c>
      <c r="EV116" s="2">
        <v>0</v>
      </c>
      <c r="EW116" s="2">
        <v>0</v>
      </c>
      <c r="EX116" s="2">
        <v>0</v>
      </c>
      <c r="EY116" s="2"/>
      <c r="EZ116" s="2"/>
      <c r="FA116" s="2"/>
      <c r="FB116" s="2"/>
      <c r="FC116" s="2"/>
      <c r="FD116" s="2"/>
      <c r="FE116" s="2"/>
      <c r="FF116" s="2"/>
      <c r="FG116" s="2"/>
      <c r="FH116" s="2"/>
      <c r="FI116" s="2"/>
      <c r="FJ116" s="2"/>
      <c r="FK116" s="2"/>
      <c r="FL116" s="2"/>
      <c r="FM116" s="2"/>
      <c r="FN116" s="2"/>
      <c r="FO116" s="2"/>
      <c r="FP116" s="2"/>
      <c r="FQ116" s="2">
        <v>0</v>
      </c>
      <c r="FR116" s="2">
        <f t="shared" si="120"/>
        <v>0</v>
      </c>
      <c r="FS116" s="2">
        <v>0</v>
      </c>
      <c r="FT116" s="2" t="s">
        <v>24</v>
      </c>
      <c r="FU116" s="2" t="s">
        <v>25</v>
      </c>
      <c r="FV116" s="2"/>
      <c r="FW116" s="2"/>
      <c r="FX116" s="2">
        <v>127.8</v>
      </c>
      <c r="FY116" s="2">
        <v>80.75</v>
      </c>
      <c r="FZ116" s="2"/>
      <c r="GA116" s="2" t="s">
        <v>6</v>
      </c>
      <c r="GB116" s="2"/>
      <c r="GC116" s="2"/>
      <c r="GD116" s="2">
        <v>0</v>
      </c>
      <c r="GE116" s="2"/>
      <c r="GF116" s="2">
        <v>408130837</v>
      </c>
      <c r="GG116" s="2">
        <v>2</v>
      </c>
      <c r="GH116" s="2">
        <v>1</v>
      </c>
      <c r="GI116" s="2">
        <v>-2</v>
      </c>
      <c r="GJ116" s="2">
        <v>0</v>
      </c>
      <c r="GK116" s="2">
        <f>ROUND(R116*(R12)/100,2)</f>
        <v>0</v>
      </c>
      <c r="GL116" s="2">
        <f t="shared" si="121"/>
        <v>0</v>
      </c>
      <c r="GM116" s="2">
        <f t="shared" si="158"/>
        <v>2855.7</v>
      </c>
      <c r="GN116" s="2">
        <f t="shared" si="159"/>
        <v>2855.7</v>
      </c>
      <c r="GO116" s="2">
        <f t="shared" si="160"/>
        <v>0</v>
      </c>
      <c r="GP116" s="2">
        <f t="shared" si="161"/>
        <v>0</v>
      </c>
      <c r="GQ116" s="2"/>
      <c r="GR116" s="2">
        <v>0</v>
      </c>
      <c r="GS116" s="2">
        <v>3</v>
      </c>
      <c r="GT116" s="2">
        <v>0</v>
      </c>
      <c r="GU116" s="2" t="s">
        <v>6</v>
      </c>
      <c r="GV116" s="2">
        <f t="shared" si="162"/>
        <v>0</v>
      </c>
      <c r="GW116" s="2">
        <v>1</v>
      </c>
      <c r="GX116" s="2">
        <f t="shared" si="127"/>
        <v>0</v>
      </c>
      <c r="GY116" s="2"/>
      <c r="GZ116" s="2"/>
      <c r="HA116" s="2">
        <v>0</v>
      </c>
      <c r="HB116" s="2">
        <v>0</v>
      </c>
      <c r="HC116" s="2"/>
      <c r="HD116" s="2"/>
      <c r="HE116" s="2"/>
      <c r="HF116" s="2"/>
      <c r="HG116" s="2"/>
      <c r="HH116" s="2"/>
      <c r="HI116" s="2"/>
      <c r="HJ116" s="2"/>
      <c r="HK116" s="2"/>
      <c r="HL116" s="2"/>
      <c r="HM116" s="2"/>
      <c r="HN116" s="2"/>
      <c r="HO116" s="2"/>
      <c r="HP116" s="2"/>
      <c r="HQ116" s="2"/>
      <c r="HR116" s="2"/>
      <c r="HS116" s="2"/>
      <c r="HT116" s="2"/>
      <c r="HU116" s="2"/>
      <c r="HV116" s="2"/>
      <c r="HW116" s="2"/>
      <c r="HX116" s="2"/>
      <c r="HY116" s="2"/>
      <c r="HZ116" s="2"/>
      <c r="IA116" s="2"/>
      <c r="IB116" s="2"/>
      <c r="IC116" s="2"/>
      <c r="ID116" s="2"/>
      <c r="IE116" s="2"/>
      <c r="IF116" s="2"/>
      <c r="IG116" s="2"/>
      <c r="IH116" s="2"/>
      <c r="II116" s="2"/>
      <c r="IJ116" s="2"/>
      <c r="IK116" s="2">
        <v>0</v>
      </c>
      <c r="IL116" s="2"/>
      <c r="IM116" s="2"/>
      <c r="IN116" s="2"/>
      <c r="IO116" s="2"/>
      <c r="IP116" s="2"/>
      <c r="IQ116" s="2"/>
      <c r="IR116" s="2"/>
      <c r="IS116" s="2"/>
      <c r="IT116" s="2"/>
      <c r="IU116" s="2"/>
    </row>
    <row r="117" spans="1:255" x14ac:dyDescent="0.2">
      <c r="A117">
        <v>18</v>
      </c>
      <c r="B117">
        <v>1</v>
      </c>
      <c r="C117">
        <v>286</v>
      </c>
      <c r="E117" t="s">
        <v>6</v>
      </c>
      <c r="F117" t="s">
        <v>214</v>
      </c>
      <c r="G117" t="s">
        <v>215</v>
      </c>
      <c r="H117" t="s">
        <v>87</v>
      </c>
      <c r="I117">
        <f>I115*J117</f>
        <v>10</v>
      </c>
      <c r="J117">
        <v>100</v>
      </c>
      <c r="O117">
        <f t="shared" si="132"/>
        <v>20418.259999999998</v>
      </c>
      <c r="P117">
        <f t="shared" si="133"/>
        <v>20418.259999999998</v>
      </c>
      <c r="Q117">
        <f t="shared" si="134"/>
        <v>0</v>
      </c>
      <c r="R117">
        <f t="shared" si="135"/>
        <v>0</v>
      </c>
      <c r="S117">
        <f t="shared" si="136"/>
        <v>0</v>
      </c>
      <c r="T117">
        <f t="shared" si="137"/>
        <v>0</v>
      </c>
      <c r="U117">
        <f t="shared" si="138"/>
        <v>0</v>
      </c>
      <c r="V117">
        <f t="shared" si="139"/>
        <v>0</v>
      </c>
      <c r="W117">
        <f t="shared" si="140"/>
        <v>0</v>
      </c>
      <c r="X117">
        <f t="shared" si="141"/>
        <v>0</v>
      </c>
      <c r="Y117">
        <f t="shared" si="142"/>
        <v>0</v>
      </c>
      <c r="AA117">
        <v>-1</v>
      </c>
      <c r="AB117">
        <f t="shared" si="143"/>
        <v>285.57</v>
      </c>
      <c r="AC117">
        <f t="shared" si="144"/>
        <v>285.57</v>
      </c>
      <c r="AD117">
        <f>ROUND((((ET117)-(EU117))+AE117),6)</f>
        <v>0</v>
      </c>
      <c r="AE117">
        <f t="shared" si="163"/>
        <v>0</v>
      </c>
      <c r="AF117">
        <f t="shared" si="163"/>
        <v>0</v>
      </c>
      <c r="AG117">
        <f t="shared" si="145"/>
        <v>0</v>
      </c>
      <c r="AH117">
        <f t="shared" si="164"/>
        <v>0</v>
      </c>
      <c r="AI117">
        <f t="shared" si="164"/>
        <v>0</v>
      </c>
      <c r="AJ117">
        <f t="shared" si="146"/>
        <v>0</v>
      </c>
      <c r="AK117">
        <v>285.57</v>
      </c>
      <c r="AL117">
        <v>285.57</v>
      </c>
      <c r="AM117">
        <v>0</v>
      </c>
      <c r="AN117">
        <v>0</v>
      </c>
      <c r="AO117">
        <v>0</v>
      </c>
      <c r="AP117">
        <v>0</v>
      </c>
      <c r="AQ117">
        <v>0</v>
      </c>
      <c r="AR117">
        <v>0</v>
      </c>
      <c r="AS117">
        <v>0</v>
      </c>
      <c r="AT117">
        <v>128</v>
      </c>
      <c r="AU117">
        <v>81</v>
      </c>
      <c r="AV117">
        <v>1</v>
      </c>
      <c r="AW117">
        <v>1</v>
      </c>
      <c r="AZ117">
        <v>7.15</v>
      </c>
      <c r="BA117">
        <v>1</v>
      </c>
      <c r="BB117">
        <v>1</v>
      </c>
      <c r="BC117">
        <v>7.15</v>
      </c>
      <c r="BD117" t="s">
        <v>6</v>
      </c>
      <c r="BE117" t="s">
        <v>6</v>
      </c>
      <c r="BF117" t="s">
        <v>6</v>
      </c>
      <c r="BG117" t="s">
        <v>6</v>
      </c>
      <c r="BH117">
        <v>3</v>
      </c>
      <c r="BI117">
        <v>1</v>
      </c>
      <c r="BJ117" t="s">
        <v>216</v>
      </c>
      <c r="BM117">
        <v>27001</v>
      </c>
      <c r="BN117">
        <v>0</v>
      </c>
      <c r="BO117" t="s">
        <v>6</v>
      </c>
      <c r="BP117">
        <v>0</v>
      </c>
      <c r="BQ117">
        <v>2</v>
      </c>
      <c r="BR117">
        <v>0</v>
      </c>
      <c r="BS117">
        <v>1</v>
      </c>
      <c r="BT117">
        <v>1</v>
      </c>
      <c r="BU117">
        <v>1</v>
      </c>
      <c r="BV117">
        <v>1</v>
      </c>
      <c r="BW117">
        <v>1</v>
      </c>
      <c r="BX117">
        <v>1</v>
      </c>
      <c r="BY117" t="s">
        <v>6</v>
      </c>
      <c r="BZ117">
        <v>142</v>
      </c>
      <c r="CA117">
        <v>95</v>
      </c>
      <c r="CF117">
        <v>0</v>
      </c>
      <c r="CG117">
        <v>0</v>
      </c>
      <c r="CM117">
        <v>0</v>
      </c>
      <c r="CN117" t="s">
        <v>6</v>
      </c>
      <c r="CO117">
        <v>0</v>
      </c>
      <c r="CP117">
        <f t="shared" si="147"/>
        <v>20418.259999999998</v>
      </c>
      <c r="CQ117">
        <f t="shared" si="148"/>
        <v>2041.8255000000001</v>
      </c>
      <c r="CR117">
        <f t="shared" si="149"/>
        <v>0</v>
      </c>
      <c r="CS117">
        <f t="shared" si="150"/>
        <v>0</v>
      </c>
      <c r="CT117">
        <f t="shared" si="151"/>
        <v>0</v>
      </c>
      <c r="CU117">
        <f t="shared" si="152"/>
        <v>0</v>
      </c>
      <c r="CV117">
        <f t="shared" si="153"/>
        <v>0</v>
      </c>
      <c r="CW117">
        <f t="shared" si="154"/>
        <v>0</v>
      </c>
      <c r="CX117">
        <f t="shared" si="155"/>
        <v>0</v>
      </c>
      <c r="CY117">
        <f t="shared" si="156"/>
        <v>0</v>
      </c>
      <c r="CZ117">
        <f t="shared" si="157"/>
        <v>0</v>
      </c>
      <c r="DC117" t="s">
        <v>6</v>
      </c>
      <c r="DD117" t="s">
        <v>6</v>
      </c>
      <c r="DE117" t="s">
        <v>6</v>
      </c>
      <c r="DF117" t="s">
        <v>6</v>
      </c>
      <c r="DG117" t="s">
        <v>6</v>
      </c>
      <c r="DH117" t="s">
        <v>6</v>
      </c>
      <c r="DI117" t="s">
        <v>6</v>
      </c>
      <c r="DJ117" t="s">
        <v>6</v>
      </c>
      <c r="DK117" t="s">
        <v>6</v>
      </c>
      <c r="DL117" t="s">
        <v>6</v>
      </c>
      <c r="DM117" t="s">
        <v>6</v>
      </c>
      <c r="DN117">
        <v>0</v>
      </c>
      <c r="DO117">
        <v>0</v>
      </c>
      <c r="DP117">
        <v>1</v>
      </c>
      <c r="DQ117">
        <v>1</v>
      </c>
      <c r="DU117">
        <v>1010</v>
      </c>
      <c r="DV117" t="s">
        <v>87</v>
      </c>
      <c r="DW117" t="s">
        <v>87</v>
      </c>
      <c r="DX117">
        <v>1</v>
      </c>
      <c r="EE117">
        <v>26549101</v>
      </c>
      <c r="EF117">
        <v>2</v>
      </c>
      <c r="EG117" t="s">
        <v>20</v>
      </c>
      <c r="EH117">
        <v>0</v>
      </c>
      <c r="EI117" t="s">
        <v>6</v>
      </c>
      <c r="EJ117">
        <v>1</v>
      </c>
      <c r="EK117">
        <v>27001</v>
      </c>
      <c r="EL117" t="s">
        <v>21</v>
      </c>
      <c r="EM117" t="s">
        <v>22</v>
      </c>
      <c r="EO117" t="s">
        <v>6</v>
      </c>
      <c r="EQ117">
        <v>1024</v>
      </c>
      <c r="ER117">
        <v>285.57</v>
      </c>
      <c r="ES117">
        <v>285.57</v>
      </c>
      <c r="ET117">
        <v>0</v>
      </c>
      <c r="EU117">
        <v>0</v>
      </c>
      <c r="EV117">
        <v>0</v>
      </c>
      <c r="EW117">
        <v>0</v>
      </c>
      <c r="EX117">
        <v>0</v>
      </c>
      <c r="FQ117">
        <v>0</v>
      </c>
      <c r="FR117">
        <f t="shared" si="120"/>
        <v>0</v>
      </c>
      <c r="FS117">
        <v>0</v>
      </c>
      <c r="FT117" t="s">
        <v>24</v>
      </c>
      <c r="FU117" t="s">
        <v>25</v>
      </c>
      <c r="FX117">
        <v>127.8</v>
      </c>
      <c r="FY117">
        <v>80.75</v>
      </c>
      <c r="GA117" t="s">
        <v>6</v>
      </c>
      <c r="GD117">
        <v>0</v>
      </c>
      <c r="GF117">
        <v>408130837</v>
      </c>
      <c r="GG117">
        <v>1</v>
      </c>
      <c r="GH117">
        <v>1</v>
      </c>
      <c r="GI117">
        <v>4</v>
      </c>
      <c r="GJ117">
        <v>0</v>
      </c>
      <c r="GK117">
        <f>ROUND(R117*(S12)/100,2)</f>
        <v>0</v>
      </c>
      <c r="GL117">
        <f t="shared" si="121"/>
        <v>0</v>
      </c>
      <c r="GM117">
        <f t="shared" si="158"/>
        <v>20418.259999999998</v>
      </c>
      <c r="GN117">
        <f t="shared" si="159"/>
        <v>20418.259999999998</v>
      </c>
      <c r="GO117">
        <f t="shared" si="160"/>
        <v>0</v>
      </c>
      <c r="GP117">
        <f t="shared" si="161"/>
        <v>0</v>
      </c>
      <c r="GR117">
        <v>0</v>
      </c>
      <c r="GS117">
        <v>3</v>
      </c>
      <c r="GT117">
        <v>0</v>
      </c>
      <c r="GU117" t="s">
        <v>6</v>
      </c>
      <c r="GV117">
        <f t="shared" si="162"/>
        <v>0</v>
      </c>
      <c r="GW117">
        <v>1</v>
      </c>
      <c r="GX117">
        <f t="shared" si="127"/>
        <v>0</v>
      </c>
      <c r="HA117">
        <v>0</v>
      </c>
      <c r="HB117">
        <v>0</v>
      </c>
      <c r="IK117">
        <v>0</v>
      </c>
    </row>
    <row r="118" spans="1:255" x14ac:dyDescent="0.2">
      <c r="A118" s="2">
        <v>18</v>
      </c>
      <c r="B118" s="2">
        <v>1</v>
      </c>
      <c r="C118" s="2">
        <v>274</v>
      </c>
      <c r="D118" s="2"/>
      <c r="E118" s="2" t="s">
        <v>6</v>
      </c>
      <c r="F118" s="2" t="s">
        <v>217</v>
      </c>
      <c r="G118" s="2" t="s">
        <v>218</v>
      </c>
      <c r="H118" s="2" t="s">
        <v>87</v>
      </c>
      <c r="I118" s="2">
        <f>I114*J118</f>
        <v>10</v>
      </c>
      <c r="J118" s="2">
        <v>100</v>
      </c>
      <c r="K118" s="2"/>
      <c r="L118" s="2"/>
      <c r="M118" s="2"/>
      <c r="N118" s="2"/>
      <c r="O118" s="2">
        <f t="shared" si="132"/>
        <v>1835.9</v>
      </c>
      <c r="P118" s="2">
        <f t="shared" si="133"/>
        <v>1835.9</v>
      </c>
      <c r="Q118" s="2">
        <f t="shared" si="134"/>
        <v>0</v>
      </c>
      <c r="R118" s="2">
        <f t="shared" si="135"/>
        <v>0</v>
      </c>
      <c r="S118" s="2">
        <f t="shared" si="136"/>
        <v>0</v>
      </c>
      <c r="T118" s="2">
        <f t="shared" si="137"/>
        <v>0</v>
      </c>
      <c r="U118" s="2">
        <f t="shared" si="138"/>
        <v>0</v>
      </c>
      <c r="V118" s="2">
        <f t="shared" si="139"/>
        <v>0</v>
      </c>
      <c r="W118" s="2">
        <f t="shared" si="140"/>
        <v>0</v>
      </c>
      <c r="X118" s="2">
        <f t="shared" si="141"/>
        <v>0</v>
      </c>
      <c r="Y118" s="2">
        <f t="shared" si="142"/>
        <v>0</v>
      </c>
      <c r="Z118" s="2"/>
      <c r="AA118" s="2">
        <v>-1</v>
      </c>
      <c r="AB118" s="2">
        <f t="shared" si="143"/>
        <v>183.59</v>
      </c>
      <c r="AC118" s="2">
        <f t="shared" si="144"/>
        <v>183.59</v>
      </c>
      <c r="AD118" s="2">
        <f>ROUND((((ET118)-(EU118))+AE118),6)</f>
        <v>0</v>
      </c>
      <c r="AE118" s="2">
        <f t="shared" si="163"/>
        <v>0</v>
      </c>
      <c r="AF118" s="2">
        <f t="shared" si="163"/>
        <v>0</v>
      </c>
      <c r="AG118" s="2">
        <f t="shared" si="145"/>
        <v>0</v>
      </c>
      <c r="AH118" s="2">
        <f t="shared" si="164"/>
        <v>0</v>
      </c>
      <c r="AI118" s="2">
        <f t="shared" si="164"/>
        <v>0</v>
      </c>
      <c r="AJ118" s="2">
        <f t="shared" si="146"/>
        <v>0</v>
      </c>
      <c r="AK118" s="2">
        <v>183.59</v>
      </c>
      <c r="AL118" s="2">
        <v>183.59</v>
      </c>
      <c r="AM118" s="2">
        <v>0</v>
      </c>
      <c r="AN118" s="2">
        <v>0</v>
      </c>
      <c r="AO118" s="2">
        <v>0</v>
      </c>
      <c r="AP118" s="2">
        <v>0</v>
      </c>
      <c r="AQ118" s="2">
        <v>0</v>
      </c>
      <c r="AR118" s="2">
        <v>0</v>
      </c>
      <c r="AS118" s="2">
        <v>0</v>
      </c>
      <c r="AT118" s="2">
        <v>128</v>
      </c>
      <c r="AU118" s="2">
        <v>81</v>
      </c>
      <c r="AV118" s="2">
        <v>1</v>
      </c>
      <c r="AW118" s="2">
        <v>1</v>
      </c>
      <c r="AX118" s="2"/>
      <c r="AY118" s="2"/>
      <c r="AZ118" s="2">
        <v>1</v>
      </c>
      <c r="BA118" s="2">
        <v>1</v>
      </c>
      <c r="BB118" s="2">
        <v>1</v>
      </c>
      <c r="BC118" s="2">
        <v>1</v>
      </c>
      <c r="BD118" s="2" t="s">
        <v>6</v>
      </c>
      <c r="BE118" s="2" t="s">
        <v>6</v>
      </c>
      <c r="BF118" s="2" t="s">
        <v>6</v>
      </c>
      <c r="BG118" s="2" t="s">
        <v>6</v>
      </c>
      <c r="BH118" s="2">
        <v>3</v>
      </c>
      <c r="BI118" s="2">
        <v>1</v>
      </c>
      <c r="BJ118" s="2" t="s">
        <v>219</v>
      </c>
      <c r="BK118" s="2"/>
      <c r="BL118" s="2"/>
      <c r="BM118" s="2">
        <v>27001</v>
      </c>
      <c r="BN118" s="2">
        <v>0</v>
      </c>
      <c r="BO118" s="2" t="s">
        <v>6</v>
      </c>
      <c r="BP118" s="2">
        <v>0</v>
      </c>
      <c r="BQ118" s="2">
        <v>2</v>
      </c>
      <c r="BR118" s="2">
        <v>0</v>
      </c>
      <c r="BS118" s="2">
        <v>1</v>
      </c>
      <c r="BT118" s="2">
        <v>1</v>
      </c>
      <c r="BU118" s="2">
        <v>1</v>
      </c>
      <c r="BV118" s="2">
        <v>1</v>
      </c>
      <c r="BW118" s="2">
        <v>1</v>
      </c>
      <c r="BX118" s="2">
        <v>1</v>
      </c>
      <c r="BY118" s="2" t="s">
        <v>6</v>
      </c>
      <c r="BZ118" s="2">
        <v>142</v>
      </c>
      <c r="CA118" s="2">
        <v>95</v>
      </c>
      <c r="CB118" s="2"/>
      <c r="CC118" s="2"/>
      <c r="CD118" s="2"/>
      <c r="CE118" s="2"/>
      <c r="CF118" s="2">
        <v>0</v>
      </c>
      <c r="CG118" s="2">
        <v>0</v>
      </c>
      <c r="CH118" s="2"/>
      <c r="CI118" s="2"/>
      <c r="CJ118" s="2"/>
      <c r="CK118" s="2"/>
      <c r="CL118" s="2"/>
      <c r="CM118" s="2">
        <v>0</v>
      </c>
      <c r="CN118" s="2" t="s">
        <v>6</v>
      </c>
      <c r="CO118" s="2">
        <v>0</v>
      </c>
      <c r="CP118" s="2">
        <f t="shared" si="147"/>
        <v>1835.9</v>
      </c>
      <c r="CQ118" s="2">
        <f t="shared" si="148"/>
        <v>183.59</v>
      </c>
      <c r="CR118" s="2">
        <f t="shared" si="149"/>
        <v>0</v>
      </c>
      <c r="CS118" s="2">
        <f t="shared" si="150"/>
        <v>0</v>
      </c>
      <c r="CT118" s="2">
        <f t="shared" si="151"/>
        <v>0</v>
      </c>
      <c r="CU118" s="2">
        <f t="shared" si="152"/>
        <v>0</v>
      </c>
      <c r="CV118" s="2">
        <f t="shared" si="153"/>
        <v>0</v>
      </c>
      <c r="CW118" s="2">
        <f t="shared" si="154"/>
        <v>0</v>
      </c>
      <c r="CX118" s="2">
        <f t="shared" si="155"/>
        <v>0</v>
      </c>
      <c r="CY118" s="2">
        <f t="shared" si="156"/>
        <v>0</v>
      </c>
      <c r="CZ118" s="2">
        <f t="shared" si="157"/>
        <v>0</v>
      </c>
      <c r="DA118" s="2"/>
      <c r="DB118" s="2"/>
      <c r="DC118" s="2" t="s">
        <v>6</v>
      </c>
      <c r="DD118" s="2" t="s">
        <v>6</v>
      </c>
      <c r="DE118" s="2" t="s">
        <v>6</v>
      </c>
      <c r="DF118" s="2" t="s">
        <v>6</v>
      </c>
      <c r="DG118" s="2" t="s">
        <v>6</v>
      </c>
      <c r="DH118" s="2" t="s">
        <v>6</v>
      </c>
      <c r="DI118" s="2" t="s">
        <v>6</v>
      </c>
      <c r="DJ118" s="2" t="s">
        <v>6</v>
      </c>
      <c r="DK118" s="2" t="s">
        <v>6</v>
      </c>
      <c r="DL118" s="2" t="s">
        <v>6</v>
      </c>
      <c r="DM118" s="2" t="s">
        <v>6</v>
      </c>
      <c r="DN118" s="2">
        <v>0</v>
      </c>
      <c r="DO118" s="2">
        <v>0</v>
      </c>
      <c r="DP118" s="2">
        <v>1</v>
      </c>
      <c r="DQ118" s="2">
        <v>1</v>
      </c>
      <c r="DR118" s="2"/>
      <c r="DS118" s="2"/>
      <c r="DT118" s="2"/>
      <c r="DU118" s="2">
        <v>1010</v>
      </c>
      <c r="DV118" s="2" t="s">
        <v>87</v>
      </c>
      <c r="DW118" s="2" t="s">
        <v>87</v>
      </c>
      <c r="DX118" s="2">
        <v>1</v>
      </c>
      <c r="DY118" s="2"/>
      <c r="DZ118" s="2"/>
      <c r="EA118" s="2"/>
      <c r="EB118" s="2"/>
      <c r="EC118" s="2"/>
      <c r="ED118" s="2"/>
      <c r="EE118" s="2">
        <v>26549101</v>
      </c>
      <c r="EF118" s="2">
        <v>2</v>
      </c>
      <c r="EG118" s="2" t="s">
        <v>20</v>
      </c>
      <c r="EH118" s="2">
        <v>0</v>
      </c>
      <c r="EI118" s="2" t="s">
        <v>6</v>
      </c>
      <c r="EJ118" s="2">
        <v>1</v>
      </c>
      <c r="EK118" s="2">
        <v>27001</v>
      </c>
      <c r="EL118" s="2" t="s">
        <v>21</v>
      </c>
      <c r="EM118" s="2" t="s">
        <v>22</v>
      </c>
      <c r="EN118" s="2"/>
      <c r="EO118" s="2" t="s">
        <v>6</v>
      </c>
      <c r="EP118" s="2"/>
      <c r="EQ118" s="2">
        <v>1024</v>
      </c>
      <c r="ER118" s="2">
        <v>183.59</v>
      </c>
      <c r="ES118" s="2">
        <v>183.59</v>
      </c>
      <c r="ET118" s="2">
        <v>0</v>
      </c>
      <c r="EU118" s="2">
        <v>0</v>
      </c>
      <c r="EV118" s="2">
        <v>0</v>
      </c>
      <c r="EW118" s="2">
        <v>0</v>
      </c>
      <c r="EX118" s="2">
        <v>0</v>
      </c>
      <c r="EY118" s="2"/>
      <c r="EZ118" s="2"/>
      <c r="FA118" s="2"/>
      <c r="FB118" s="2"/>
      <c r="FC118" s="2"/>
      <c r="FD118" s="2"/>
      <c r="FE118" s="2"/>
      <c r="FF118" s="2"/>
      <c r="FG118" s="2"/>
      <c r="FH118" s="2"/>
      <c r="FI118" s="2"/>
      <c r="FJ118" s="2"/>
      <c r="FK118" s="2"/>
      <c r="FL118" s="2"/>
      <c r="FM118" s="2"/>
      <c r="FN118" s="2"/>
      <c r="FO118" s="2"/>
      <c r="FP118" s="2"/>
      <c r="FQ118" s="2">
        <v>0</v>
      </c>
      <c r="FR118" s="2">
        <f t="shared" si="120"/>
        <v>0</v>
      </c>
      <c r="FS118" s="2">
        <v>0</v>
      </c>
      <c r="FT118" s="2" t="s">
        <v>24</v>
      </c>
      <c r="FU118" s="2" t="s">
        <v>25</v>
      </c>
      <c r="FV118" s="2"/>
      <c r="FW118" s="2"/>
      <c r="FX118" s="2">
        <v>127.8</v>
      </c>
      <c r="FY118" s="2">
        <v>80.75</v>
      </c>
      <c r="FZ118" s="2"/>
      <c r="GA118" s="2" t="s">
        <v>6</v>
      </c>
      <c r="GB118" s="2"/>
      <c r="GC118" s="2"/>
      <c r="GD118" s="2">
        <v>0</v>
      </c>
      <c r="GE118" s="2"/>
      <c r="GF118" s="2">
        <v>1714999985</v>
      </c>
      <c r="GG118" s="2">
        <v>2</v>
      </c>
      <c r="GH118" s="2">
        <v>1</v>
      </c>
      <c r="GI118" s="2">
        <v>-2</v>
      </c>
      <c r="GJ118" s="2">
        <v>0</v>
      </c>
      <c r="GK118" s="2">
        <f>ROUND(R118*(R12)/100,2)</f>
        <v>0</v>
      </c>
      <c r="GL118" s="2">
        <f t="shared" si="121"/>
        <v>0</v>
      </c>
      <c r="GM118" s="2">
        <f t="shared" si="158"/>
        <v>1835.9</v>
      </c>
      <c r="GN118" s="2">
        <f t="shared" si="159"/>
        <v>1835.9</v>
      </c>
      <c r="GO118" s="2">
        <f t="shared" si="160"/>
        <v>0</v>
      </c>
      <c r="GP118" s="2">
        <f t="shared" si="161"/>
        <v>0</v>
      </c>
      <c r="GQ118" s="2"/>
      <c r="GR118" s="2">
        <v>0</v>
      </c>
      <c r="GS118" s="2">
        <v>3</v>
      </c>
      <c r="GT118" s="2">
        <v>0</v>
      </c>
      <c r="GU118" s="2" t="s">
        <v>6</v>
      </c>
      <c r="GV118" s="2">
        <f t="shared" si="162"/>
        <v>0</v>
      </c>
      <c r="GW118" s="2">
        <v>1</v>
      </c>
      <c r="GX118" s="2">
        <f t="shared" si="127"/>
        <v>0</v>
      </c>
      <c r="GY118" s="2"/>
      <c r="GZ118" s="2"/>
      <c r="HA118" s="2">
        <v>0</v>
      </c>
      <c r="HB118" s="2">
        <v>0</v>
      </c>
      <c r="HC118" s="2"/>
      <c r="HD118" s="2"/>
      <c r="HE118" s="2"/>
      <c r="HF118" s="2"/>
      <c r="HG118" s="2"/>
      <c r="HH118" s="2"/>
      <c r="HI118" s="2"/>
      <c r="HJ118" s="2"/>
      <c r="HK118" s="2"/>
      <c r="HL118" s="2"/>
      <c r="HM118" s="2"/>
      <c r="HN118" s="2"/>
      <c r="HO118" s="2"/>
      <c r="HP118" s="2"/>
      <c r="HQ118" s="2"/>
      <c r="HR118" s="2"/>
      <c r="HS118" s="2"/>
      <c r="HT118" s="2"/>
      <c r="HU118" s="2"/>
      <c r="HV118" s="2"/>
      <c r="HW118" s="2"/>
      <c r="HX118" s="2"/>
      <c r="HY118" s="2"/>
      <c r="HZ118" s="2"/>
      <c r="IA118" s="2"/>
      <c r="IB118" s="2"/>
      <c r="IC118" s="2"/>
      <c r="ID118" s="2"/>
      <c r="IE118" s="2"/>
      <c r="IF118" s="2"/>
      <c r="IG118" s="2"/>
      <c r="IH118" s="2"/>
      <c r="II118" s="2"/>
      <c r="IJ118" s="2"/>
      <c r="IK118" s="2">
        <v>0</v>
      </c>
      <c r="IL118" s="2"/>
      <c r="IM118" s="2"/>
      <c r="IN118" s="2"/>
      <c r="IO118" s="2"/>
      <c r="IP118" s="2"/>
      <c r="IQ118" s="2"/>
      <c r="IR118" s="2"/>
      <c r="IS118" s="2"/>
      <c r="IT118" s="2"/>
      <c r="IU118" s="2"/>
    </row>
    <row r="119" spans="1:255" x14ac:dyDescent="0.2">
      <c r="A119">
        <v>18</v>
      </c>
      <c r="B119">
        <v>1</v>
      </c>
      <c r="C119">
        <v>285</v>
      </c>
      <c r="E119" t="s">
        <v>6</v>
      </c>
      <c r="F119" t="s">
        <v>217</v>
      </c>
      <c r="G119" t="s">
        <v>218</v>
      </c>
      <c r="H119" t="s">
        <v>87</v>
      </c>
      <c r="I119">
        <f>I115*J119</f>
        <v>10</v>
      </c>
      <c r="J119">
        <v>100</v>
      </c>
      <c r="O119">
        <f t="shared" si="132"/>
        <v>13126.69</v>
      </c>
      <c r="P119">
        <f t="shared" si="133"/>
        <v>13126.69</v>
      </c>
      <c r="Q119">
        <f t="shared" si="134"/>
        <v>0</v>
      </c>
      <c r="R119">
        <f t="shared" si="135"/>
        <v>0</v>
      </c>
      <c r="S119">
        <f t="shared" si="136"/>
        <v>0</v>
      </c>
      <c r="T119">
        <f t="shared" si="137"/>
        <v>0</v>
      </c>
      <c r="U119">
        <f t="shared" si="138"/>
        <v>0</v>
      </c>
      <c r="V119">
        <f t="shared" si="139"/>
        <v>0</v>
      </c>
      <c r="W119">
        <f t="shared" si="140"/>
        <v>0</v>
      </c>
      <c r="X119">
        <f t="shared" si="141"/>
        <v>0</v>
      </c>
      <c r="Y119">
        <f t="shared" si="142"/>
        <v>0</v>
      </c>
      <c r="AA119">
        <v>-1</v>
      </c>
      <c r="AB119">
        <f t="shared" si="143"/>
        <v>183.59</v>
      </c>
      <c r="AC119">
        <f t="shared" si="144"/>
        <v>183.59</v>
      </c>
      <c r="AD119">
        <f>ROUND((((ET119)-(EU119))+AE119),6)</f>
        <v>0</v>
      </c>
      <c r="AE119">
        <f t="shared" si="163"/>
        <v>0</v>
      </c>
      <c r="AF119">
        <f t="shared" si="163"/>
        <v>0</v>
      </c>
      <c r="AG119">
        <f t="shared" si="145"/>
        <v>0</v>
      </c>
      <c r="AH119">
        <f t="shared" si="164"/>
        <v>0</v>
      </c>
      <c r="AI119">
        <f t="shared" si="164"/>
        <v>0</v>
      </c>
      <c r="AJ119">
        <f t="shared" si="146"/>
        <v>0</v>
      </c>
      <c r="AK119">
        <v>183.59</v>
      </c>
      <c r="AL119">
        <v>183.59</v>
      </c>
      <c r="AM119">
        <v>0</v>
      </c>
      <c r="AN119">
        <v>0</v>
      </c>
      <c r="AO119">
        <v>0</v>
      </c>
      <c r="AP119">
        <v>0</v>
      </c>
      <c r="AQ119">
        <v>0</v>
      </c>
      <c r="AR119">
        <v>0</v>
      </c>
      <c r="AS119">
        <v>0</v>
      </c>
      <c r="AT119">
        <v>128</v>
      </c>
      <c r="AU119">
        <v>81</v>
      </c>
      <c r="AV119">
        <v>1</v>
      </c>
      <c r="AW119">
        <v>1</v>
      </c>
      <c r="AZ119">
        <v>7.15</v>
      </c>
      <c r="BA119">
        <v>1</v>
      </c>
      <c r="BB119">
        <v>1</v>
      </c>
      <c r="BC119">
        <v>7.15</v>
      </c>
      <c r="BD119" t="s">
        <v>6</v>
      </c>
      <c r="BE119" t="s">
        <v>6</v>
      </c>
      <c r="BF119" t="s">
        <v>6</v>
      </c>
      <c r="BG119" t="s">
        <v>6</v>
      </c>
      <c r="BH119">
        <v>3</v>
      </c>
      <c r="BI119">
        <v>1</v>
      </c>
      <c r="BJ119" t="s">
        <v>219</v>
      </c>
      <c r="BM119">
        <v>27001</v>
      </c>
      <c r="BN119">
        <v>0</v>
      </c>
      <c r="BO119" t="s">
        <v>6</v>
      </c>
      <c r="BP119">
        <v>0</v>
      </c>
      <c r="BQ119">
        <v>2</v>
      </c>
      <c r="BR119">
        <v>0</v>
      </c>
      <c r="BS119">
        <v>1</v>
      </c>
      <c r="BT119">
        <v>1</v>
      </c>
      <c r="BU119">
        <v>1</v>
      </c>
      <c r="BV119">
        <v>1</v>
      </c>
      <c r="BW119">
        <v>1</v>
      </c>
      <c r="BX119">
        <v>1</v>
      </c>
      <c r="BY119" t="s">
        <v>6</v>
      </c>
      <c r="BZ119">
        <v>142</v>
      </c>
      <c r="CA119">
        <v>95</v>
      </c>
      <c r="CF119">
        <v>0</v>
      </c>
      <c r="CG119">
        <v>0</v>
      </c>
      <c r="CM119">
        <v>0</v>
      </c>
      <c r="CN119" t="s">
        <v>6</v>
      </c>
      <c r="CO119">
        <v>0</v>
      </c>
      <c r="CP119">
        <f t="shared" si="147"/>
        <v>13126.69</v>
      </c>
      <c r="CQ119">
        <f t="shared" si="148"/>
        <v>1312.6685</v>
      </c>
      <c r="CR119">
        <f t="shared" si="149"/>
        <v>0</v>
      </c>
      <c r="CS119">
        <f t="shared" si="150"/>
        <v>0</v>
      </c>
      <c r="CT119">
        <f t="shared" si="151"/>
        <v>0</v>
      </c>
      <c r="CU119">
        <f t="shared" si="152"/>
        <v>0</v>
      </c>
      <c r="CV119">
        <f t="shared" si="153"/>
        <v>0</v>
      </c>
      <c r="CW119">
        <f t="shared" si="154"/>
        <v>0</v>
      </c>
      <c r="CX119">
        <f t="shared" si="155"/>
        <v>0</v>
      </c>
      <c r="CY119">
        <f t="shared" si="156"/>
        <v>0</v>
      </c>
      <c r="CZ119">
        <f t="shared" si="157"/>
        <v>0</v>
      </c>
      <c r="DC119" t="s">
        <v>6</v>
      </c>
      <c r="DD119" t="s">
        <v>6</v>
      </c>
      <c r="DE119" t="s">
        <v>6</v>
      </c>
      <c r="DF119" t="s">
        <v>6</v>
      </c>
      <c r="DG119" t="s">
        <v>6</v>
      </c>
      <c r="DH119" t="s">
        <v>6</v>
      </c>
      <c r="DI119" t="s">
        <v>6</v>
      </c>
      <c r="DJ119" t="s">
        <v>6</v>
      </c>
      <c r="DK119" t="s">
        <v>6</v>
      </c>
      <c r="DL119" t="s">
        <v>6</v>
      </c>
      <c r="DM119" t="s">
        <v>6</v>
      </c>
      <c r="DN119">
        <v>0</v>
      </c>
      <c r="DO119">
        <v>0</v>
      </c>
      <c r="DP119">
        <v>1</v>
      </c>
      <c r="DQ119">
        <v>1</v>
      </c>
      <c r="DU119">
        <v>1010</v>
      </c>
      <c r="DV119" t="s">
        <v>87</v>
      </c>
      <c r="DW119" t="s">
        <v>87</v>
      </c>
      <c r="DX119">
        <v>1</v>
      </c>
      <c r="EE119">
        <v>26549101</v>
      </c>
      <c r="EF119">
        <v>2</v>
      </c>
      <c r="EG119" t="s">
        <v>20</v>
      </c>
      <c r="EH119">
        <v>0</v>
      </c>
      <c r="EI119" t="s">
        <v>6</v>
      </c>
      <c r="EJ119">
        <v>1</v>
      </c>
      <c r="EK119">
        <v>27001</v>
      </c>
      <c r="EL119" t="s">
        <v>21</v>
      </c>
      <c r="EM119" t="s">
        <v>22</v>
      </c>
      <c r="EO119" t="s">
        <v>6</v>
      </c>
      <c r="EQ119">
        <v>1024</v>
      </c>
      <c r="ER119">
        <v>183.59</v>
      </c>
      <c r="ES119">
        <v>183.59</v>
      </c>
      <c r="ET119">
        <v>0</v>
      </c>
      <c r="EU119">
        <v>0</v>
      </c>
      <c r="EV119">
        <v>0</v>
      </c>
      <c r="EW119">
        <v>0</v>
      </c>
      <c r="EX119">
        <v>0</v>
      </c>
      <c r="FQ119">
        <v>0</v>
      </c>
      <c r="FR119">
        <f t="shared" si="120"/>
        <v>0</v>
      </c>
      <c r="FS119">
        <v>0</v>
      </c>
      <c r="FT119" t="s">
        <v>24</v>
      </c>
      <c r="FU119" t="s">
        <v>25</v>
      </c>
      <c r="FX119">
        <v>127.8</v>
      </c>
      <c r="FY119">
        <v>80.75</v>
      </c>
      <c r="GA119" t="s">
        <v>6</v>
      </c>
      <c r="GD119">
        <v>0</v>
      </c>
      <c r="GF119">
        <v>1714999985</v>
      </c>
      <c r="GG119">
        <v>1</v>
      </c>
      <c r="GH119">
        <v>1</v>
      </c>
      <c r="GI119">
        <v>4</v>
      </c>
      <c r="GJ119">
        <v>0</v>
      </c>
      <c r="GK119">
        <f>ROUND(R119*(S12)/100,2)</f>
        <v>0</v>
      </c>
      <c r="GL119">
        <f t="shared" si="121"/>
        <v>0</v>
      </c>
      <c r="GM119">
        <f t="shared" si="158"/>
        <v>13126.69</v>
      </c>
      <c r="GN119">
        <f t="shared" si="159"/>
        <v>13126.69</v>
      </c>
      <c r="GO119">
        <f t="shared" si="160"/>
        <v>0</v>
      </c>
      <c r="GP119">
        <f t="shared" si="161"/>
        <v>0</v>
      </c>
      <c r="GR119">
        <v>0</v>
      </c>
      <c r="GS119">
        <v>3</v>
      </c>
      <c r="GT119">
        <v>0</v>
      </c>
      <c r="GU119" t="s">
        <v>6</v>
      </c>
      <c r="GV119">
        <f t="shared" si="162"/>
        <v>0</v>
      </c>
      <c r="GW119">
        <v>1</v>
      </c>
      <c r="GX119">
        <f t="shared" si="127"/>
        <v>0</v>
      </c>
      <c r="HA119">
        <v>0</v>
      </c>
      <c r="HB119">
        <v>0</v>
      </c>
      <c r="IK119">
        <v>0</v>
      </c>
    </row>
    <row r="121" spans="1:255" x14ac:dyDescent="0.2">
      <c r="A121" s="3">
        <v>51</v>
      </c>
      <c r="B121" s="3">
        <f>B20</f>
        <v>1</v>
      </c>
      <c r="C121" s="3">
        <f>A20</f>
        <v>3</v>
      </c>
      <c r="D121" s="3">
        <f>ROW(A20)</f>
        <v>20</v>
      </c>
      <c r="E121" s="3"/>
      <c r="F121" s="3" t="str">
        <f>IF(F20&lt;&gt;"",F20,"")</f>
        <v>Новая локальная смета</v>
      </c>
      <c r="G121" s="3" t="str">
        <f>IF(G20&lt;&gt;"",G20,"")</f>
        <v>Новая локальная смета</v>
      </c>
      <c r="H121" s="3">
        <v>0</v>
      </c>
      <c r="I121" s="3"/>
      <c r="J121" s="3"/>
      <c r="K121" s="3"/>
      <c r="L121" s="3"/>
      <c r="M121" s="3"/>
      <c r="N121" s="3"/>
      <c r="O121" s="3">
        <f t="shared" ref="O121:T121" si="165">ROUND(AB121,2)</f>
        <v>184768.87</v>
      </c>
      <c r="P121" s="3">
        <f t="shared" si="165"/>
        <v>158633.95000000001</v>
      </c>
      <c r="Q121" s="3">
        <f t="shared" si="165"/>
        <v>14176.9</v>
      </c>
      <c r="R121" s="3">
        <f t="shared" si="165"/>
        <v>1450.32</v>
      </c>
      <c r="S121" s="3">
        <f t="shared" si="165"/>
        <v>11958.02</v>
      </c>
      <c r="T121" s="3">
        <f t="shared" si="165"/>
        <v>0</v>
      </c>
      <c r="U121" s="3">
        <f>AH121</f>
        <v>1421.9169099999999</v>
      </c>
      <c r="V121" s="3">
        <f>AI121</f>
        <v>125.34103000000002</v>
      </c>
      <c r="W121" s="3">
        <f>ROUND(AJ121,2)</f>
        <v>0</v>
      </c>
      <c r="X121" s="3">
        <f>ROUND(AK121,2)</f>
        <v>15061.07</v>
      </c>
      <c r="Y121" s="3">
        <f>ROUND(AL121,2)</f>
        <v>9177.3799999999992</v>
      </c>
      <c r="Z121" s="3"/>
      <c r="AA121" s="3"/>
      <c r="AB121" s="3">
        <f>ROUND(SUMIF(AA24:AA119,"=26812436",O24:O119),2)</f>
        <v>184768.87</v>
      </c>
      <c r="AC121" s="3">
        <f>ROUND(SUMIF(AA24:AA119,"=26812436",P24:P119),2)</f>
        <v>158633.95000000001</v>
      </c>
      <c r="AD121" s="3">
        <f>ROUND(SUMIF(AA24:AA119,"=26812436",Q24:Q119),2)</f>
        <v>14176.9</v>
      </c>
      <c r="AE121" s="3">
        <f>ROUND(SUMIF(AA24:AA119,"=26812436",R24:R119),2)</f>
        <v>1450.32</v>
      </c>
      <c r="AF121" s="3">
        <f>ROUND(SUMIF(AA24:AA119,"=26812436",S24:S119),2)</f>
        <v>11958.02</v>
      </c>
      <c r="AG121" s="3">
        <f>ROUND(SUMIF(AA24:AA119,"=26812436",T24:T119),2)</f>
        <v>0</v>
      </c>
      <c r="AH121" s="3">
        <f>SUMIF(AA24:AA119,"=26812436",U24:U119)</f>
        <v>1421.9169099999999</v>
      </c>
      <c r="AI121" s="3">
        <f>SUMIF(AA24:AA119,"=26812436",V24:V119)</f>
        <v>125.34103000000002</v>
      </c>
      <c r="AJ121" s="3">
        <f>ROUND(SUMIF(AA24:AA119,"=26812436",W24:W119),2)</f>
        <v>0</v>
      </c>
      <c r="AK121" s="3">
        <f>ROUND(SUMIF(AA24:AA119,"=26812436",X24:X119),2)</f>
        <v>15061.07</v>
      </c>
      <c r="AL121" s="3">
        <f>ROUND(SUMIF(AA24:AA119,"=26812436",Y24:Y119),2)</f>
        <v>9177.3799999999992</v>
      </c>
      <c r="AM121" s="3"/>
      <c r="AN121" s="3"/>
      <c r="AO121" s="3">
        <f t="shared" ref="AO121:BC121" si="166">ROUND(BX121,2)</f>
        <v>0</v>
      </c>
      <c r="AP121" s="3">
        <f t="shared" si="166"/>
        <v>0</v>
      </c>
      <c r="AQ121" s="3">
        <f t="shared" si="166"/>
        <v>0</v>
      </c>
      <c r="AR121" s="3">
        <f t="shared" si="166"/>
        <v>212139.3</v>
      </c>
      <c r="AS121" s="3">
        <f t="shared" si="166"/>
        <v>212139.3</v>
      </c>
      <c r="AT121" s="3">
        <f t="shared" si="166"/>
        <v>0</v>
      </c>
      <c r="AU121" s="3">
        <f t="shared" si="166"/>
        <v>0</v>
      </c>
      <c r="AV121" s="3">
        <f t="shared" si="166"/>
        <v>158633.95000000001</v>
      </c>
      <c r="AW121" s="3">
        <f t="shared" si="166"/>
        <v>158633.95000000001</v>
      </c>
      <c r="AX121" s="3">
        <f t="shared" si="166"/>
        <v>0</v>
      </c>
      <c r="AY121" s="3">
        <f t="shared" si="166"/>
        <v>158633.95000000001</v>
      </c>
      <c r="AZ121" s="3">
        <f t="shared" si="166"/>
        <v>0</v>
      </c>
      <c r="BA121" s="3">
        <f t="shared" si="166"/>
        <v>0</v>
      </c>
      <c r="BB121" s="3">
        <f t="shared" si="166"/>
        <v>0</v>
      </c>
      <c r="BC121" s="3">
        <f t="shared" si="166"/>
        <v>0</v>
      </c>
      <c r="BD121" s="3"/>
      <c r="BE121" s="3"/>
      <c r="BF121" s="3"/>
      <c r="BG121" s="3"/>
      <c r="BH121" s="3"/>
      <c r="BI121" s="3"/>
      <c r="BJ121" s="3"/>
      <c r="BK121" s="3"/>
      <c r="BL121" s="3"/>
      <c r="BM121" s="3"/>
      <c r="BN121" s="3"/>
      <c r="BO121" s="3"/>
      <c r="BP121" s="3"/>
      <c r="BQ121" s="3"/>
      <c r="BR121" s="3"/>
      <c r="BS121" s="3"/>
      <c r="BT121" s="3"/>
      <c r="BU121" s="3"/>
      <c r="BV121" s="3"/>
      <c r="BW121" s="3"/>
      <c r="BX121" s="3">
        <f>ROUND(SUMIF(AA24:AA119,"=26812436",FQ24:FQ119),2)</f>
        <v>0</v>
      </c>
      <c r="BY121" s="3">
        <f>ROUND(SUMIF(AA24:AA119,"=26812436",FR24:FR119),2)</f>
        <v>0</v>
      </c>
      <c r="BZ121" s="3">
        <f>ROUND(SUMIF(AA24:AA119,"=26812436",GL24:GL119),2)</f>
        <v>0</v>
      </c>
      <c r="CA121" s="3">
        <f>ROUND(SUMIF(AA24:AA119,"=26812436",GM24:GM119),2)</f>
        <v>212139.3</v>
      </c>
      <c r="CB121" s="3">
        <f>ROUND(SUMIF(AA24:AA119,"=26812436",GN24:GN119),2)</f>
        <v>212139.3</v>
      </c>
      <c r="CC121" s="3">
        <f>ROUND(SUMIF(AA24:AA119,"=26812436",GO24:GO119),2)</f>
        <v>0</v>
      </c>
      <c r="CD121" s="3">
        <f>ROUND(SUMIF(AA24:AA119,"=26812436",GP24:GP119),2)</f>
        <v>0</v>
      </c>
      <c r="CE121" s="3">
        <f>AC121-BX121</f>
        <v>158633.95000000001</v>
      </c>
      <c r="CF121" s="3">
        <f>AC121-BY121</f>
        <v>158633.95000000001</v>
      </c>
      <c r="CG121" s="3">
        <f>BX121-BZ121</f>
        <v>0</v>
      </c>
      <c r="CH121" s="3">
        <f>AC121-BX121-BY121+BZ121</f>
        <v>158633.95000000001</v>
      </c>
      <c r="CI121" s="3">
        <f>BY121-BZ121</f>
        <v>0</v>
      </c>
      <c r="CJ121" s="3">
        <f>ROUND(SUMIF(AA24:AA119,"=26812436",GX24:GX119),2)</f>
        <v>0</v>
      </c>
      <c r="CK121" s="3">
        <f>ROUND(SUMIF(AA24:AA119,"=26812436",GY24:GY119),2)</f>
        <v>0</v>
      </c>
      <c r="CL121" s="3">
        <f>ROUND(SUMIF(AA24:AA119,"=26812436",GZ24:GZ119),2)</f>
        <v>0</v>
      </c>
      <c r="CM121" s="3"/>
      <c r="CN121" s="3"/>
      <c r="CO121" s="3"/>
      <c r="CP121" s="3"/>
      <c r="CQ121" s="3"/>
      <c r="CR121" s="3"/>
      <c r="CS121" s="3"/>
      <c r="CT121" s="3"/>
      <c r="CU121" s="3"/>
      <c r="CV121" s="3"/>
      <c r="CW121" s="3"/>
      <c r="CX121" s="3"/>
      <c r="CY121" s="3"/>
      <c r="CZ121" s="3"/>
      <c r="DA121" s="3"/>
      <c r="DB121" s="3"/>
      <c r="DC121" s="3"/>
      <c r="DD121" s="3"/>
      <c r="DE121" s="3"/>
      <c r="DF121" s="3"/>
      <c r="DG121" s="4">
        <f t="shared" ref="DG121:DL121" si="167">ROUND(DT121,2)</f>
        <v>1321096.98</v>
      </c>
      <c r="DH121" s="4">
        <f t="shared" si="167"/>
        <v>1134232.46</v>
      </c>
      <c r="DI121" s="4">
        <f t="shared" si="167"/>
        <v>101364.85</v>
      </c>
      <c r="DJ121" s="4">
        <f t="shared" si="167"/>
        <v>10369.76</v>
      </c>
      <c r="DK121" s="4">
        <f t="shared" si="167"/>
        <v>85499.67</v>
      </c>
      <c r="DL121" s="4">
        <f t="shared" si="167"/>
        <v>0</v>
      </c>
      <c r="DM121" s="4">
        <f>DZ121</f>
        <v>1421.9169099999999</v>
      </c>
      <c r="DN121" s="4">
        <f>EA121</f>
        <v>125.34103000000002</v>
      </c>
      <c r="DO121" s="4">
        <f>ROUND(EB121,2)</f>
        <v>0</v>
      </c>
      <c r="DP121" s="4">
        <f>ROUND(EC121,2)</f>
        <v>107686.56</v>
      </c>
      <c r="DQ121" s="4">
        <f>ROUND(ED121,2)</f>
        <v>65618.2</v>
      </c>
      <c r="DR121" s="4"/>
      <c r="DS121" s="4"/>
      <c r="DT121" s="4">
        <f>ROUND(SUMIF(AA24:AA119,"=26812450",O24:O119),2)</f>
        <v>1321096.98</v>
      </c>
      <c r="DU121" s="4">
        <f>ROUND(SUMIF(AA24:AA119,"=26812450",P24:P119),2)</f>
        <v>1134232.46</v>
      </c>
      <c r="DV121" s="4">
        <f>ROUND(SUMIF(AA24:AA119,"=26812450",Q24:Q119),2)</f>
        <v>101364.85</v>
      </c>
      <c r="DW121" s="4">
        <f>ROUND(SUMIF(AA24:AA119,"=26812450",R24:R119),2)</f>
        <v>10369.76</v>
      </c>
      <c r="DX121" s="4">
        <f>ROUND(SUMIF(AA24:AA119,"=26812450",S24:S119),2)</f>
        <v>85499.67</v>
      </c>
      <c r="DY121" s="4">
        <f>ROUND(SUMIF(AA24:AA119,"=26812450",T24:T119),2)</f>
        <v>0</v>
      </c>
      <c r="DZ121" s="4">
        <f>SUMIF(AA24:AA119,"=26812450",U24:U119)</f>
        <v>1421.9169099999999</v>
      </c>
      <c r="EA121" s="4">
        <f>SUMIF(AA24:AA119,"=26812450",V24:V119)</f>
        <v>125.34103000000002</v>
      </c>
      <c r="EB121" s="4">
        <f>ROUND(SUMIF(AA24:AA119,"=26812450",W24:W119),2)</f>
        <v>0</v>
      </c>
      <c r="EC121" s="4">
        <f>ROUND(SUMIF(AA24:AA119,"=26812450",X24:X119),2)</f>
        <v>107686.56</v>
      </c>
      <c r="ED121" s="4">
        <f>ROUND(SUMIF(AA24:AA119,"=26812450",Y24:Y119),2)</f>
        <v>65618.2</v>
      </c>
      <c r="EE121" s="4"/>
      <c r="EF121" s="4"/>
      <c r="EG121" s="4">
        <f t="shared" ref="EG121:EU121" si="168">ROUND(FP121,2)</f>
        <v>0</v>
      </c>
      <c r="EH121" s="4">
        <f t="shared" si="168"/>
        <v>0</v>
      </c>
      <c r="EI121" s="4">
        <f t="shared" si="168"/>
        <v>0</v>
      </c>
      <c r="EJ121" s="4">
        <f t="shared" si="168"/>
        <v>1516795.38</v>
      </c>
      <c r="EK121" s="4">
        <f t="shared" si="168"/>
        <v>1516795.38</v>
      </c>
      <c r="EL121" s="4">
        <f t="shared" si="168"/>
        <v>0</v>
      </c>
      <c r="EM121" s="4">
        <f t="shared" si="168"/>
        <v>0</v>
      </c>
      <c r="EN121" s="4">
        <f t="shared" si="168"/>
        <v>1134232.46</v>
      </c>
      <c r="EO121" s="4">
        <f t="shared" si="168"/>
        <v>1134232.46</v>
      </c>
      <c r="EP121" s="4">
        <f t="shared" si="168"/>
        <v>0</v>
      </c>
      <c r="EQ121" s="4">
        <f t="shared" si="168"/>
        <v>1134232.46</v>
      </c>
      <c r="ER121" s="4">
        <f t="shared" si="168"/>
        <v>0</v>
      </c>
      <c r="ES121" s="4">
        <f t="shared" si="168"/>
        <v>0</v>
      </c>
      <c r="ET121" s="4">
        <f t="shared" si="168"/>
        <v>0</v>
      </c>
      <c r="EU121" s="4">
        <f t="shared" si="168"/>
        <v>0</v>
      </c>
      <c r="EV121" s="4"/>
      <c r="EW121" s="4"/>
      <c r="EX121" s="4"/>
      <c r="EY121" s="4"/>
      <c r="EZ121" s="4"/>
      <c r="FA121" s="4"/>
      <c r="FB121" s="4"/>
      <c r="FC121" s="4"/>
      <c r="FD121" s="4"/>
      <c r="FE121" s="4"/>
      <c r="FF121" s="4"/>
      <c r="FG121" s="4"/>
      <c r="FH121" s="4"/>
      <c r="FI121" s="4"/>
      <c r="FJ121" s="4"/>
      <c r="FK121" s="4"/>
      <c r="FL121" s="4"/>
      <c r="FM121" s="4"/>
      <c r="FN121" s="4"/>
      <c r="FO121" s="4"/>
      <c r="FP121" s="4">
        <f>ROUND(SUMIF(AA24:AA119,"=26812450",FQ24:FQ119),2)</f>
        <v>0</v>
      </c>
      <c r="FQ121" s="4">
        <f>ROUND(SUMIF(AA24:AA119,"=26812450",FR24:FR119),2)</f>
        <v>0</v>
      </c>
      <c r="FR121" s="4">
        <f>ROUND(SUMIF(AA24:AA119,"=26812450",GL24:GL119),2)</f>
        <v>0</v>
      </c>
      <c r="FS121" s="4">
        <f>ROUND(SUMIF(AA24:AA119,"=26812450",GM24:GM119),2)</f>
        <v>1516795.38</v>
      </c>
      <c r="FT121" s="4">
        <f>ROUND(SUMIF(AA24:AA119,"=26812450",GN24:GN119),2)</f>
        <v>1516795.38</v>
      </c>
      <c r="FU121" s="4">
        <f>ROUND(SUMIF(AA24:AA119,"=26812450",GO24:GO119),2)</f>
        <v>0</v>
      </c>
      <c r="FV121" s="4">
        <f>ROUND(SUMIF(AA24:AA119,"=26812450",GP24:GP119),2)</f>
        <v>0</v>
      </c>
      <c r="FW121" s="4">
        <f>DU121-FP121</f>
        <v>1134232.46</v>
      </c>
      <c r="FX121" s="4">
        <f>DU121-FQ121</f>
        <v>1134232.46</v>
      </c>
      <c r="FY121" s="4">
        <f>FP121-FR121</f>
        <v>0</v>
      </c>
      <c r="FZ121" s="4">
        <f>DU121-FP121-FQ121+FR121</f>
        <v>1134232.46</v>
      </c>
      <c r="GA121" s="4">
        <f>FQ121-FR121</f>
        <v>0</v>
      </c>
      <c r="GB121" s="4">
        <f>ROUND(SUMIF(AA24:AA119,"=26812450",GX24:GX119),2)</f>
        <v>0</v>
      </c>
      <c r="GC121" s="4">
        <f>ROUND(SUMIF(AA24:AA119,"=26812450",GY24:GY119),2)</f>
        <v>0</v>
      </c>
      <c r="GD121" s="4">
        <f>ROUND(SUMIF(AA24:AA119,"=26812450",GZ24:GZ119),2)</f>
        <v>0</v>
      </c>
      <c r="GE121" s="4"/>
      <c r="GF121" s="4"/>
      <c r="GG121" s="4"/>
      <c r="GH121" s="4"/>
      <c r="GI121" s="4"/>
      <c r="GJ121" s="4"/>
      <c r="GK121" s="4"/>
      <c r="GL121" s="4"/>
      <c r="GM121" s="4"/>
      <c r="GN121" s="4"/>
      <c r="GO121" s="4"/>
      <c r="GP121" s="4"/>
      <c r="GQ121" s="4"/>
      <c r="GR121" s="4"/>
      <c r="GS121" s="4"/>
      <c r="GT121" s="4"/>
      <c r="GU121" s="4"/>
      <c r="GV121" s="4"/>
      <c r="GW121" s="4"/>
      <c r="GX121" s="4">
        <v>0</v>
      </c>
    </row>
    <row r="123" spans="1:255" x14ac:dyDescent="0.2">
      <c r="A123" s="5">
        <v>50</v>
      </c>
      <c r="B123" s="5">
        <v>0</v>
      </c>
      <c r="C123" s="5">
        <v>0</v>
      </c>
      <c r="D123" s="5">
        <v>1</v>
      </c>
      <c r="E123" s="5">
        <v>201</v>
      </c>
      <c r="F123" s="5">
        <f>ROUND(Source!O121,O123)</f>
        <v>184768.87</v>
      </c>
      <c r="G123" s="5" t="s">
        <v>220</v>
      </c>
      <c r="H123" s="5" t="s">
        <v>221</v>
      </c>
      <c r="I123" s="5"/>
      <c r="J123" s="5"/>
      <c r="K123" s="5">
        <v>201</v>
      </c>
      <c r="L123" s="5">
        <v>1</v>
      </c>
      <c r="M123" s="5">
        <v>3</v>
      </c>
      <c r="N123" s="5" t="s">
        <v>6</v>
      </c>
      <c r="O123" s="5">
        <v>2</v>
      </c>
      <c r="P123" s="5">
        <f>ROUND(Source!DG121,O123)</f>
        <v>1321096.98</v>
      </c>
      <c r="Q123" s="5"/>
      <c r="R123" s="5"/>
      <c r="S123" s="5"/>
      <c r="T123" s="5"/>
      <c r="U123" s="5"/>
      <c r="V123" s="5"/>
      <c r="W123" s="5"/>
    </row>
    <row r="124" spans="1:255" x14ac:dyDescent="0.2">
      <c r="A124" s="5">
        <v>50</v>
      </c>
      <c r="B124" s="5">
        <v>0</v>
      </c>
      <c r="C124" s="5">
        <v>0</v>
      </c>
      <c r="D124" s="5">
        <v>1</v>
      </c>
      <c r="E124" s="5">
        <v>202</v>
      </c>
      <c r="F124" s="5">
        <f>ROUND(Source!P121,O124)</f>
        <v>158633.95000000001</v>
      </c>
      <c r="G124" s="5" t="s">
        <v>222</v>
      </c>
      <c r="H124" s="5" t="s">
        <v>223</v>
      </c>
      <c r="I124" s="5"/>
      <c r="J124" s="5"/>
      <c r="K124" s="5">
        <v>202</v>
      </c>
      <c r="L124" s="5">
        <v>2</v>
      </c>
      <c r="M124" s="5">
        <v>3</v>
      </c>
      <c r="N124" s="5" t="s">
        <v>6</v>
      </c>
      <c r="O124" s="5">
        <v>2</v>
      </c>
      <c r="P124" s="5">
        <f>ROUND(Source!DH121,O124)</f>
        <v>1134232.46</v>
      </c>
      <c r="Q124" s="5"/>
      <c r="R124" s="5"/>
      <c r="S124" s="5"/>
      <c r="T124" s="5"/>
      <c r="U124" s="5"/>
      <c r="V124" s="5"/>
      <c r="W124" s="5"/>
    </row>
    <row r="125" spans="1:255" x14ac:dyDescent="0.2">
      <c r="A125" s="5">
        <v>50</v>
      </c>
      <c r="B125" s="5">
        <v>0</v>
      </c>
      <c r="C125" s="5">
        <v>0</v>
      </c>
      <c r="D125" s="5">
        <v>1</v>
      </c>
      <c r="E125" s="5">
        <v>222</v>
      </c>
      <c r="F125" s="5">
        <f>ROUND(Source!AO121,O125)</f>
        <v>0</v>
      </c>
      <c r="G125" s="5" t="s">
        <v>224</v>
      </c>
      <c r="H125" s="5" t="s">
        <v>225</v>
      </c>
      <c r="I125" s="5"/>
      <c r="J125" s="5"/>
      <c r="K125" s="5">
        <v>222</v>
      </c>
      <c r="L125" s="5">
        <v>3</v>
      </c>
      <c r="M125" s="5">
        <v>3</v>
      </c>
      <c r="N125" s="5" t="s">
        <v>6</v>
      </c>
      <c r="O125" s="5">
        <v>2</v>
      </c>
      <c r="P125" s="5">
        <f>ROUND(Source!EG121,O125)</f>
        <v>0</v>
      </c>
      <c r="Q125" s="5"/>
      <c r="R125" s="5"/>
      <c r="S125" s="5"/>
      <c r="T125" s="5"/>
      <c r="U125" s="5"/>
      <c r="V125" s="5"/>
      <c r="W125" s="5"/>
    </row>
    <row r="126" spans="1:255" x14ac:dyDescent="0.2">
      <c r="A126" s="5">
        <v>50</v>
      </c>
      <c r="B126" s="5">
        <v>0</v>
      </c>
      <c r="C126" s="5">
        <v>0</v>
      </c>
      <c r="D126" s="5">
        <v>1</v>
      </c>
      <c r="E126" s="5">
        <v>225</v>
      </c>
      <c r="F126" s="5">
        <f>ROUND(Source!AV121,O126)</f>
        <v>158633.95000000001</v>
      </c>
      <c r="G126" s="5" t="s">
        <v>226</v>
      </c>
      <c r="H126" s="5" t="s">
        <v>227</v>
      </c>
      <c r="I126" s="5"/>
      <c r="J126" s="5"/>
      <c r="K126" s="5">
        <v>225</v>
      </c>
      <c r="L126" s="5">
        <v>4</v>
      </c>
      <c r="M126" s="5">
        <v>3</v>
      </c>
      <c r="N126" s="5" t="s">
        <v>6</v>
      </c>
      <c r="O126" s="5">
        <v>2</v>
      </c>
      <c r="P126" s="5">
        <f>ROUND(Source!EN121,O126)</f>
        <v>1134232.46</v>
      </c>
      <c r="Q126" s="5"/>
      <c r="R126" s="5"/>
      <c r="S126" s="5"/>
      <c r="T126" s="5"/>
      <c r="U126" s="5"/>
      <c r="V126" s="5"/>
      <c r="W126" s="5"/>
    </row>
    <row r="127" spans="1:255" x14ac:dyDescent="0.2">
      <c r="A127" s="5">
        <v>50</v>
      </c>
      <c r="B127" s="5">
        <v>0</v>
      </c>
      <c r="C127" s="5">
        <v>0</v>
      </c>
      <c r="D127" s="5">
        <v>1</v>
      </c>
      <c r="E127" s="5">
        <v>226</v>
      </c>
      <c r="F127" s="5">
        <f>ROUND(Source!AW121,O127)</f>
        <v>158633.95000000001</v>
      </c>
      <c r="G127" s="5" t="s">
        <v>228</v>
      </c>
      <c r="H127" s="5" t="s">
        <v>229</v>
      </c>
      <c r="I127" s="5"/>
      <c r="J127" s="5"/>
      <c r="K127" s="5">
        <v>226</v>
      </c>
      <c r="L127" s="5">
        <v>5</v>
      </c>
      <c r="M127" s="5">
        <v>3</v>
      </c>
      <c r="N127" s="5" t="s">
        <v>6</v>
      </c>
      <c r="O127" s="5">
        <v>2</v>
      </c>
      <c r="P127" s="5">
        <f>ROUND(Source!EO121,O127)</f>
        <v>1134232.46</v>
      </c>
      <c r="Q127" s="5"/>
      <c r="R127" s="5"/>
      <c r="S127" s="5"/>
      <c r="T127" s="5"/>
      <c r="U127" s="5"/>
      <c r="V127" s="5"/>
      <c r="W127" s="5"/>
    </row>
    <row r="128" spans="1:255" x14ac:dyDescent="0.2">
      <c r="A128" s="5">
        <v>50</v>
      </c>
      <c r="B128" s="5">
        <v>0</v>
      </c>
      <c r="C128" s="5">
        <v>0</v>
      </c>
      <c r="D128" s="5">
        <v>1</v>
      </c>
      <c r="E128" s="5">
        <v>227</v>
      </c>
      <c r="F128" s="5">
        <f>ROUND(Source!AX121,O128)</f>
        <v>0</v>
      </c>
      <c r="G128" s="5" t="s">
        <v>230</v>
      </c>
      <c r="H128" s="5" t="s">
        <v>231</v>
      </c>
      <c r="I128" s="5"/>
      <c r="J128" s="5"/>
      <c r="K128" s="5">
        <v>227</v>
      </c>
      <c r="L128" s="5">
        <v>6</v>
      </c>
      <c r="M128" s="5">
        <v>3</v>
      </c>
      <c r="N128" s="5" t="s">
        <v>6</v>
      </c>
      <c r="O128" s="5">
        <v>2</v>
      </c>
      <c r="P128" s="5">
        <f>ROUND(Source!EP121,O128)</f>
        <v>0</v>
      </c>
      <c r="Q128" s="5"/>
      <c r="R128" s="5"/>
      <c r="S128" s="5"/>
      <c r="T128" s="5"/>
      <c r="U128" s="5"/>
      <c r="V128" s="5"/>
      <c r="W128" s="5"/>
    </row>
    <row r="129" spans="1:23" x14ac:dyDescent="0.2">
      <c r="A129" s="5">
        <v>50</v>
      </c>
      <c r="B129" s="5">
        <v>0</v>
      </c>
      <c r="C129" s="5">
        <v>0</v>
      </c>
      <c r="D129" s="5">
        <v>1</v>
      </c>
      <c r="E129" s="5">
        <v>228</v>
      </c>
      <c r="F129" s="5">
        <f>ROUND(Source!AY121,O129)</f>
        <v>158633.95000000001</v>
      </c>
      <c r="G129" s="5" t="s">
        <v>232</v>
      </c>
      <c r="H129" s="5" t="s">
        <v>233</v>
      </c>
      <c r="I129" s="5"/>
      <c r="J129" s="5"/>
      <c r="K129" s="5">
        <v>228</v>
      </c>
      <c r="L129" s="5">
        <v>7</v>
      </c>
      <c r="M129" s="5">
        <v>3</v>
      </c>
      <c r="N129" s="5" t="s">
        <v>6</v>
      </c>
      <c r="O129" s="5">
        <v>2</v>
      </c>
      <c r="P129" s="5">
        <f>ROUND(Source!EQ121,O129)</f>
        <v>1134232.46</v>
      </c>
      <c r="Q129" s="5"/>
      <c r="R129" s="5"/>
      <c r="S129" s="5"/>
      <c r="T129" s="5"/>
      <c r="U129" s="5"/>
      <c r="V129" s="5"/>
      <c r="W129" s="5"/>
    </row>
    <row r="130" spans="1:23" x14ac:dyDescent="0.2">
      <c r="A130" s="5">
        <v>50</v>
      </c>
      <c r="B130" s="5">
        <v>0</v>
      </c>
      <c r="C130" s="5">
        <v>0</v>
      </c>
      <c r="D130" s="5">
        <v>1</v>
      </c>
      <c r="E130" s="5">
        <v>216</v>
      </c>
      <c r="F130" s="5">
        <f>ROUND(Source!AP121,O130)</f>
        <v>0</v>
      </c>
      <c r="G130" s="5" t="s">
        <v>234</v>
      </c>
      <c r="H130" s="5" t="s">
        <v>235</v>
      </c>
      <c r="I130" s="5"/>
      <c r="J130" s="5"/>
      <c r="K130" s="5">
        <v>216</v>
      </c>
      <c r="L130" s="5">
        <v>8</v>
      </c>
      <c r="M130" s="5">
        <v>3</v>
      </c>
      <c r="N130" s="5" t="s">
        <v>6</v>
      </c>
      <c r="O130" s="5">
        <v>2</v>
      </c>
      <c r="P130" s="5">
        <f>ROUND(Source!EH121,O130)</f>
        <v>0</v>
      </c>
      <c r="Q130" s="5"/>
      <c r="R130" s="5"/>
      <c r="S130" s="5"/>
      <c r="T130" s="5"/>
      <c r="U130" s="5"/>
      <c r="V130" s="5"/>
      <c r="W130" s="5"/>
    </row>
    <row r="131" spans="1:23" x14ac:dyDescent="0.2">
      <c r="A131" s="5">
        <v>50</v>
      </c>
      <c r="B131" s="5">
        <v>0</v>
      </c>
      <c r="C131" s="5">
        <v>0</v>
      </c>
      <c r="D131" s="5">
        <v>1</v>
      </c>
      <c r="E131" s="5">
        <v>223</v>
      </c>
      <c r="F131" s="5">
        <f>ROUND(Source!AQ121,O131)</f>
        <v>0</v>
      </c>
      <c r="G131" s="5" t="s">
        <v>236</v>
      </c>
      <c r="H131" s="5" t="s">
        <v>237</v>
      </c>
      <c r="I131" s="5"/>
      <c r="J131" s="5"/>
      <c r="K131" s="5">
        <v>223</v>
      </c>
      <c r="L131" s="5">
        <v>9</v>
      </c>
      <c r="M131" s="5">
        <v>3</v>
      </c>
      <c r="N131" s="5" t="s">
        <v>6</v>
      </c>
      <c r="O131" s="5">
        <v>2</v>
      </c>
      <c r="P131" s="5">
        <f>ROUND(Source!EI121,O131)</f>
        <v>0</v>
      </c>
      <c r="Q131" s="5"/>
      <c r="R131" s="5"/>
      <c r="S131" s="5"/>
      <c r="T131" s="5"/>
      <c r="U131" s="5"/>
      <c r="V131" s="5"/>
      <c r="W131" s="5"/>
    </row>
    <row r="132" spans="1:23" x14ac:dyDescent="0.2">
      <c r="A132" s="5">
        <v>50</v>
      </c>
      <c r="B132" s="5">
        <v>0</v>
      </c>
      <c r="C132" s="5">
        <v>0</v>
      </c>
      <c r="D132" s="5">
        <v>1</v>
      </c>
      <c r="E132" s="5">
        <v>229</v>
      </c>
      <c r="F132" s="5">
        <f>ROUND(Source!AZ121,O132)</f>
        <v>0</v>
      </c>
      <c r="G132" s="5" t="s">
        <v>238</v>
      </c>
      <c r="H132" s="5" t="s">
        <v>239</v>
      </c>
      <c r="I132" s="5"/>
      <c r="J132" s="5"/>
      <c r="K132" s="5">
        <v>229</v>
      </c>
      <c r="L132" s="5">
        <v>10</v>
      </c>
      <c r="M132" s="5">
        <v>3</v>
      </c>
      <c r="N132" s="5" t="s">
        <v>6</v>
      </c>
      <c r="O132" s="5">
        <v>2</v>
      </c>
      <c r="P132" s="5">
        <f>ROUND(Source!ER121,O132)</f>
        <v>0</v>
      </c>
      <c r="Q132" s="5"/>
      <c r="R132" s="5"/>
      <c r="S132" s="5"/>
      <c r="T132" s="5"/>
      <c r="U132" s="5"/>
      <c r="V132" s="5"/>
      <c r="W132" s="5"/>
    </row>
    <row r="133" spans="1:23" x14ac:dyDescent="0.2">
      <c r="A133" s="5">
        <v>50</v>
      </c>
      <c r="B133" s="5">
        <v>0</v>
      </c>
      <c r="C133" s="5">
        <v>0</v>
      </c>
      <c r="D133" s="5">
        <v>1</v>
      </c>
      <c r="E133" s="5">
        <v>203</v>
      </c>
      <c r="F133" s="5">
        <f>ROUND(Source!Q121,O133)</f>
        <v>14176.9</v>
      </c>
      <c r="G133" s="5" t="s">
        <v>240</v>
      </c>
      <c r="H133" s="5" t="s">
        <v>241</v>
      </c>
      <c r="I133" s="5"/>
      <c r="J133" s="5"/>
      <c r="K133" s="5">
        <v>203</v>
      </c>
      <c r="L133" s="5">
        <v>11</v>
      </c>
      <c r="M133" s="5">
        <v>3</v>
      </c>
      <c r="N133" s="5" t="s">
        <v>6</v>
      </c>
      <c r="O133" s="5">
        <v>2</v>
      </c>
      <c r="P133" s="5">
        <f>ROUND(Source!DI121,O133)</f>
        <v>101364.85</v>
      </c>
      <c r="Q133" s="5"/>
      <c r="R133" s="5"/>
      <c r="S133" s="5"/>
      <c r="T133" s="5"/>
      <c r="U133" s="5"/>
      <c r="V133" s="5"/>
      <c r="W133" s="5"/>
    </row>
    <row r="134" spans="1:23" x14ac:dyDescent="0.2">
      <c r="A134" s="5">
        <v>50</v>
      </c>
      <c r="B134" s="5">
        <v>0</v>
      </c>
      <c r="C134" s="5">
        <v>0</v>
      </c>
      <c r="D134" s="5">
        <v>1</v>
      </c>
      <c r="E134" s="5">
        <v>231</v>
      </c>
      <c r="F134" s="5">
        <f>ROUND(Source!BB121,O134)</f>
        <v>0</v>
      </c>
      <c r="G134" s="5" t="s">
        <v>242</v>
      </c>
      <c r="H134" s="5" t="s">
        <v>243</v>
      </c>
      <c r="I134" s="5"/>
      <c r="J134" s="5"/>
      <c r="K134" s="5">
        <v>231</v>
      </c>
      <c r="L134" s="5">
        <v>12</v>
      </c>
      <c r="M134" s="5">
        <v>3</v>
      </c>
      <c r="N134" s="5" t="s">
        <v>6</v>
      </c>
      <c r="O134" s="5">
        <v>2</v>
      </c>
      <c r="P134" s="5">
        <f>ROUND(Source!ET121,O134)</f>
        <v>0</v>
      </c>
      <c r="Q134" s="5"/>
      <c r="R134" s="5"/>
      <c r="S134" s="5"/>
      <c r="T134" s="5"/>
      <c r="U134" s="5"/>
      <c r="V134" s="5"/>
      <c r="W134" s="5"/>
    </row>
    <row r="135" spans="1:23" x14ac:dyDescent="0.2">
      <c r="A135" s="5">
        <v>50</v>
      </c>
      <c r="B135" s="5">
        <v>0</v>
      </c>
      <c r="C135" s="5">
        <v>0</v>
      </c>
      <c r="D135" s="5">
        <v>1</v>
      </c>
      <c r="E135" s="5">
        <v>204</v>
      </c>
      <c r="F135" s="5">
        <f>ROUND(Source!R121,O135)</f>
        <v>1450.32</v>
      </c>
      <c r="G135" s="5" t="s">
        <v>244</v>
      </c>
      <c r="H135" s="5" t="s">
        <v>245</v>
      </c>
      <c r="I135" s="5"/>
      <c r="J135" s="5"/>
      <c r="K135" s="5">
        <v>204</v>
      </c>
      <c r="L135" s="5">
        <v>13</v>
      </c>
      <c r="M135" s="5">
        <v>3</v>
      </c>
      <c r="N135" s="5" t="s">
        <v>6</v>
      </c>
      <c r="O135" s="5">
        <v>2</v>
      </c>
      <c r="P135" s="5">
        <f>ROUND(Source!DJ121,O135)</f>
        <v>10369.76</v>
      </c>
      <c r="Q135" s="5"/>
      <c r="R135" s="5"/>
      <c r="S135" s="5"/>
      <c r="T135" s="5"/>
      <c r="U135" s="5"/>
      <c r="V135" s="5"/>
      <c r="W135" s="5"/>
    </row>
    <row r="136" spans="1:23" x14ac:dyDescent="0.2">
      <c r="A136" s="5">
        <v>50</v>
      </c>
      <c r="B136" s="5">
        <v>0</v>
      </c>
      <c r="C136" s="5">
        <v>0</v>
      </c>
      <c r="D136" s="5">
        <v>1</v>
      </c>
      <c r="E136" s="5">
        <v>205</v>
      </c>
      <c r="F136" s="5">
        <f>ROUND(Source!S121,O136)</f>
        <v>11958.02</v>
      </c>
      <c r="G136" s="5" t="s">
        <v>246</v>
      </c>
      <c r="H136" s="5" t="s">
        <v>247</v>
      </c>
      <c r="I136" s="5"/>
      <c r="J136" s="5"/>
      <c r="K136" s="5">
        <v>205</v>
      </c>
      <c r="L136" s="5">
        <v>14</v>
      </c>
      <c r="M136" s="5">
        <v>3</v>
      </c>
      <c r="N136" s="5" t="s">
        <v>6</v>
      </c>
      <c r="O136" s="5">
        <v>2</v>
      </c>
      <c r="P136" s="5">
        <f>ROUND(Source!DK121,O136)</f>
        <v>85499.67</v>
      </c>
      <c r="Q136" s="5"/>
      <c r="R136" s="5"/>
      <c r="S136" s="5"/>
      <c r="T136" s="5"/>
      <c r="U136" s="5"/>
      <c r="V136" s="5"/>
      <c r="W136" s="5"/>
    </row>
    <row r="137" spans="1:23" x14ac:dyDescent="0.2">
      <c r="A137" s="5">
        <v>50</v>
      </c>
      <c r="B137" s="5">
        <v>0</v>
      </c>
      <c r="C137" s="5">
        <v>0</v>
      </c>
      <c r="D137" s="5">
        <v>1</v>
      </c>
      <c r="E137" s="5">
        <v>232</v>
      </c>
      <c r="F137" s="5">
        <f>ROUND(Source!BC121,O137)</f>
        <v>0</v>
      </c>
      <c r="G137" s="5" t="s">
        <v>248</v>
      </c>
      <c r="H137" s="5" t="s">
        <v>249</v>
      </c>
      <c r="I137" s="5"/>
      <c r="J137" s="5"/>
      <c r="K137" s="5">
        <v>232</v>
      </c>
      <c r="L137" s="5">
        <v>15</v>
      </c>
      <c r="M137" s="5">
        <v>3</v>
      </c>
      <c r="N137" s="5" t="s">
        <v>6</v>
      </c>
      <c r="O137" s="5">
        <v>2</v>
      </c>
      <c r="P137" s="5">
        <f>ROUND(Source!EU121,O137)</f>
        <v>0</v>
      </c>
      <c r="Q137" s="5"/>
      <c r="R137" s="5"/>
      <c r="S137" s="5"/>
      <c r="T137" s="5"/>
      <c r="U137" s="5"/>
      <c r="V137" s="5"/>
      <c r="W137" s="5"/>
    </row>
    <row r="138" spans="1:23" x14ac:dyDescent="0.2">
      <c r="A138" s="5">
        <v>50</v>
      </c>
      <c r="B138" s="5">
        <v>0</v>
      </c>
      <c r="C138" s="5">
        <v>0</v>
      </c>
      <c r="D138" s="5">
        <v>1</v>
      </c>
      <c r="E138" s="5">
        <v>214</v>
      </c>
      <c r="F138" s="5">
        <f>ROUND(Source!AS121,O138)</f>
        <v>212139.3</v>
      </c>
      <c r="G138" s="5" t="s">
        <v>250</v>
      </c>
      <c r="H138" s="5" t="s">
        <v>251</v>
      </c>
      <c r="I138" s="5"/>
      <c r="J138" s="5"/>
      <c r="K138" s="5">
        <v>214</v>
      </c>
      <c r="L138" s="5">
        <v>16</v>
      </c>
      <c r="M138" s="5">
        <v>3</v>
      </c>
      <c r="N138" s="5" t="s">
        <v>6</v>
      </c>
      <c r="O138" s="5">
        <v>2</v>
      </c>
      <c r="P138" s="5">
        <f>ROUND(Source!EK121,O138)</f>
        <v>1516795.38</v>
      </c>
      <c r="Q138" s="5"/>
      <c r="R138" s="5"/>
      <c r="S138" s="5"/>
      <c r="T138" s="5"/>
      <c r="U138" s="5"/>
      <c r="V138" s="5"/>
      <c r="W138" s="5"/>
    </row>
    <row r="139" spans="1:23" x14ac:dyDescent="0.2">
      <c r="A139" s="5">
        <v>50</v>
      </c>
      <c r="B139" s="5">
        <v>0</v>
      </c>
      <c r="C139" s="5">
        <v>0</v>
      </c>
      <c r="D139" s="5">
        <v>1</v>
      </c>
      <c r="E139" s="5">
        <v>215</v>
      </c>
      <c r="F139" s="5">
        <f>ROUND(Source!AT121,O139)</f>
        <v>0</v>
      </c>
      <c r="G139" s="5" t="s">
        <v>252</v>
      </c>
      <c r="H139" s="5" t="s">
        <v>253</v>
      </c>
      <c r="I139" s="5"/>
      <c r="J139" s="5"/>
      <c r="K139" s="5">
        <v>215</v>
      </c>
      <c r="L139" s="5">
        <v>17</v>
      </c>
      <c r="M139" s="5">
        <v>3</v>
      </c>
      <c r="N139" s="5" t="s">
        <v>6</v>
      </c>
      <c r="O139" s="5">
        <v>2</v>
      </c>
      <c r="P139" s="5">
        <f>ROUND(Source!EL121,O139)</f>
        <v>0</v>
      </c>
      <c r="Q139" s="5"/>
      <c r="R139" s="5"/>
      <c r="S139" s="5"/>
      <c r="T139" s="5"/>
      <c r="U139" s="5"/>
      <c r="V139" s="5"/>
      <c r="W139" s="5"/>
    </row>
    <row r="140" spans="1:23" x14ac:dyDescent="0.2">
      <c r="A140" s="5">
        <v>50</v>
      </c>
      <c r="B140" s="5">
        <v>0</v>
      </c>
      <c r="C140" s="5">
        <v>0</v>
      </c>
      <c r="D140" s="5">
        <v>1</v>
      </c>
      <c r="E140" s="5">
        <v>217</v>
      </c>
      <c r="F140" s="5">
        <f>ROUND(Source!AU121,O140)</f>
        <v>0</v>
      </c>
      <c r="G140" s="5" t="s">
        <v>254</v>
      </c>
      <c r="H140" s="5" t="s">
        <v>255</v>
      </c>
      <c r="I140" s="5"/>
      <c r="J140" s="5"/>
      <c r="K140" s="5">
        <v>217</v>
      </c>
      <c r="L140" s="5">
        <v>18</v>
      </c>
      <c r="M140" s="5">
        <v>3</v>
      </c>
      <c r="N140" s="5" t="s">
        <v>6</v>
      </c>
      <c r="O140" s="5">
        <v>2</v>
      </c>
      <c r="P140" s="5">
        <f>ROUND(Source!EM121,O140)</f>
        <v>0</v>
      </c>
      <c r="Q140" s="5"/>
      <c r="R140" s="5"/>
      <c r="S140" s="5"/>
      <c r="T140" s="5"/>
      <c r="U140" s="5"/>
      <c r="V140" s="5"/>
      <c r="W140" s="5"/>
    </row>
    <row r="141" spans="1:23" x14ac:dyDescent="0.2">
      <c r="A141" s="5">
        <v>50</v>
      </c>
      <c r="B141" s="5">
        <v>0</v>
      </c>
      <c r="C141" s="5">
        <v>0</v>
      </c>
      <c r="D141" s="5">
        <v>1</v>
      </c>
      <c r="E141" s="5">
        <v>230</v>
      </c>
      <c r="F141" s="5">
        <f>ROUND(Source!BA121,O141)</f>
        <v>0</v>
      </c>
      <c r="G141" s="5" t="s">
        <v>256</v>
      </c>
      <c r="H141" s="5" t="s">
        <v>257</v>
      </c>
      <c r="I141" s="5"/>
      <c r="J141" s="5"/>
      <c r="K141" s="5">
        <v>230</v>
      </c>
      <c r="L141" s="5">
        <v>19</v>
      </c>
      <c r="M141" s="5">
        <v>3</v>
      </c>
      <c r="N141" s="5" t="s">
        <v>6</v>
      </c>
      <c r="O141" s="5">
        <v>2</v>
      </c>
      <c r="P141" s="5">
        <f>ROUND(Source!ES121,O141)</f>
        <v>0</v>
      </c>
      <c r="Q141" s="5"/>
      <c r="R141" s="5"/>
      <c r="S141" s="5"/>
      <c r="T141" s="5"/>
      <c r="U141" s="5"/>
      <c r="V141" s="5"/>
      <c r="W141" s="5"/>
    </row>
    <row r="142" spans="1:23" x14ac:dyDescent="0.2">
      <c r="A142" s="5">
        <v>50</v>
      </c>
      <c r="B142" s="5">
        <v>0</v>
      </c>
      <c r="C142" s="5">
        <v>0</v>
      </c>
      <c r="D142" s="5">
        <v>1</v>
      </c>
      <c r="E142" s="5">
        <v>206</v>
      </c>
      <c r="F142" s="5">
        <f>ROUND(Source!T121,O142)</f>
        <v>0</v>
      </c>
      <c r="G142" s="5" t="s">
        <v>258</v>
      </c>
      <c r="H142" s="5" t="s">
        <v>259</v>
      </c>
      <c r="I142" s="5"/>
      <c r="J142" s="5"/>
      <c r="K142" s="5">
        <v>206</v>
      </c>
      <c r="L142" s="5">
        <v>20</v>
      </c>
      <c r="M142" s="5">
        <v>3</v>
      </c>
      <c r="N142" s="5" t="s">
        <v>6</v>
      </c>
      <c r="O142" s="5">
        <v>2</v>
      </c>
      <c r="P142" s="5">
        <f>ROUND(Source!DL121,O142)</f>
        <v>0</v>
      </c>
      <c r="Q142" s="5"/>
      <c r="R142" s="5"/>
      <c r="S142" s="5"/>
      <c r="T142" s="5"/>
      <c r="U142" s="5"/>
      <c r="V142" s="5"/>
      <c r="W142" s="5"/>
    </row>
    <row r="143" spans="1:23" x14ac:dyDescent="0.2">
      <c r="A143" s="5">
        <v>50</v>
      </c>
      <c r="B143" s="5">
        <v>0</v>
      </c>
      <c r="C143" s="5">
        <v>0</v>
      </c>
      <c r="D143" s="5">
        <v>1</v>
      </c>
      <c r="E143" s="5">
        <v>207</v>
      </c>
      <c r="F143" s="5">
        <f>Source!U121</f>
        <v>1421.9169099999999</v>
      </c>
      <c r="G143" s="5" t="s">
        <v>260</v>
      </c>
      <c r="H143" s="5" t="s">
        <v>261</v>
      </c>
      <c r="I143" s="5"/>
      <c r="J143" s="5"/>
      <c r="K143" s="5">
        <v>207</v>
      </c>
      <c r="L143" s="5">
        <v>21</v>
      </c>
      <c r="M143" s="5">
        <v>3</v>
      </c>
      <c r="N143" s="5" t="s">
        <v>6</v>
      </c>
      <c r="O143" s="5">
        <v>-1</v>
      </c>
      <c r="P143" s="5">
        <f>Source!DM121</f>
        <v>1421.9169099999999</v>
      </c>
      <c r="Q143" s="5"/>
      <c r="R143" s="5"/>
      <c r="S143" s="5"/>
      <c r="T143" s="5"/>
      <c r="U143" s="5"/>
      <c r="V143" s="5"/>
      <c r="W143" s="5"/>
    </row>
    <row r="144" spans="1:23" x14ac:dyDescent="0.2">
      <c r="A144" s="5">
        <v>50</v>
      </c>
      <c r="B144" s="5">
        <v>0</v>
      </c>
      <c r="C144" s="5">
        <v>0</v>
      </c>
      <c r="D144" s="5">
        <v>1</v>
      </c>
      <c r="E144" s="5">
        <v>208</v>
      </c>
      <c r="F144" s="5">
        <f>Source!V121</f>
        <v>125.34103000000002</v>
      </c>
      <c r="G144" s="5" t="s">
        <v>262</v>
      </c>
      <c r="H144" s="5" t="s">
        <v>263</v>
      </c>
      <c r="I144" s="5"/>
      <c r="J144" s="5"/>
      <c r="K144" s="5">
        <v>208</v>
      </c>
      <c r="L144" s="5">
        <v>22</v>
      </c>
      <c r="M144" s="5">
        <v>3</v>
      </c>
      <c r="N144" s="5" t="s">
        <v>6</v>
      </c>
      <c r="O144" s="5">
        <v>-1</v>
      </c>
      <c r="P144" s="5">
        <f>Source!DN121</f>
        <v>125.34103000000002</v>
      </c>
      <c r="Q144" s="5"/>
      <c r="R144" s="5"/>
      <c r="S144" s="5"/>
      <c r="T144" s="5"/>
      <c r="U144" s="5"/>
      <c r="V144" s="5"/>
      <c r="W144" s="5"/>
    </row>
    <row r="145" spans="1:206" x14ac:dyDescent="0.2">
      <c r="A145" s="5">
        <v>50</v>
      </c>
      <c r="B145" s="5">
        <v>0</v>
      </c>
      <c r="C145" s="5">
        <v>0</v>
      </c>
      <c r="D145" s="5">
        <v>1</v>
      </c>
      <c r="E145" s="5">
        <v>209</v>
      </c>
      <c r="F145" s="5">
        <f>ROUND(Source!W121,O145)</f>
        <v>0</v>
      </c>
      <c r="G145" s="5" t="s">
        <v>264</v>
      </c>
      <c r="H145" s="5" t="s">
        <v>265</v>
      </c>
      <c r="I145" s="5"/>
      <c r="J145" s="5"/>
      <c r="K145" s="5">
        <v>209</v>
      </c>
      <c r="L145" s="5">
        <v>23</v>
      </c>
      <c r="M145" s="5">
        <v>3</v>
      </c>
      <c r="N145" s="5" t="s">
        <v>6</v>
      </c>
      <c r="O145" s="5">
        <v>2</v>
      </c>
      <c r="P145" s="5">
        <f>ROUND(Source!DO121,O145)</f>
        <v>0</v>
      </c>
      <c r="Q145" s="5"/>
      <c r="R145" s="5"/>
      <c r="S145" s="5"/>
      <c r="T145" s="5"/>
      <c r="U145" s="5"/>
      <c r="V145" s="5"/>
      <c r="W145" s="5"/>
    </row>
    <row r="146" spans="1:206" x14ac:dyDescent="0.2">
      <c r="A146" s="5">
        <v>50</v>
      </c>
      <c r="B146" s="5">
        <v>0</v>
      </c>
      <c r="C146" s="5">
        <v>0</v>
      </c>
      <c r="D146" s="5">
        <v>1</v>
      </c>
      <c r="E146" s="5">
        <v>210</v>
      </c>
      <c r="F146" s="5">
        <f>ROUND(Source!X121,O146)</f>
        <v>15061.07</v>
      </c>
      <c r="G146" s="5" t="s">
        <v>266</v>
      </c>
      <c r="H146" s="5" t="s">
        <v>267</v>
      </c>
      <c r="I146" s="5"/>
      <c r="J146" s="5"/>
      <c r="K146" s="5">
        <v>210</v>
      </c>
      <c r="L146" s="5">
        <v>24</v>
      </c>
      <c r="M146" s="5">
        <v>3</v>
      </c>
      <c r="N146" s="5" t="s">
        <v>6</v>
      </c>
      <c r="O146" s="5">
        <v>2</v>
      </c>
      <c r="P146" s="5">
        <f>ROUND(Source!DP121,O146)</f>
        <v>107686.56</v>
      </c>
      <c r="Q146" s="5"/>
      <c r="R146" s="5"/>
      <c r="S146" s="5"/>
      <c r="T146" s="5"/>
      <c r="U146" s="5"/>
      <c r="V146" s="5"/>
      <c r="W146" s="5"/>
    </row>
    <row r="147" spans="1:206" x14ac:dyDescent="0.2">
      <c r="A147" s="5">
        <v>50</v>
      </c>
      <c r="B147" s="5">
        <v>0</v>
      </c>
      <c r="C147" s="5">
        <v>0</v>
      </c>
      <c r="D147" s="5">
        <v>1</v>
      </c>
      <c r="E147" s="5">
        <v>211</v>
      </c>
      <c r="F147" s="5">
        <f>ROUND(Source!Y121,O147)</f>
        <v>9177.3799999999992</v>
      </c>
      <c r="G147" s="5" t="s">
        <v>268</v>
      </c>
      <c r="H147" s="5" t="s">
        <v>269</v>
      </c>
      <c r="I147" s="5"/>
      <c r="J147" s="5"/>
      <c r="K147" s="5">
        <v>211</v>
      </c>
      <c r="L147" s="5">
        <v>25</v>
      </c>
      <c r="M147" s="5">
        <v>3</v>
      </c>
      <c r="N147" s="5" t="s">
        <v>6</v>
      </c>
      <c r="O147" s="5">
        <v>2</v>
      </c>
      <c r="P147" s="5">
        <f>ROUND(Source!DQ121,O147)</f>
        <v>65618.2</v>
      </c>
      <c r="Q147" s="5"/>
      <c r="R147" s="5"/>
      <c r="S147" s="5"/>
      <c r="T147" s="5"/>
      <c r="U147" s="5"/>
      <c r="V147" s="5"/>
      <c r="W147" s="5"/>
    </row>
    <row r="148" spans="1:206" x14ac:dyDescent="0.2">
      <c r="A148" s="5">
        <v>50</v>
      </c>
      <c r="B148" s="5">
        <v>0</v>
      </c>
      <c r="C148" s="5">
        <v>0</v>
      </c>
      <c r="D148" s="5">
        <v>1</v>
      </c>
      <c r="E148" s="5">
        <v>224</v>
      </c>
      <c r="F148" s="5">
        <f>ROUND(Source!AR121,O148)</f>
        <v>212139.3</v>
      </c>
      <c r="G148" s="5" t="s">
        <v>270</v>
      </c>
      <c r="H148" s="5" t="s">
        <v>271</v>
      </c>
      <c r="I148" s="5"/>
      <c r="J148" s="5"/>
      <c r="K148" s="5">
        <v>224</v>
      </c>
      <c r="L148" s="5">
        <v>26</v>
      </c>
      <c r="M148" s="5">
        <v>3</v>
      </c>
      <c r="N148" s="5" t="s">
        <v>6</v>
      </c>
      <c r="O148" s="5">
        <v>2</v>
      </c>
      <c r="P148" s="5">
        <f>ROUND(Source!EJ121,O148)</f>
        <v>1516795.38</v>
      </c>
      <c r="Q148" s="5"/>
      <c r="R148" s="5"/>
      <c r="S148" s="5"/>
      <c r="T148" s="5"/>
      <c r="U148" s="5"/>
      <c r="V148" s="5"/>
      <c r="W148" s="5"/>
    </row>
    <row r="149" spans="1:206" x14ac:dyDescent="0.2">
      <c r="A149" s="5">
        <v>50</v>
      </c>
      <c r="B149" s="5">
        <v>1</v>
      </c>
      <c r="C149" s="5">
        <v>0</v>
      </c>
      <c r="D149" s="5">
        <v>2</v>
      </c>
      <c r="E149" s="5">
        <v>0</v>
      </c>
      <c r="F149" s="5">
        <f>ROUND(F148,O149)</f>
        <v>212139.3</v>
      </c>
      <c r="G149" s="5" t="s">
        <v>272</v>
      </c>
      <c r="H149" s="5" t="s">
        <v>271</v>
      </c>
      <c r="I149" s="5"/>
      <c r="J149" s="5"/>
      <c r="K149" s="5">
        <v>212</v>
      </c>
      <c r="L149" s="5">
        <v>27</v>
      </c>
      <c r="M149" s="5">
        <v>0</v>
      </c>
      <c r="N149" s="5" t="s">
        <v>6</v>
      </c>
      <c r="O149" s="5">
        <v>2</v>
      </c>
      <c r="P149" s="5">
        <f>ROUND(P148,O149)</f>
        <v>1516795.38</v>
      </c>
      <c r="Q149" s="5"/>
      <c r="R149" s="5"/>
      <c r="S149" s="5"/>
      <c r="T149" s="5"/>
      <c r="U149" s="5"/>
      <c r="V149" s="5"/>
      <c r="W149" s="5"/>
    </row>
    <row r="150" spans="1:206" x14ac:dyDescent="0.2">
      <c r="A150" s="5">
        <v>50</v>
      </c>
      <c r="B150" s="5">
        <v>1</v>
      </c>
      <c r="C150" s="5">
        <v>0</v>
      </c>
      <c r="D150" s="5">
        <v>2</v>
      </c>
      <c r="E150" s="5">
        <v>0</v>
      </c>
      <c r="F150" s="5">
        <f>ROUND(F149*18/100,O150)</f>
        <v>38185.07</v>
      </c>
      <c r="G150" s="5" t="s">
        <v>273</v>
      </c>
      <c r="H150" s="5" t="s">
        <v>274</v>
      </c>
      <c r="I150" s="5"/>
      <c r="J150" s="5"/>
      <c r="K150" s="5">
        <v>212</v>
      </c>
      <c r="L150" s="5">
        <v>28</v>
      </c>
      <c r="M150" s="5">
        <v>0</v>
      </c>
      <c r="N150" s="5" t="s">
        <v>6</v>
      </c>
      <c r="O150" s="5">
        <v>2</v>
      </c>
      <c r="P150" s="5">
        <f>ROUND(P149*18/100,O150)</f>
        <v>273023.17</v>
      </c>
      <c r="Q150" s="5"/>
      <c r="R150" s="5"/>
      <c r="S150" s="5"/>
      <c r="T150" s="5"/>
      <c r="U150" s="5"/>
      <c r="V150" s="5"/>
      <c r="W150" s="5"/>
    </row>
    <row r="151" spans="1:206" x14ac:dyDescent="0.2">
      <c r="A151" s="5">
        <v>50</v>
      </c>
      <c r="B151" s="5">
        <v>1</v>
      </c>
      <c r="C151" s="5">
        <v>0</v>
      </c>
      <c r="D151" s="5">
        <v>2</v>
      </c>
      <c r="E151" s="5">
        <v>213</v>
      </c>
      <c r="F151" s="5">
        <f>ROUND(F149+F150,O151)</f>
        <v>250324.37</v>
      </c>
      <c r="G151" s="5" t="s">
        <v>275</v>
      </c>
      <c r="H151" s="5" t="s">
        <v>276</v>
      </c>
      <c r="I151" s="5"/>
      <c r="J151" s="5"/>
      <c r="K151" s="5">
        <v>212</v>
      </c>
      <c r="L151" s="5">
        <v>29</v>
      </c>
      <c r="M151" s="5">
        <v>0</v>
      </c>
      <c r="N151" s="5" t="s">
        <v>6</v>
      </c>
      <c r="O151" s="5">
        <v>2</v>
      </c>
      <c r="P151" s="5">
        <f>ROUND(P149+P150,O151)</f>
        <v>1789818.55</v>
      </c>
      <c r="Q151" s="5"/>
      <c r="R151" s="5"/>
      <c r="S151" s="5"/>
      <c r="T151" s="5"/>
      <c r="U151" s="5"/>
      <c r="V151" s="5"/>
      <c r="W151" s="5"/>
    </row>
    <row r="153" spans="1:206" x14ac:dyDescent="0.2">
      <c r="A153" s="3">
        <v>51</v>
      </c>
      <c r="B153" s="3">
        <f>B12</f>
        <v>214</v>
      </c>
      <c r="C153" s="3">
        <f>A12</f>
        <v>1</v>
      </c>
      <c r="D153" s="3">
        <f>ROW(A12)</f>
        <v>12</v>
      </c>
      <c r="E153" s="3"/>
      <c r="F153" s="3" t="str">
        <f>IF(F12&lt;&gt;"",F12,"")</f>
        <v>Новый объект</v>
      </c>
      <c r="G153" s="3" t="str">
        <f>IF(G12&lt;&gt;"",G12,"")</f>
        <v>На ремонт дворового проезда и пешеходных дорожек территории, прилегающей к общежитиям НИЯУ МИФИ по адресу: г. Москва, ул. Москваречье, д. 19, к. 3, к. 4</v>
      </c>
      <c r="H153" s="3">
        <v>0</v>
      </c>
      <c r="I153" s="3"/>
      <c r="J153" s="3"/>
      <c r="K153" s="3"/>
      <c r="L153" s="3"/>
      <c r="M153" s="3"/>
      <c r="N153" s="3"/>
      <c r="O153" s="3">
        <f t="shared" ref="O153:T153" si="169">ROUND(O121,2)</f>
        <v>184768.87</v>
      </c>
      <c r="P153" s="3">
        <f t="shared" si="169"/>
        <v>158633.95000000001</v>
      </c>
      <c r="Q153" s="3">
        <f t="shared" si="169"/>
        <v>14176.9</v>
      </c>
      <c r="R153" s="3">
        <f t="shared" si="169"/>
        <v>1450.32</v>
      </c>
      <c r="S153" s="3">
        <f t="shared" si="169"/>
        <v>11958.02</v>
      </c>
      <c r="T153" s="3">
        <f t="shared" si="169"/>
        <v>0</v>
      </c>
      <c r="U153" s="3">
        <f>U121</f>
        <v>1421.9169099999999</v>
      </c>
      <c r="V153" s="3">
        <f>V121</f>
        <v>125.34103000000002</v>
      </c>
      <c r="W153" s="3">
        <f>ROUND(W121,2)</f>
        <v>0</v>
      </c>
      <c r="X153" s="3">
        <f>ROUND(X121,2)</f>
        <v>15061.07</v>
      </c>
      <c r="Y153" s="3">
        <f>ROUND(Y121,2)</f>
        <v>9177.3799999999992</v>
      </c>
      <c r="Z153" s="3"/>
      <c r="AA153" s="3"/>
      <c r="AB153" s="3"/>
      <c r="AC153" s="3"/>
      <c r="AD153" s="3"/>
      <c r="AE153" s="3"/>
      <c r="AF153" s="3"/>
      <c r="AG153" s="3"/>
      <c r="AH153" s="3"/>
      <c r="AI153" s="3"/>
      <c r="AJ153" s="3"/>
      <c r="AK153" s="3"/>
      <c r="AL153" s="3"/>
      <c r="AM153" s="3"/>
      <c r="AN153" s="3"/>
      <c r="AO153" s="3">
        <f t="shared" ref="AO153:BC153" si="170">ROUND(AO121,2)</f>
        <v>0</v>
      </c>
      <c r="AP153" s="3">
        <f t="shared" si="170"/>
        <v>0</v>
      </c>
      <c r="AQ153" s="3">
        <f t="shared" si="170"/>
        <v>0</v>
      </c>
      <c r="AR153" s="3">
        <f t="shared" si="170"/>
        <v>212139.3</v>
      </c>
      <c r="AS153" s="3">
        <f t="shared" si="170"/>
        <v>212139.3</v>
      </c>
      <c r="AT153" s="3">
        <f t="shared" si="170"/>
        <v>0</v>
      </c>
      <c r="AU153" s="3">
        <f t="shared" si="170"/>
        <v>0</v>
      </c>
      <c r="AV153" s="3">
        <f t="shared" si="170"/>
        <v>158633.95000000001</v>
      </c>
      <c r="AW153" s="3">
        <f t="shared" si="170"/>
        <v>158633.95000000001</v>
      </c>
      <c r="AX153" s="3">
        <f t="shared" si="170"/>
        <v>0</v>
      </c>
      <c r="AY153" s="3">
        <f t="shared" si="170"/>
        <v>158633.95000000001</v>
      </c>
      <c r="AZ153" s="3">
        <f t="shared" si="170"/>
        <v>0</v>
      </c>
      <c r="BA153" s="3">
        <f t="shared" si="170"/>
        <v>0</v>
      </c>
      <c r="BB153" s="3">
        <f t="shared" si="170"/>
        <v>0</v>
      </c>
      <c r="BC153" s="3">
        <f t="shared" si="170"/>
        <v>0</v>
      </c>
      <c r="BD153" s="3"/>
      <c r="BE153" s="3"/>
      <c r="BF153" s="3"/>
      <c r="BG153" s="3"/>
      <c r="BH153" s="3"/>
      <c r="BI153" s="3"/>
      <c r="BJ153" s="3"/>
      <c r="BK153" s="3"/>
      <c r="BL153" s="3"/>
      <c r="BM153" s="3"/>
      <c r="BN153" s="3"/>
      <c r="BO153" s="3"/>
      <c r="BP153" s="3"/>
      <c r="BQ153" s="3"/>
      <c r="BR153" s="3"/>
      <c r="BS153" s="3"/>
      <c r="BT153" s="3"/>
      <c r="BU153" s="3"/>
      <c r="BV153" s="3"/>
      <c r="BW153" s="3"/>
      <c r="BX153" s="3"/>
      <c r="BY153" s="3"/>
      <c r="BZ153" s="3"/>
      <c r="CA153" s="3"/>
      <c r="CB153" s="3"/>
      <c r="CC153" s="3"/>
      <c r="CD153" s="3"/>
      <c r="CE153" s="3"/>
      <c r="CF153" s="3"/>
      <c r="CG153" s="3"/>
      <c r="CH153" s="3"/>
      <c r="CI153" s="3"/>
      <c r="CJ153" s="3"/>
      <c r="CK153" s="3"/>
      <c r="CL153" s="3"/>
      <c r="CM153" s="3"/>
      <c r="CN153" s="3"/>
      <c r="CO153" s="3"/>
      <c r="CP153" s="3"/>
      <c r="CQ153" s="3"/>
      <c r="CR153" s="3"/>
      <c r="CS153" s="3"/>
      <c r="CT153" s="3"/>
      <c r="CU153" s="3"/>
      <c r="CV153" s="3"/>
      <c r="CW153" s="3"/>
      <c r="CX153" s="3"/>
      <c r="CY153" s="3"/>
      <c r="CZ153" s="3"/>
      <c r="DA153" s="3"/>
      <c r="DB153" s="3"/>
      <c r="DC153" s="3"/>
      <c r="DD153" s="3"/>
      <c r="DE153" s="3"/>
      <c r="DF153" s="3"/>
      <c r="DG153" s="4">
        <f t="shared" ref="DG153:DL153" si="171">ROUND(DG121,2)</f>
        <v>1321096.98</v>
      </c>
      <c r="DH153" s="4">
        <f t="shared" si="171"/>
        <v>1134232.46</v>
      </c>
      <c r="DI153" s="4">
        <f t="shared" si="171"/>
        <v>101364.85</v>
      </c>
      <c r="DJ153" s="4">
        <f t="shared" si="171"/>
        <v>10369.76</v>
      </c>
      <c r="DK153" s="4">
        <f t="shared" si="171"/>
        <v>85499.67</v>
      </c>
      <c r="DL153" s="4">
        <f t="shared" si="171"/>
        <v>0</v>
      </c>
      <c r="DM153" s="4">
        <f>DM121</f>
        <v>1421.9169099999999</v>
      </c>
      <c r="DN153" s="4">
        <f>DN121</f>
        <v>125.34103000000002</v>
      </c>
      <c r="DO153" s="4">
        <f>ROUND(DO121,2)</f>
        <v>0</v>
      </c>
      <c r="DP153" s="4">
        <f>ROUND(DP121,2)</f>
        <v>107686.56</v>
      </c>
      <c r="DQ153" s="4">
        <f>ROUND(DQ121,2)</f>
        <v>65618.2</v>
      </c>
      <c r="DR153" s="4"/>
      <c r="DS153" s="4"/>
      <c r="DT153" s="4"/>
      <c r="DU153" s="4"/>
      <c r="DV153" s="4"/>
      <c r="DW153" s="4"/>
      <c r="DX153" s="4"/>
      <c r="DY153" s="4"/>
      <c r="DZ153" s="4"/>
      <c r="EA153" s="4"/>
      <c r="EB153" s="4"/>
      <c r="EC153" s="4"/>
      <c r="ED153" s="4"/>
      <c r="EE153" s="4"/>
      <c r="EF153" s="4"/>
      <c r="EG153" s="4">
        <f t="shared" ref="EG153:EU153" si="172">ROUND(EG121,2)</f>
        <v>0</v>
      </c>
      <c r="EH153" s="4">
        <f t="shared" si="172"/>
        <v>0</v>
      </c>
      <c r="EI153" s="4">
        <f t="shared" si="172"/>
        <v>0</v>
      </c>
      <c r="EJ153" s="4">
        <f t="shared" si="172"/>
        <v>1516795.38</v>
      </c>
      <c r="EK153" s="4">
        <f t="shared" si="172"/>
        <v>1516795.38</v>
      </c>
      <c r="EL153" s="4">
        <f t="shared" si="172"/>
        <v>0</v>
      </c>
      <c r="EM153" s="4">
        <f t="shared" si="172"/>
        <v>0</v>
      </c>
      <c r="EN153" s="4">
        <f t="shared" si="172"/>
        <v>1134232.46</v>
      </c>
      <c r="EO153" s="4">
        <f t="shared" si="172"/>
        <v>1134232.46</v>
      </c>
      <c r="EP153" s="4">
        <f t="shared" si="172"/>
        <v>0</v>
      </c>
      <c r="EQ153" s="4">
        <f t="shared" si="172"/>
        <v>1134232.46</v>
      </c>
      <c r="ER153" s="4">
        <f t="shared" si="172"/>
        <v>0</v>
      </c>
      <c r="ES153" s="4">
        <f t="shared" si="172"/>
        <v>0</v>
      </c>
      <c r="ET153" s="4">
        <f t="shared" si="172"/>
        <v>0</v>
      </c>
      <c r="EU153" s="4">
        <f t="shared" si="172"/>
        <v>0</v>
      </c>
      <c r="EV153" s="4"/>
      <c r="EW153" s="4"/>
      <c r="EX153" s="4"/>
      <c r="EY153" s="4"/>
      <c r="EZ153" s="4"/>
      <c r="FA153" s="4"/>
      <c r="FB153" s="4"/>
      <c r="FC153" s="4"/>
      <c r="FD153" s="4"/>
      <c r="FE153" s="4"/>
      <c r="FF153" s="4"/>
      <c r="FG153" s="4"/>
      <c r="FH153" s="4"/>
      <c r="FI153" s="4"/>
      <c r="FJ153" s="4"/>
      <c r="FK153" s="4"/>
      <c r="FL153" s="4"/>
      <c r="FM153" s="4"/>
      <c r="FN153" s="4"/>
      <c r="FO153" s="4"/>
      <c r="FP153" s="4"/>
      <c r="FQ153" s="4"/>
      <c r="FR153" s="4"/>
      <c r="FS153" s="4"/>
      <c r="FT153" s="4"/>
      <c r="FU153" s="4"/>
      <c r="FV153" s="4"/>
      <c r="FW153" s="4"/>
      <c r="FX153" s="4"/>
      <c r="FY153" s="4"/>
      <c r="FZ153" s="4"/>
      <c r="GA153" s="4"/>
      <c r="GB153" s="4"/>
      <c r="GC153" s="4"/>
      <c r="GD153" s="4"/>
      <c r="GE153" s="4"/>
      <c r="GF153" s="4"/>
      <c r="GG153" s="4"/>
      <c r="GH153" s="4"/>
      <c r="GI153" s="4"/>
      <c r="GJ153" s="4"/>
      <c r="GK153" s="4"/>
      <c r="GL153" s="4"/>
      <c r="GM153" s="4"/>
      <c r="GN153" s="4"/>
      <c r="GO153" s="4"/>
      <c r="GP153" s="4"/>
      <c r="GQ153" s="4"/>
      <c r="GR153" s="4"/>
      <c r="GS153" s="4"/>
      <c r="GT153" s="4"/>
      <c r="GU153" s="4"/>
      <c r="GV153" s="4"/>
      <c r="GW153" s="4"/>
      <c r="GX153" s="4">
        <v>0</v>
      </c>
    </row>
    <row r="155" spans="1:206" x14ac:dyDescent="0.2">
      <c r="A155" s="5">
        <v>50</v>
      </c>
      <c r="B155" s="5">
        <v>0</v>
      </c>
      <c r="C155" s="5">
        <v>0</v>
      </c>
      <c r="D155" s="5">
        <v>1</v>
      </c>
      <c r="E155" s="5">
        <v>201</v>
      </c>
      <c r="F155" s="5">
        <f>ROUND(Source!O153,O155)</f>
        <v>184768.87</v>
      </c>
      <c r="G155" s="5" t="s">
        <v>220</v>
      </c>
      <c r="H155" s="5" t="s">
        <v>221</v>
      </c>
      <c r="I155" s="5"/>
      <c r="J155" s="5"/>
      <c r="K155" s="5">
        <v>201</v>
      </c>
      <c r="L155" s="5">
        <v>1</v>
      </c>
      <c r="M155" s="5">
        <v>3</v>
      </c>
      <c r="N155" s="5" t="s">
        <v>6</v>
      </c>
      <c r="O155" s="5">
        <v>2</v>
      </c>
      <c r="P155" s="5">
        <f>ROUND(Source!DG153,O155)</f>
        <v>1321096.98</v>
      </c>
      <c r="Q155" s="5"/>
      <c r="R155" s="5"/>
      <c r="S155" s="5"/>
      <c r="T155" s="5"/>
      <c r="U155" s="5"/>
      <c r="V155" s="5"/>
      <c r="W155" s="5"/>
    </row>
    <row r="156" spans="1:206" x14ac:dyDescent="0.2">
      <c r="A156" s="5">
        <v>50</v>
      </c>
      <c r="B156" s="5">
        <v>0</v>
      </c>
      <c r="C156" s="5">
        <v>0</v>
      </c>
      <c r="D156" s="5">
        <v>1</v>
      </c>
      <c r="E156" s="5">
        <v>202</v>
      </c>
      <c r="F156" s="5">
        <f>ROUND(Source!P153,O156)</f>
        <v>158633.95000000001</v>
      </c>
      <c r="G156" s="5" t="s">
        <v>222</v>
      </c>
      <c r="H156" s="5" t="s">
        <v>223</v>
      </c>
      <c r="I156" s="5"/>
      <c r="J156" s="5"/>
      <c r="K156" s="5">
        <v>202</v>
      </c>
      <c r="L156" s="5">
        <v>2</v>
      </c>
      <c r="M156" s="5">
        <v>3</v>
      </c>
      <c r="N156" s="5" t="s">
        <v>6</v>
      </c>
      <c r="O156" s="5">
        <v>2</v>
      </c>
      <c r="P156" s="5">
        <f>ROUND(Source!DH153,O156)</f>
        <v>1134232.46</v>
      </c>
      <c r="Q156" s="5"/>
      <c r="R156" s="5"/>
      <c r="S156" s="5"/>
      <c r="T156" s="5"/>
      <c r="U156" s="5"/>
      <c r="V156" s="5"/>
      <c r="W156" s="5"/>
    </row>
    <row r="157" spans="1:206" x14ac:dyDescent="0.2">
      <c r="A157" s="5">
        <v>50</v>
      </c>
      <c r="B157" s="5">
        <v>0</v>
      </c>
      <c r="C157" s="5">
        <v>0</v>
      </c>
      <c r="D157" s="5">
        <v>1</v>
      </c>
      <c r="E157" s="5">
        <v>222</v>
      </c>
      <c r="F157" s="5">
        <f>ROUND(Source!AO153,O157)</f>
        <v>0</v>
      </c>
      <c r="G157" s="5" t="s">
        <v>224</v>
      </c>
      <c r="H157" s="5" t="s">
        <v>225</v>
      </c>
      <c r="I157" s="5"/>
      <c r="J157" s="5"/>
      <c r="K157" s="5">
        <v>222</v>
      </c>
      <c r="L157" s="5">
        <v>3</v>
      </c>
      <c r="M157" s="5">
        <v>3</v>
      </c>
      <c r="N157" s="5" t="s">
        <v>6</v>
      </c>
      <c r="O157" s="5">
        <v>2</v>
      </c>
      <c r="P157" s="5">
        <f>ROUND(Source!EG153,O157)</f>
        <v>0</v>
      </c>
      <c r="Q157" s="5"/>
      <c r="R157" s="5"/>
      <c r="S157" s="5"/>
      <c r="T157" s="5"/>
      <c r="U157" s="5"/>
      <c r="V157" s="5"/>
      <c r="W157" s="5"/>
    </row>
    <row r="158" spans="1:206" x14ac:dyDescent="0.2">
      <c r="A158" s="5">
        <v>50</v>
      </c>
      <c r="B158" s="5">
        <v>0</v>
      </c>
      <c r="C158" s="5">
        <v>0</v>
      </c>
      <c r="D158" s="5">
        <v>1</v>
      </c>
      <c r="E158" s="5">
        <v>225</v>
      </c>
      <c r="F158" s="5">
        <f>ROUND(Source!AV153,O158)</f>
        <v>158633.95000000001</v>
      </c>
      <c r="G158" s="5" t="s">
        <v>226</v>
      </c>
      <c r="H158" s="5" t="s">
        <v>227</v>
      </c>
      <c r="I158" s="5"/>
      <c r="J158" s="5"/>
      <c r="K158" s="5">
        <v>225</v>
      </c>
      <c r="L158" s="5">
        <v>4</v>
      </c>
      <c r="M158" s="5">
        <v>3</v>
      </c>
      <c r="N158" s="5" t="s">
        <v>6</v>
      </c>
      <c r="O158" s="5">
        <v>2</v>
      </c>
      <c r="P158" s="5">
        <f>ROUND(Source!EN153,O158)</f>
        <v>1134232.46</v>
      </c>
      <c r="Q158" s="5"/>
      <c r="R158" s="5"/>
      <c r="S158" s="5"/>
      <c r="T158" s="5"/>
      <c r="U158" s="5"/>
      <c r="V158" s="5"/>
      <c r="W158" s="5"/>
    </row>
    <row r="159" spans="1:206" x14ac:dyDescent="0.2">
      <c r="A159" s="5">
        <v>50</v>
      </c>
      <c r="B159" s="5">
        <v>0</v>
      </c>
      <c r="C159" s="5">
        <v>0</v>
      </c>
      <c r="D159" s="5">
        <v>1</v>
      </c>
      <c r="E159" s="5">
        <v>226</v>
      </c>
      <c r="F159" s="5">
        <f>ROUND(Source!AW153,O159)</f>
        <v>158633.95000000001</v>
      </c>
      <c r="G159" s="5" t="s">
        <v>228</v>
      </c>
      <c r="H159" s="5" t="s">
        <v>229</v>
      </c>
      <c r="I159" s="5"/>
      <c r="J159" s="5"/>
      <c r="K159" s="5">
        <v>226</v>
      </c>
      <c r="L159" s="5">
        <v>5</v>
      </c>
      <c r="M159" s="5">
        <v>3</v>
      </c>
      <c r="N159" s="5" t="s">
        <v>6</v>
      </c>
      <c r="O159" s="5">
        <v>2</v>
      </c>
      <c r="P159" s="5">
        <f>ROUND(Source!EO153,O159)</f>
        <v>1134232.46</v>
      </c>
      <c r="Q159" s="5"/>
      <c r="R159" s="5"/>
      <c r="S159" s="5"/>
      <c r="T159" s="5"/>
      <c r="U159" s="5"/>
      <c r="V159" s="5"/>
      <c r="W159" s="5"/>
    </row>
    <row r="160" spans="1:206" x14ac:dyDescent="0.2">
      <c r="A160" s="5">
        <v>50</v>
      </c>
      <c r="B160" s="5">
        <v>0</v>
      </c>
      <c r="C160" s="5">
        <v>0</v>
      </c>
      <c r="D160" s="5">
        <v>1</v>
      </c>
      <c r="E160" s="5">
        <v>227</v>
      </c>
      <c r="F160" s="5">
        <f>ROUND(Source!AX153,O160)</f>
        <v>0</v>
      </c>
      <c r="G160" s="5" t="s">
        <v>230</v>
      </c>
      <c r="H160" s="5" t="s">
        <v>231</v>
      </c>
      <c r="I160" s="5"/>
      <c r="J160" s="5"/>
      <c r="K160" s="5">
        <v>227</v>
      </c>
      <c r="L160" s="5">
        <v>6</v>
      </c>
      <c r="M160" s="5">
        <v>3</v>
      </c>
      <c r="N160" s="5" t="s">
        <v>6</v>
      </c>
      <c r="O160" s="5">
        <v>2</v>
      </c>
      <c r="P160" s="5">
        <f>ROUND(Source!EP153,O160)</f>
        <v>0</v>
      </c>
      <c r="Q160" s="5"/>
      <c r="R160" s="5"/>
      <c r="S160" s="5"/>
      <c r="T160" s="5"/>
      <c r="U160" s="5"/>
      <c r="V160" s="5"/>
      <c r="W160" s="5"/>
    </row>
    <row r="161" spans="1:23" x14ac:dyDescent="0.2">
      <c r="A161" s="5">
        <v>50</v>
      </c>
      <c r="B161" s="5">
        <v>0</v>
      </c>
      <c r="C161" s="5">
        <v>0</v>
      </c>
      <c r="D161" s="5">
        <v>1</v>
      </c>
      <c r="E161" s="5">
        <v>228</v>
      </c>
      <c r="F161" s="5">
        <f>ROUND(Source!AY153,O161)</f>
        <v>158633.95000000001</v>
      </c>
      <c r="G161" s="5" t="s">
        <v>232</v>
      </c>
      <c r="H161" s="5" t="s">
        <v>233</v>
      </c>
      <c r="I161" s="5"/>
      <c r="J161" s="5"/>
      <c r="K161" s="5">
        <v>228</v>
      </c>
      <c r="L161" s="5">
        <v>7</v>
      </c>
      <c r="M161" s="5">
        <v>3</v>
      </c>
      <c r="N161" s="5" t="s">
        <v>6</v>
      </c>
      <c r="O161" s="5">
        <v>2</v>
      </c>
      <c r="P161" s="5">
        <f>ROUND(Source!EQ153,O161)</f>
        <v>1134232.46</v>
      </c>
      <c r="Q161" s="5"/>
      <c r="R161" s="5"/>
      <c r="S161" s="5"/>
      <c r="T161" s="5"/>
      <c r="U161" s="5"/>
      <c r="V161" s="5"/>
      <c r="W161" s="5"/>
    </row>
    <row r="162" spans="1:23" x14ac:dyDescent="0.2">
      <c r="A162" s="5">
        <v>50</v>
      </c>
      <c r="B162" s="5">
        <v>0</v>
      </c>
      <c r="C162" s="5">
        <v>0</v>
      </c>
      <c r="D162" s="5">
        <v>1</v>
      </c>
      <c r="E162" s="5">
        <v>216</v>
      </c>
      <c r="F162" s="5">
        <f>ROUND(Source!AP153,O162)</f>
        <v>0</v>
      </c>
      <c r="G162" s="5" t="s">
        <v>234</v>
      </c>
      <c r="H162" s="5" t="s">
        <v>235</v>
      </c>
      <c r="I162" s="5"/>
      <c r="J162" s="5"/>
      <c r="K162" s="5">
        <v>216</v>
      </c>
      <c r="L162" s="5">
        <v>8</v>
      </c>
      <c r="M162" s="5">
        <v>3</v>
      </c>
      <c r="N162" s="5" t="s">
        <v>6</v>
      </c>
      <c r="O162" s="5">
        <v>2</v>
      </c>
      <c r="P162" s="5">
        <f>ROUND(Source!EH153,O162)</f>
        <v>0</v>
      </c>
      <c r="Q162" s="5"/>
      <c r="R162" s="5"/>
      <c r="S162" s="5"/>
      <c r="T162" s="5"/>
      <c r="U162" s="5"/>
      <c r="V162" s="5"/>
      <c r="W162" s="5"/>
    </row>
    <row r="163" spans="1:23" x14ac:dyDescent="0.2">
      <c r="A163" s="5">
        <v>50</v>
      </c>
      <c r="B163" s="5">
        <v>0</v>
      </c>
      <c r="C163" s="5">
        <v>0</v>
      </c>
      <c r="D163" s="5">
        <v>1</v>
      </c>
      <c r="E163" s="5">
        <v>223</v>
      </c>
      <c r="F163" s="5">
        <f>ROUND(Source!AQ153,O163)</f>
        <v>0</v>
      </c>
      <c r="G163" s="5" t="s">
        <v>236</v>
      </c>
      <c r="H163" s="5" t="s">
        <v>237</v>
      </c>
      <c r="I163" s="5"/>
      <c r="J163" s="5"/>
      <c r="K163" s="5">
        <v>223</v>
      </c>
      <c r="L163" s="5">
        <v>9</v>
      </c>
      <c r="M163" s="5">
        <v>3</v>
      </c>
      <c r="N163" s="5" t="s">
        <v>6</v>
      </c>
      <c r="O163" s="5">
        <v>2</v>
      </c>
      <c r="P163" s="5">
        <f>ROUND(Source!EI153,O163)</f>
        <v>0</v>
      </c>
      <c r="Q163" s="5"/>
      <c r="R163" s="5"/>
      <c r="S163" s="5"/>
      <c r="T163" s="5"/>
      <c r="U163" s="5"/>
      <c r="V163" s="5"/>
      <c r="W163" s="5"/>
    </row>
    <row r="164" spans="1:23" x14ac:dyDescent="0.2">
      <c r="A164" s="5">
        <v>50</v>
      </c>
      <c r="B164" s="5">
        <v>0</v>
      </c>
      <c r="C164" s="5">
        <v>0</v>
      </c>
      <c r="D164" s="5">
        <v>1</v>
      </c>
      <c r="E164" s="5">
        <v>229</v>
      </c>
      <c r="F164" s="5">
        <f>ROUND(Source!AZ153,O164)</f>
        <v>0</v>
      </c>
      <c r="G164" s="5" t="s">
        <v>238</v>
      </c>
      <c r="H164" s="5" t="s">
        <v>239</v>
      </c>
      <c r="I164" s="5"/>
      <c r="J164" s="5"/>
      <c r="K164" s="5">
        <v>229</v>
      </c>
      <c r="L164" s="5">
        <v>10</v>
      </c>
      <c r="M164" s="5">
        <v>3</v>
      </c>
      <c r="N164" s="5" t="s">
        <v>6</v>
      </c>
      <c r="O164" s="5">
        <v>2</v>
      </c>
      <c r="P164" s="5">
        <f>ROUND(Source!ER153,O164)</f>
        <v>0</v>
      </c>
      <c r="Q164" s="5"/>
      <c r="R164" s="5"/>
      <c r="S164" s="5"/>
      <c r="T164" s="5"/>
      <c r="U164" s="5"/>
      <c r="V164" s="5"/>
      <c r="W164" s="5"/>
    </row>
    <row r="165" spans="1:23" x14ac:dyDescent="0.2">
      <c r="A165" s="5">
        <v>50</v>
      </c>
      <c r="B165" s="5">
        <v>0</v>
      </c>
      <c r="C165" s="5">
        <v>0</v>
      </c>
      <c r="D165" s="5">
        <v>1</v>
      </c>
      <c r="E165" s="5">
        <v>203</v>
      </c>
      <c r="F165" s="5">
        <f>ROUND(Source!Q153,O165)</f>
        <v>14176.9</v>
      </c>
      <c r="G165" s="5" t="s">
        <v>240</v>
      </c>
      <c r="H165" s="5" t="s">
        <v>241</v>
      </c>
      <c r="I165" s="5"/>
      <c r="J165" s="5"/>
      <c r="K165" s="5">
        <v>203</v>
      </c>
      <c r="L165" s="5">
        <v>11</v>
      </c>
      <c r="M165" s="5">
        <v>3</v>
      </c>
      <c r="N165" s="5" t="s">
        <v>6</v>
      </c>
      <c r="O165" s="5">
        <v>2</v>
      </c>
      <c r="P165" s="5">
        <f>ROUND(Source!DI153,O165)</f>
        <v>101364.85</v>
      </c>
      <c r="Q165" s="5"/>
      <c r="R165" s="5"/>
      <c r="S165" s="5"/>
      <c r="T165" s="5"/>
      <c r="U165" s="5"/>
      <c r="V165" s="5"/>
      <c r="W165" s="5"/>
    </row>
    <row r="166" spans="1:23" x14ac:dyDescent="0.2">
      <c r="A166" s="5">
        <v>50</v>
      </c>
      <c r="B166" s="5">
        <v>0</v>
      </c>
      <c r="C166" s="5">
        <v>0</v>
      </c>
      <c r="D166" s="5">
        <v>1</v>
      </c>
      <c r="E166" s="5">
        <v>231</v>
      </c>
      <c r="F166" s="5">
        <f>ROUND(Source!BB153,O166)</f>
        <v>0</v>
      </c>
      <c r="G166" s="5" t="s">
        <v>242</v>
      </c>
      <c r="H166" s="5" t="s">
        <v>243</v>
      </c>
      <c r="I166" s="5"/>
      <c r="J166" s="5"/>
      <c r="K166" s="5">
        <v>231</v>
      </c>
      <c r="L166" s="5">
        <v>12</v>
      </c>
      <c r="M166" s="5">
        <v>3</v>
      </c>
      <c r="N166" s="5" t="s">
        <v>6</v>
      </c>
      <c r="O166" s="5">
        <v>2</v>
      </c>
      <c r="P166" s="5">
        <f>ROUND(Source!ET153,O166)</f>
        <v>0</v>
      </c>
      <c r="Q166" s="5"/>
      <c r="R166" s="5"/>
      <c r="S166" s="5"/>
      <c r="T166" s="5"/>
      <c r="U166" s="5"/>
      <c r="V166" s="5"/>
      <c r="W166" s="5"/>
    </row>
    <row r="167" spans="1:23" x14ac:dyDescent="0.2">
      <c r="A167" s="5">
        <v>50</v>
      </c>
      <c r="B167" s="5">
        <v>0</v>
      </c>
      <c r="C167" s="5">
        <v>0</v>
      </c>
      <c r="D167" s="5">
        <v>1</v>
      </c>
      <c r="E167" s="5">
        <v>204</v>
      </c>
      <c r="F167" s="5">
        <f>ROUND(Source!R153,O167)</f>
        <v>1450.32</v>
      </c>
      <c r="G167" s="5" t="s">
        <v>244</v>
      </c>
      <c r="H167" s="5" t="s">
        <v>245</v>
      </c>
      <c r="I167" s="5"/>
      <c r="J167" s="5"/>
      <c r="K167" s="5">
        <v>204</v>
      </c>
      <c r="L167" s="5">
        <v>13</v>
      </c>
      <c r="M167" s="5">
        <v>3</v>
      </c>
      <c r="N167" s="5" t="s">
        <v>6</v>
      </c>
      <c r="O167" s="5">
        <v>2</v>
      </c>
      <c r="P167" s="5">
        <f>ROUND(Source!DJ153,O167)</f>
        <v>10369.76</v>
      </c>
      <c r="Q167" s="5"/>
      <c r="R167" s="5"/>
      <c r="S167" s="5"/>
      <c r="T167" s="5"/>
      <c r="U167" s="5"/>
      <c r="V167" s="5"/>
      <c r="W167" s="5"/>
    </row>
    <row r="168" spans="1:23" x14ac:dyDescent="0.2">
      <c r="A168" s="5">
        <v>50</v>
      </c>
      <c r="B168" s="5">
        <v>0</v>
      </c>
      <c r="C168" s="5">
        <v>0</v>
      </c>
      <c r="D168" s="5">
        <v>1</v>
      </c>
      <c r="E168" s="5">
        <v>205</v>
      </c>
      <c r="F168" s="5">
        <f>ROUND(Source!S153,O168)</f>
        <v>11958.02</v>
      </c>
      <c r="G168" s="5" t="s">
        <v>246</v>
      </c>
      <c r="H168" s="5" t="s">
        <v>247</v>
      </c>
      <c r="I168" s="5"/>
      <c r="J168" s="5"/>
      <c r="K168" s="5">
        <v>205</v>
      </c>
      <c r="L168" s="5">
        <v>14</v>
      </c>
      <c r="M168" s="5">
        <v>3</v>
      </c>
      <c r="N168" s="5" t="s">
        <v>6</v>
      </c>
      <c r="O168" s="5">
        <v>2</v>
      </c>
      <c r="P168" s="5">
        <f>ROUND(Source!DK153,O168)</f>
        <v>85499.67</v>
      </c>
      <c r="Q168" s="5"/>
      <c r="R168" s="5"/>
      <c r="S168" s="5"/>
      <c r="T168" s="5"/>
      <c r="U168" s="5"/>
      <c r="V168" s="5"/>
      <c r="W168" s="5"/>
    </row>
    <row r="169" spans="1:23" x14ac:dyDescent="0.2">
      <c r="A169" s="5">
        <v>50</v>
      </c>
      <c r="B169" s="5">
        <v>0</v>
      </c>
      <c r="C169" s="5">
        <v>0</v>
      </c>
      <c r="D169" s="5">
        <v>1</v>
      </c>
      <c r="E169" s="5">
        <v>232</v>
      </c>
      <c r="F169" s="5">
        <f>ROUND(Source!BC153,O169)</f>
        <v>0</v>
      </c>
      <c r="G169" s="5" t="s">
        <v>248</v>
      </c>
      <c r="H169" s="5" t="s">
        <v>249</v>
      </c>
      <c r="I169" s="5"/>
      <c r="J169" s="5"/>
      <c r="K169" s="5">
        <v>232</v>
      </c>
      <c r="L169" s="5">
        <v>15</v>
      </c>
      <c r="M169" s="5">
        <v>3</v>
      </c>
      <c r="N169" s="5" t="s">
        <v>6</v>
      </c>
      <c r="O169" s="5">
        <v>2</v>
      </c>
      <c r="P169" s="5">
        <f>ROUND(Source!EU153,O169)</f>
        <v>0</v>
      </c>
      <c r="Q169" s="5"/>
      <c r="R169" s="5"/>
      <c r="S169" s="5"/>
      <c r="T169" s="5"/>
      <c r="U169" s="5"/>
      <c r="V169" s="5"/>
      <c r="W169" s="5"/>
    </row>
    <row r="170" spans="1:23" x14ac:dyDescent="0.2">
      <c r="A170" s="5">
        <v>50</v>
      </c>
      <c r="B170" s="5">
        <v>0</v>
      </c>
      <c r="C170" s="5">
        <v>0</v>
      </c>
      <c r="D170" s="5">
        <v>1</v>
      </c>
      <c r="E170" s="5">
        <v>214</v>
      </c>
      <c r="F170" s="5">
        <f>ROUND(Source!AS153,O170)</f>
        <v>212139.3</v>
      </c>
      <c r="G170" s="5" t="s">
        <v>250</v>
      </c>
      <c r="H170" s="5" t="s">
        <v>251</v>
      </c>
      <c r="I170" s="5"/>
      <c r="J170" s="5"/>
      <c r="K170" s="5">
        <v>214</v>
      </c>
      <c r="L170" s="5">
        <v>16</v>
      </c>
      <c r="M170" s="5">
        <v>3</v>
      </c>
      <c r="N170" s="5" t="s">
        <v>6</v>
      </c>
      <c r="O170" s="5">
        <v>2</v>
      </c>
      <c r="P170" s="5">
        <f>ROUND(Source!EK153,O170)</f>
        <v>1516795.38</v>
      </c>
      <c r="Q170" s="5"/>
      <c r="R170" s="5"/>
      <c r="S170" s="5"/>
      <c r="T170" s="5"/>
      <c r="U170" s="5"/>
      <c r="V170" s="5"/>
      <c r="W170" s="5"/>
    </row>
    <row r="171" spans="1:23" x14ac:dyDescent="0.2">
      <c r="A171" s="5">
        <v>50</v>
      </c>
      <c r="B171" s="5">
        <v>0</v>
      </c>
      <c r="C171" s="5">
        <v>0</v>
      </c>
      <c r="D171" s="5">
        <v>1</v>
      </c>
      <c r="E171" s="5">
        <v>215</v>
      </c>
      <c r="F171" s="5">
        <f>ROUND(Source!AT153,O171)</f>
        <v>0</v>
      </c>
      <c r="G171" s="5" t="s">
        <v>252</v>
      </c>
      <c r="H171" s="5" t="s">
        <v>253</v>
      </c>
      <c r="I171" s="5"/>
      <c r="J171" s="5"/>
      <c r="K171" s="5">
        <v>215</v>
      </c>
      <c r="L171" s="5">
        <v>17</v>
      </c>
      <c r="M171" s="5">
        <v>3</v>
      </c>
      <c r="N171" s="5" t="s">
        <v>6</v>
      </c>
      <c r="O171" s="5">
        <v>2</v>
      </c>
      <c r="P171" s="5">
        <f>ROUND(Source!EL153,O171)</f>
        <v>0</v>
      </c>
      <c r="Q171" s="5"/>
      <c r="R171" s="5"/>
      <c r="S171" s="5"/>
      <c r="T171" s="5"/>
      <c r="U171" s="5"/>
      <c r="V171" s="5"/>
      <c r="W171" s="5"/>
    </row>
    <row r="172" spans="1:23" x14ac:dyDescent="0.2">
      <c r="A172" s="5">
        <v>50</v>
      </c>
      <c r="B172" s="5">
        <v>0</v>
      </c>
      <c r="C172" s="5">
        <v>0</v>
      </c>
      <c r="D172" s="5">
        <v>1</v>
      </c>
      <c r="E172" s="5">
        <v>217</v>
      </c>
      <c r="F172" s="5">
        <f>ROUND(Source!AU153,O172)</f>
        <v>0</v>
      </c>
      <c r="G172" s="5" t="s">
        <v>254</v>
      </c>
      <c r="H172" s="5" t="s">
        <v>255</v>
      </c>
      <c r="I172" s="5"/>
      <c r="J172" s="5"/>
      <c r="K172" s="5">
        <v>217</v>
      </c>
      <c r="L172" s="5">
        <v>18</v>
      </c>
      <c r="M172" s="5">
        <v>3</v>
      </c>
      <c r="N172" s="5" t="s">
        <v>6</v>
      </c>
      <c r="O172" s="5">
        <v>2</v>
      </c>
      <c r="P172" s="5">
        <f>ROUND(Source!EM153,O172)</f>
        <v>0</v>
      </c>
      <c r="Q172" s="5"/>
      <c r="R172" s="5"/>
      <c r="S172" s="5"/>
      <c r="T172" s="5"/>
      <c r="U172" s="5"/>
      <c r="V172" s="5"/>
      <c r="W172" s="5"/>
    </row>
    <row r="173" spans="1:23" x14ac:dyDescent="0.2">
      <c r="A173" s="5">
        <v>50</v>
      </c>
      <c r="B173" s="5">
        <v>0</v>
      </c>
      <c r="C173" s="5">
        <v>0</v>
      </c>
      <c r="D173" s="5">
        <v>1</v>
      </c>
      <c r="E173" s="5">
        <v>230</v>
      </c>
      <c r="F173" s="5">
        <f>ROUND(Source!BA153,O173)</f>
        <v>0</v>
      </c>
      <c r="G173" s="5" t="s">
        <v>256</v>
      </c>
      <c r="H173" s="5" t="s">
        <v>257</v>
      </c>
      <c r="I173" s="5"/>
      <c r="J173" s="5"/>
      <c r="K173" s="5">
        <v>230</v>
      </c>
      <c r="L173" s="5">
        <v>19</v>
      </c>
      <c r="M173" s="5">
        <v>3</v>
      </c>
      <c r="N173" s="5" t="s">
        <v>6</v>
      </c>
      <c r="O173" s="5">
        <v>2</v>
      </c>
      <c r="P173" s="5">
        <f>ROUND(Source!ES153,O173)</f>
        <v>0</v>
      </c>
      <c r="Q173" s="5"/>
      <c r="R173" s="5"/>
      <c r="S173" s="5"/>
      <c r="T173" s="5"/>
      <c r="U173" s="5"/>
      <c r="V173" s="5"/>
      <c r="W173" s="5"/>
    </row>
    <row r="174" spans="1:23" x14ac:dyDescent="0.2">
      <c r="A174" s="5">
        <v>50</v>
      </c>
      <c r="B174" s="5">
        <v>0</v>
      </c>
      <c r="C174" s="5">
        <v>0</v>
      </c>
      <c r="D174" s="5">
        <v>1</v>
      </c>
      <c r="E174" s="5">
        <v>206</v>
      </c>
      <c r="F174" s="5">
        <f>ROUND(Source!T153,O174)</f>
        <v>0</v>
      </c>
      <c r="G174" s="5" t="s">
        <v>258</v>
      </c>
      <c r="H174" s="5" t="s">
        <v>259</v>
      </c>
      <c r="I174" s="5"/>
      <c r="J174" s="5"/>
      <c r="K174" s="5">
        <v>206</v>
      </c>
      <c r="L174" s="5">
        <v>20</v>
      </c>
      <c r="M174" s="5">
        <v>3</v>
      </c>
      <c r="N174" s="5" t="s">
        <v>6</v>
      </c>
      <c r="O174" s="5">
        <v>2</v>
      </c>
      <c r="P174" s="5">
        <f>ROUND(Source!DL153,O174)</f>
        <v>0</v>
      </c>
      <c r="Q174" s="5"/>
      <c r="R174" s="5"/>
      <c r="S174" s="5"/>
      <c r="T174" s="5"/>
      <c r="U174" s="5"/>
      <c r="V174" s="5"/>
      <c r="W174" s="5"/>
    </row>
    <row r="175" spans="1:23" x14ac:dyDescent="0.2">
      <c r="A175" s="5">
        <v>50</v>
      </c>
      <c r="B175" s="5">
        <v>0</v>
      </c>
      <c r="C175" s="5">
        <v>0</v>
      </c>
      <c r="D175" s="5">
        <v>1</v>
      </c>
      <c r="E175" s="5">
        <v>207</v>
      </c>
      <c r="F175" s="5">
        <f>Source!U153</f>
        <v>1421.9169099999999</v>
      </c>
      <c r="G175" s="5" t="s">
        <v>260</v>
      </c>
      <c r="H175" s="5" t="s">
        <v>261</v>
      </c>
      <c r="I175" s="5"/>
      <c r="J175" s="5"/>
      <c r="K175" s="5">
        <v>207</v>
      </c>
      <c r="L175" s="5">
        <v>21</v>
      </c>
      <c r="M175" s="5">
        <v>3</v>
      </c>
      <c r="N175" s="5" t="s">
        <v>6</v>
      </c>
      <c r="O175" s="5">
        <v>-1</v>
      </c>
      <c r="P175" s="5">
        <f>Source!DM153</f>
        <v>1421.9169099999999</v>
      </c>
      <c r="Q175" s="5"/>
      <c r="R175" s="5"/>
      <c r="S175" s="5"/>
      <c r="T175" s="5"/>
      <c r="U175" s="5"/>
      <c r="V175" s="5"/>
      <c r="W175" s="5"/>
    </row>
    <row r="176" spans="1:23" x14ac:dyDescent="0.2">
      <c r="A176" s="5">
        <v>50</v>
      </c>
      <c r="B176" s="5">
        <v>0</v>
      </c>
      <c r="C176" s="5">
        <v>0</v>
      </c>
      <c r="D176" s="5">
        <v>1</v>
      </c>
      <c r="E176" s="5">
        <v>208</v>
      </c>
      <c r="F176" s="5">
        <f>Source!V153</f>
        <v>125.34103000000002</v>
      </c>
      <c r="G176" s="5" t="s">
        <v>262</v>
      </c>
      <c r="H176" s="5" t="s">
        <v>263</v>
      </c>
      <c r="I176" s="5"/>
      <c r="J176" s="5"/>
      <c r="K176" s="5">
        <v>208</v>
      </c>
      <c r="L176" s="5">
        <v>22</v>
      </c>
      <c r="M176" s="5">
        <v>3</v>
      </c>
      <c r="N176" s="5" t="s">
        <v>6</v>
      </c>
      <c r="O176" s="5">
        <v>-1</v>
      </c>
      <c r="P176" s="5">
        <f>Source!DN153</f>
        <v>125.34103000000002</v>
      </c>
      <c r="Q176" s="5"/>
      <c r="R176" s="5"/>
      <c r="S176" s="5"/>
      <c r="T176" s="5"/>
      <c r="U176" s="5"/>
      <c r="V176" s="5"/>
      <c r="W176" s="5"/>
    </row>
    <row r="177" spans="1:23" x14ac:dyDescent="0.2">
      <c r="A177" s="5">
        <v>50</v>
      </c>
      <c r="B177" s="5">
        <v>0</v>
      </c>
      <c r="C177" s="5">
        <v>0</v>
      </c>
      <c r="D177" s="5">
        <v>1</v>
      </c>
      <c r="E177" s="5">
        <v>209</v>
      </c>
      <c r="F177" s="5">
        <f>ROUND(Source!W153,O177)</f>
        <v>0</v>
      </c>
      <c r="G177" s="5" t="s">
        <v>264</v>
      </c>
      <c r="H177" s="5" t="s">
        <v>265</v>
      </c>
      <c r="I177" s="5"/>
      <c r="J177" s="5"/>
      <c r="K177" s="5">
        <v>209</v>
      </c>
      <c r="L177" s="5">
        <v>23</v>
      </c>
      <c r="M177" s="5">
        <v>3</v>
      </c>
      <c r="N177" s="5" t="s">
        <v>6</v>
      </c>
      <c r="O177" s="5">
        <v>2</v>
      </c>
      <c r="P177" s="5">
        <f>ROUND(Source!DO153,O177)</f>
        <v>0</v>
      </c>
      <c r="Q177" s="5"/>
      <c r="R177" s="5"/>
      <c r="S177" s="5"/>
      <c r="T177" s="5"/>
      <c r="U177" s="5"/>
      <c r="V177" s="5"/>
      <c r="W177" s="5"/>
    </row>
    <row r="178" spans="1:23" x14ac:dyDescent="0.2">
      <c r="A178" s="5">
        <v>50</v>
      </c>
      <c r="B178" s="5">
        <v>0</v>
      </c>
      <c r="C178" s="5">
        <v>0</v>
      </c>
      <c r="D178" s="5">
        <v>1</v>
      </c>
      <c r="E178" s="5">
        <v>210</v>
      </c>
      <c r="F178" s="5">
        <f>ROUND(Source!X153,O178)</f>
        <v>15061.07</v>
      </c>
      <c r="G178" s="5" t="s">
        <v>266</v>
      </c>
      <c r="H178" s="5" t="s">
        <v>267</v>
      </c>
      <c r="I178" s="5"/>
      <c r="J178" s="5"/>
      <c r="K178" s="5">
        <v>210</v>
      </c>
      <c r="L178" s="5">
        <v>24</v>
      </c>
      <c r="M178" s="5">
        <v>3</v>
      </c>
      <c r="N178" s="5" t="s">
        <v>6</v>
      </c>
      <c r="O178" s="5">
        <v>2</v>
      </c>
      <c r="P178" s="5">
        <f>ROUND(Source!DP153,O178)</f>
        <v>107686.56</v>
      </c>
      <c r="Q178" s="5"/>
      <c r="R178" s="5"/>
      <c r="S178" s="5"/>
      <c r="T178" s="5"/>
      <c r="U178" s="5"/>
      <c r="V178" s="5"/>
      <c r="W178" s="5"/>
    </row>
    <row r="179" spans="1:23" x14ac:dyDescent="0.2">
      <c r="A179" s="5">
        <v>50</v>
      </c>
      <c r="B179" s="5">
        <v>0</v>
      </c>
      <c r="C179" s="5">
        <v>0</v>
      </c>
      <c r="D179" s="5">
        <v>1</v>
      </c>
      <c r="E179" s="5">
        <v>211</v>
      </c>
      <c r="F179" s="5">
        <f>ROUND(Source!Y153,O179)</f>
        <v>9177.3799999999992</v>
      </c>
      <c r="G179" s="5" t="s">
        <v>268</v>
      </c>
      <c r="H179" s="5" t="s">
        <v>269</v>
      </c>
      <c r="I179" s="5"/>
      <c r="J179" s="5"/>
      <c r="K179" s="5">
        <v>211</v>
      </c>
      <c r="L179" s="5">
        <v>25</v>
      </c>
      <c r="M179" s="5">
        <v>3</v>
      </c>
      <c r="N179" s="5" t="s">
        <v>6</v>
      </c>
      <c r="O179" s="5">
        <v>2</v>
      </c>
      <c r="P179" s="5">
        <f>ROUND(Source!DQ153,O179)</f>
        <v>65618.2</v>
      </c>
      <c r="Q179" s="5"/>
      <c r="R179" s="5"/>
      <c r="S179" s="5"/>
      <c r="T179" s="5"/>
      <c r="U179" s="5"/>
      <c r="V179" s="5"/>
      <c r="W179" s="5"/>
    </row>
    <row r="180" spans="1:23" x14ac:dyDescent="0.2">
      <c r="A180" s="5">
        <v>50</v>
      </c>
      <c r="B180" s="5">
        <v>0</v>
      </c>
      <c r="C180" s="5">
        <v>0</v>
      </c>
      <c r="D180" s="5">
        <v>1</v>
      </c>
      <c r="E180" s="5">
        <v>224</v>
      </c>
      <c r="F180" s="5">
        <f>ROUND(Source!AR153,O180)</f>
        <v>212139.3</v>
      </c>
      <c r="G180" s="5" t="s">
        <v>270</v>
      </c>
      <c r="H180" s="5" t="s">
        <v>271</v>
      </c>
      <c r="I180" s="5"/>
      <c r="J180" s="5"/>
      <c r="K180" s="5">
        <v>224</v>
      </c>
      <c r="L180" s="5">
        <v>26</v>
      </c>
      <c r="M180" s="5">
        <v>3</v>
      </c>
      <c r="N180" s="5" t="s">
        <v>6</v>
      </c>
      <c r="O180" s="5">
        <v>2</v>
      </c>
      <c r="P180" s="5">
        <f>ROUND(Source!EJ153,O180)</f>
        <v>1516795.38</v>
      </c>
      <c r="Q180" s="5"/>
      <c r="R180" s="5"/>
      <c r="S180" s="5"/>
      <c r="T180" s="5"/>
      <c r="U180" s="5"/>
      <c r="V180" s="5"/>
      <c r="W180" s="5"/>
    </row>
    <row r="181" spans="1:23" x14ac:dyDescent="0.2">
      <c r="A181" s="5">
        <v>50</v>
      </c>
      <c r="B181" s="5">
        <v>1</v>
      </c>
      <c r="C181" s="5">
        <v>0</v>
      </c>
      <c r="D181" s="5">
        <v>2</v>
      </c>
      <c r="E181" s="5">
        <v>0</v>
      </c>
      <c r="F181" s="5">
        <f>ROUND(F180,O181)</f>
        <v>212139.3</v>
      </c>
      <c r="G181" s="5" t="s">
        <v>272</v>
      </c>
      <c r="H181" s="5" t="s">
        <v>271</v>
      </c>
      <c r="I181" s="5"/>
      <c r="J181" s="5"/>
      <c r="K181" s="5">
        <v>212</v>
      </c>
      <c r="L181" s="5">
        <v>27</v>
      </c>
      <c r="M181" s="5">
        <v>0</v>
      </c>
      <c r="N181" s="5" t="s">
        <v>6</v>
      </c>
      <c r="O181" s="5">
        <v>2</v>
      </c>
      <c r="P181" s="5">
        <f>ROUND(P180,O181)</f>
        <v>1516795.38</v>
      </c>
      <c r="Q181" s="5"/>
      <c r="R181" s="5"/>
      <c r="S181" s="5"/>
      <c r="T181" s="5"/>
      <c r="U181" s="5"/>
      <c r="V181" s="5"/>
      <c r="W181" s="5"/>
    </row>
    <row r="182" spans="1:23" x14ac:dyDescent="0.2">
      <c r="A182" s="5">
        <v>50</v>
      </c>
      <c r="B182" s="5">
        <v>1</v>
      </c>
      <c r="C182" s="5">
        <v>0</v>
      </c>
      <c r="D182" s="5">
        <v>2</v>
      </c>
      <c r="E182" s="5">
        <v>0</v>
      </c>
      <c r="F182" s="5">
        <f>ROUND(F181*18/100,O182)</f>
        <v>38185.07</v>
      </c>
      <c r="G182" s="5" t="s">
        <v>273</v>
      </c>
      <c r="H182" s="5" t="s">
        <v>274</v>
      </c>
      <c r="I182" s="5"/>
      <c r="J182" s="5"/>
      <c r="K182" s="5">
        <v>212</v>
      </c>
      <c r="L182" s="5">
        <v>28</v>
      </c>
      <c r="M182" s="5">
        <v>0</v>
      </c>
      <c r="N182" s="5" t="s">
        <v>6</v>
      </c>
      <c r="O182" s="5">
        <v>2</v>
      </c>
      <c r="P182" s="5">
        <f>ROUND(P181*18/100,O182)</f>
        <v>273023.17</v>
      </c>
      <c r="Q182" s="5"/>
      <c r="R182" s="5"/>
      <c r="S182" s="5"/>
      <c r="T182" s="5"/>
      <c r="U182" s="5"/>
      <c r="V182" s="5"/>
      <c r="W182" s="5"/>
    </row>
    <row r="183" spans="1:23" x14ac:dyDescent="0.2">
      <c r="A183" s="5">
        <v>50</v>
      </c>
      <c r="B183" s="5">
        <v>1</v>
      </c>
      <c r="C183" s="5">
        <v>0</v>
      </c>
      <c r="D183" s="5">
        <v>2</v>
      </c>
      <c r="E183" s="5">
        <v>213</v>
      </c>
      <c r="F183" s="5">
        <f>ROUND(F181+F182,O183)</f>
        <v>250324.37</v>
      </c>
      <c r="G183" s="5" t="s">
        <v>275</v>
      </c>
      <c r="H183" s="5" t="s">
        <v>276</v>
      </c>
      <c r="I183" s="5"/>
      <c r="J183" s="5"/>
      <c r="K183" s="5">
        <v>212</v>
      </c>
      <c r="L183" s="5">
        <v>29</v>
      </c>
      <c r="M183" s="5">
        <v>0</v>
      </c>
      <c r="N183" s="5" t="s">
        <v>6</v>
      </c>
      <c r="O183" s="5">
        <v>2</v>
      </c>
      <c r="P183" s="5">
        <f>ROUND(P181+P182,O183)</f>
        <v>1789818.55</v>
      </c>
      <c r="Q183" s="5"/>
      <c r="R183" s="5"/>
      <c r="S183" s="5"/>
      <c r="T183" s="5"/>
      <c r="U183" s="5"/>
      <c r="V183" s="5"/>
      <c r="W183" s="5"/>
    </row>
    <row r="186" spans="1:23" x14ac:dyDescent="0.2">
      <c r="A186">
        <v>70</v>
      </c>
      <c r="B186">
        <v>1</v>
      </c>
      <c r="D186">
        <v>1</v>
      </c>
      <c r="E186" t="s">
        <v>277</v>
      </c>
      <c r="F186" t="s">
        <v>278</v>
      </c>
      <c r="G186">
        <v>0</v>
      </c>
      <c r="H186">
        <v>0</v>
      </c>
      <c r="I186" t="s">
        <v>6</v>
      </c>
      <c r="J186">
        <v>1</v>
      </c>
      <c r="K186">
        <v>0</v>
      </c>
      <c r="L186" t="s">
        <v>6</v>
      </c>
      <c r="M186" t="s">
        <v>6</v>
      </c>
      <c r="N186">
        <v>0</v>
      </c>
      <c r="O186">
        <v>0</v>
      </c>
    </row>
    <row r="187" spans="1:23" x14ac:dyDescent="0.2">
      <c r="A187">
        <v>70</v>
      </c>
      <c r="B187">
        <v>1</v>
      </c>
      <c r="D187">
        <v>2</v>
      </c>
      <c r="E187" t="s">
        <v>279</v>
      </c>
      <c r="F187" t="s">
        <v>280</v>
      </c>
      <c r="G187">
        <v>1</v>
      </c>
      <c r="H187">
        <v>0</v>
      </c>
      <c r="I187" t="s">
        <v>6</v>
      </c>
      <c r="J187">
        <v>1</v>
      </c>
      <c r="K187">
        <v>0</v>
      </c>
      <c r="L187" t="s">
        <v>6</v>
      </c>
      <c r="M187" t="s">
        <v>6</v>
      </c>
      <c r="N187">
        <v>0</v>
      </c>
      <c r="O187">
        <v>1</v>
      </c>
    </row>
    <row r="188" spans="1:23" x14ac:dyDescent="0.2">
      <c r="A188">
        <v>70</v>
      </c>
      <c r="B188">
        <v>1</v>
      </c>
      <c r="D188">
        <v>3</v>
      </c>
      <c r="E188" t="s">
        <v>281</v>
      </c>
      <c r="F188" t="s">
        <v>282</v>
      </c>
      <c r="G188">
        <v>0</v>
      </c>
      <c r="H188">
        <v>0</v>
      </c>
      <c r="I188" t="s">
        <v>6</v>
      </c>
      <c r="J188">
        <v>1</v>
      </c>
      <c r="K188">
        <v>0</v>
      </c>
      <c r="L188" t="s">
        <v>6</v>
      </c>
      <c r="M188" t="s">
        <v>6</v>
      </c>
      <c r="N188">
        <v>0</v>
      </c>
      <c r="O188">
        <v>0</v>
      </c>
    </row>
    <row r="189" spans="1:23" x14ac:dyDescent="0.2">
      <c r="A189">
        <v>70</v>
      </c>
      <c r="B189">
        <v>1</v>
      </c>
      <c r="D189">
        <v>4</v>
      </c>
      <c r="E189" t="s">
        <v>283</v>
      </c>
      <c r="F189" t="s">
        <v>284</v>
      </c>
      <c r="G189">
        <v>0</v>
      </c>
      <c r="H189">
        <v>0</v>
      </c>
      <c r="I189" t="s">
        <v>285</v>
      </c>
      <c r="J189">
        <v>0</v>
      </c>
      <c r="K189">
        <v>0</v>
      </c>
      <c r="L189" t="s">
        <v>6</v>
      </c>
      <c r="M189" t="s">
        <v>6</v>
      </c>
      <c r="N189">
        <v>0</v>
      </c>
      <c r="O189">
        <v>0</v>
      </c>
    </row>
    <row r="190" spans="1:23" x14ac:dyDescent="0.2">
      <c r="A190">
        <v>70</v>
      </c>
      <c r="B190">
        <v>1</v>
      </c>
      <c r="D190">
        <v>5</v>
      </c>
      <c r="E190" t="s">
        <v>286</v>
      </c>
      <c r="F190" t="s">
        <v>287</v>
      </c>
      <c r="G190">
        <v>0</v>
      </c>
      <c r="H190">
        <v>0</v>
      </c>
      <c r="I190" t="s">
        <v>288</v>
      </c>
      <c r="J190">
        <v>0</v>
      </c>
      <c r="K190">
        <v>0</v>
      </c>
      <c r="L190" t="s">
        <v>6</v>
      </c>
      <c r="M190" t="s">
        <v>6</v>
      </c>
      <c r="N190">
        <v>0</v>
      </c>
      <c r="O190">
        <v>0</v>
      </c>
    </row>
    <row r="191" spans="1:23" x14ac:dyDescent="0.2">
      <c r="A191">
        <v>70</v>
      </c>
      <c r="B191">
        <v>1</v>
      </c>
      <c r="D191">
        <v>6</v>
      </c>
      <c r="E191" t="s">
        <v>289</v>
      </c>
      <c r="F191" t="s">
        <v>290</v>
      </c>
      <c r="G191">
        <v>0</v>
      </c>
      <c r="H191">
        <v>0</v>
      </c>
      <c r="I191" t="s">
        <v>291</v>
      </c>
      <c r="J191">
        <v>0</v>
      </c>
      <c r="K191">
        <v>0</v>
      </c>
      <c r="L191" t="s">
        <v>6</v>
      </c>
      <c r="M191" t="s">
        <v>6</v>
      </c>
      <c r="N191">
        <v>0</v>
      </c>
      <c r="O191">
        <v>0</v>
      </c>
    </row>
    <row r="192" spans="1:23" x14ac:dyDescent="0.2">
      <c r="A192">
        <v>70</v>
      </c>
      <c r="B192">
        <v>1</v>
      </c>
      <c r="D192">
        <v>7</v>
      </c>
      <c r="E192" t="s">
        <v>292</v>
      </c>
      <c r="F192" t="s">
        <v>293</v>
      </c>
      <c r="G192">
        <v>0</v>
      </c>
      <c r="H192">
        <v>0</v>
      </c>
      <c r="I192" t="s">
        <v>6</v>
      </c>
      <c r="J192">
        <v>0</v>
      </c>
      <c r="K192">
        <v>0</v>
      </c>
      <c r="L192" t="s">
        <v>6</v>
      </c>
      <c r="M192" t="s">
        <v>6</v>
      </c>
      <c r="N192">
        <v>0</v>
      </c>
      <c r="O192">
        <v>0</v>
      </c>
    </row>
    <row r="193" spans="1:15" x14ac:dyDescent="0.2">
      <c r="A193">
        <v>70</v>
      </c>
      <c r="B193">
        <v>1</v>
      </c>
      <c r="D193">
        <v>8</v>
      </c>
      <c r="E193" t="s">
        <v>294</v>
      </c>
      <c r="F193" t="s">
        <v>295</v>
      </c>
      <c r="G193">
        <v>0</v>
      </c>
      <c r="H193">
        <v>0</v>
      </c>
      <c r="I193" t="s">
        <v>296</v>
      </c>
      <c r="J193">
        <v>0</v>
      </c>
      <c r="K193">
        <v>0</v>
      </c>
      <c r="L193" t="s">
        <v>6</v>
      </c>
      <c r="M193" t="s">
        <v>6</v>
      </c>
      <c r="N193">
        <v>0</v>
      </c>
      <c r="O193">
        <v>0</v>
      </c>
    </row>
    <row r="194" spans="1:15" x14ac:dyDescent="0.2">
      <c r="A194">
        <v>70</v>
      </c>
      <c r="B194">
        <v>1</v>
      </c>
      <c r="D194">
        <v>9</v>
      </c>
      <c r="E194" t="s">
        <v>297</v>
      </c>
      <c r="F194" t="s">
        <v>298</v>
      </c>
      <c r="G194">
        <v>0</v>
      </c>
      <c r="H194">
        <v>0</v>
      </c>
      <c r="I194" t="s">
        <v>299</v>
      </c>
      <c r="J194">
        <v>0</v>
      </c>
      <c r="K194">
        <v>0</v>
      </c>
      <c r="L194" t="s">
        <v>6</v>
      </c>
      <c r="M194" t="s">
        <v>6</v>
      </c>
      <c r="N194">
        <v>0</v>
      </c>
      <c r="O194">
        <v>0</v>
      </c>
    </row>
    <row r="195" spans="1:15" x14ac:dyDescent="0.2">
      <c r="A195">
        <v>70</v>
      </c>
      <c r="B195">
        <v>1</v>
      </c>
      <c r="D195">
        <v>10</v>
      </c>
      <c r="E195" t="s">
        <v>300</v>
      </c>
      <c r="F195" t="s">
        <v>301</v>
      </c>
      <c r="G195">
        <v>0</v>
      </c>
      <c r="H195">
        <v>0</v>
      </c>
      <c r="I195" t="s">
        <v>302</v>
      </c>
      <c r="J195">
        <v>0</v>
      </c>
      <c r="K195">
        <v>0</v>
      </c>
      <c r="L195" t="s">
        <v>6</v>
      </c>
      <c r="M195" t="s">
        <v>6</v>
      </c>
      <c r="N195">
        <v>0</v>
      </c>
      <c r="O195">
        <v>0</v>
      </c>
    </row>
    <row r="196" spans="1:15" x14ac:dyDescent="0.2">
      <c r="A196">
        <v>70</v>
      </c>
      <c r="B196">
        <v>1</v>
      </c>
      <c r="D196">
        <v>11</v>
      </c>
      <c r="E196" t="s">
        <v>303</v>
      </c>
      <c r="F196" t="s">
        <v>304</v>
      </c>
      <c r="G196">
        <v>0</v>
      </c>
      <c r="H196">
        <v>0</v>
      </c>
      <c r="I196" t="s">
        <v>305</v>
      </c>
      <c r="J196">
        <v>0</v>
      </c>
      <c r="K196">
        <v>0</v>
      </c>
      <c r="L196" t="s">
        <v>6</v>
      </c>
      <c r="M196" t="s">
        <v>6</v>
      </c>
      <c r="N196">
        <v>0</v>
      </c>
      <c r="O196">
        <v>0</v>
      </c>
    </row>
    <row r="197" spans="1:15" x14ac:dyDescent="0.2">
      <c r="A197">
        <v>70</v>
      </c>
      <c r="B197">
        <v>1</v>
      </c>
      <c r="D197">
        <v>12</v>
      </c>
      <c r="E197" t="s">
        <v>306</v>
      </c>
      <c r="F197" t="s">
        <v>307</v>
      </c>
      <c r="G197">
        <v>0</v>
      </c>
      <c r="H197">
        <v>0</v>
      </c>
      <c r="I197" t="s">
        <v>6</v>
      </c>
      <c r="J197">
        <v>0</v>
      </c>
      <c r="K197">
        <v>0</v>
      </c>
      <c r="L197" t="s">
        <v>6</v>
      </c>
      <c r="M197" t="s">
        <v>6</v>
      </c>
      <c r="N197">
        <v>0</v>
      </c>
      <c r="O197">
        <v>0</v>
      </c>
    </row>
    <row r="198" spans="1:15" x14ac:dyDescent="0.2">
      <c r="A198">
        <v>70</v>
      </c>
      <c r="B198">
        <v>1</v>
      </c>
      <c r="D198">
        <v>1</v>
      </c>
      <c r="E198" t="s">
        <v>308</v>
      </c>
      <c r="F198" t="s">
        <v>309</v>
      </c>
      <c r="G198">
        <v>0.9</v>
      </c>
      <c r="H198">
        <v>1</v>
      </c>
      <c r="I198" t="s">
        <v>310</v>
      </c>
      <c r="J198">
        <v>0</v>
      </c>
      <c r="K198">
        <v>0</v>
      </c>
      <c r="L198" t="s">
        <v>6</v>
      </c>
      <c r="M198" t="s">
        <v>6</v>
      </c>
      <c r="N198">
        <v>0</v>
      </c>
      <c r="O198">
        <v>0.9</v>
      </c>
    </row>
    <row r="199" spans="1:15" x14ac:dyDescent="0.2">
      <c r="A199">
        <v>70</v>
      </c>
      <c r="B199">
        <v>1</v>
      </c>
      <c r="D199">
        <v>2</v>
      </c>
      <c r="E199" t="s">
        <v>311</v>
      </c>
      <c r="F199" t="s">
        <v>312</v>
      </c>
      <c r="G199">
        <v>0.85</v>
      </c>
      <c r="H199">
        <v>1</v>
      </c>
      <c r="I199" t="s">
        <v>313</v>
      </c>
      <c r="J199">
        <v>0</v>
      </c>
      <c r="K199">
        <v>0</v>
      </c>
      <c r="L199" t="s">
        <v>6</v>
      </c>
      <c r="M199" t="s">
        <v>6</v>
      </c>
      <c r="N199">
        <v>0</v>
      </c>
      <c r="O199">
        <v>0.85</v>
      </c>
    </row>
    <row r="200" spans="1:15" x14ac:dyDescent="0.2">
      <c r="A200">
        <v>70</v>
      </c>
      <c r="B200">
        <v>1</v>
      </c>
      <c r="D200">
        <v>3</v>
      </c>
      <c r="E200" t="s">
        <v>314</v>
      </c>
      <c r="F200" t="s">
        <v>315</v>
      </c>
      <c r="G200">
        <v>1</v>
      </c>
      <c r="H200">
        <v>0.85</v>
      </c>
      <c r="I200" t="s">
        <v>316</v>
      </c>
      <c r="J200">
        <v>0</v>
      </c>
      <c r="K200">
        <v>0</v>
      </c>
      <c r="L200" t="s">
        <v>6</v>
      </c>
      <c r="M200" t="s">
        <v>6</v>
      </c>
      <c r="N200">
        <v>0</v>
      </c>
      <c r="O200">
        <v>1</v>
      </c>
    </row>
    <row r="201" spans="1:15" x14ac:dyDescent="0.2">
      <c r="A201">
        <v>70</v>
      </c>
      <c r="B201">
        <v>1</v>
      </c>
      <c r="D201">
        <v>4</v>
      </c>
      <c r="E201" t="s">
        <v>317</v>
      </c>
      <c r="F201" t="s">
        <v>318</v>
      </c>
      <c r="G201">
        <v>1</v>
      </c>
      <c r="H201">
        <v>0</v>
      </c>
      <c r="I201" t="s">
        <v>6</v>
      </c>
      <c r="J201">
        <v>0</v>
      </c>
      <c r="K201">
        <v>0</v>
      </c>
      <c r="L201" t="s">
        <v>6</v>
      </c>
      <c r="M201" t="s">
        <v>6</v>
      </c>
      <c r="N201">
        <v>0</v>
      </c>
      <c r="O201">
        <v>1</v>
      </c>
    </row>
    <row r="202" spans="1:15" x14ac:dyDescent="0.2">
      <c r="A202">
        <v>70</v>
      </c>
      <c r="B202">
        <v>1</v>
      </c>
      <c r="D202">
        <v>5</v>
      </c>
      <c r="E202" t="s">
        <v>319</v>
      </c>
      <c r="F202" t="s">
        <v>320</v>
      </c>
      <c r="G202">
        <v>1</v>
      </c>
      <c r="H202">
        <v>0.8</v>
      </c>
      <c r="I202" t="s">
        <v>321</v>
      </c>
      <c r="J202">
        <v>0</v>
      </c>
      <c r="K202">
        <v>0</v>
      </c>
      <c r="L202" t="s">
        <v>6</v>
      </c>
      <c r="M202" t="s">
        <v>6</v>
      </c>
      <c r="N202">
        <v>0</v>
      </c>
      <c r="O202">
        <v>1</v>
      </c>
    </row>
    <row r="203" spans="1:15" x14ac:dyDescent="0.2">
      <c r="A203">
        <v>70</v>
      </c>
      <c r="B203">
        <v>1</v>
      </c>
      <c r="D203">
        <v>6</v>
      </c>
      <c r="E203" t="s">
        <v>322</v>
      </c>
      <c r="F203" t="s">
        <v>323</v>
      </c>
      <c r="G203">
        <v>1</v>
      </c>
      <c r="H203">
        <v>0</v>
      </c>
      <c r="I203" t="s">
        <v>6</v>
      </c>
      <c r="J203">
        <v>0</v>
      </c>
      <c r="K203">
        <v>0</v>
      </c>
      <c r="L203" t="s">
        <v>6</v>
      </c>
      <c r="M203" t="s">
        <v>6</v>
      </c>
      <c r="N203">
        <v>0</v>
      </c>
      <c r="O203">
        <v>0.85</v>
      </c>
    </row>
    <row r="204" spans="1:15" x14ac:dyDescent="0.2">
      <c r="A204">
        <v>70</v>
      </c>
      <c r="B204">
        <v>1</v>
      </c>
      <c r="D204">
        <v>7</v>
      </c>
      <c r="E204" t="s">
        <v>324</v>
      </c>
      <c r="F204" t="s">
        <v>325</v>
      </c>
      <c r="G204">
        <v>1</v>
      </c>
      <c r="H204">
        <v>0</v>
      </c>
      <c r="I204" t="s">
        <v>6</v>
      </c>
      <c r="J204">
        <v>0</v>
      </c>
      <c r="K204">
        <v>0</v>
      </c>
      <c r="L204" t="s">
        <v>6</v>
      </c>
      <c r="M204" t="s">
        <v>6</v>
      </c>
      <c r="N204">
        <v>0</v>
      </c>
      <c r="O204">
        <v>0.8</v>
      </c>
    </row>
    <row r="205" spans="1:15" x14ac:dyDescent="0.2">
      <c r="A205">
        <v>70</v>
      </c>
      <c r="B205">
        <v>1</v>
      </c>
      <c r="D205">
        <v>8</v>
      </c>
      <c r="E205" t="s">
        <v>326</v>
      </c>
      <c r="F205" t="s">
        <v>327</v>
      </c>
      <c r="G205">
        <v>0.7</v>
      </c>
      <c r="H205">
        <v>0</v>
      </c>
      <c r="I205" t="s">
        <v>6</v>
      </c>
      <c r="J205">
        <v>0</v>
      </c>
      <c r="K205">
        <v>0</v>
      </c>
      <c r="L205" t="s">
        <v>6</v>
      </c>
      <c r="M205" t="s">
        <v>6</v>
      </c>
      <c r="N205">
        <v>0</v>
      </c>
      <c r="O205">
        <v>0.94</v>
      </c>
    </row>
    <row r="206" spans="1:15" x14ac:dyDescent="0.2">
      <c r="A206">
        <v>70</v>
      </c>
      <c r="B206">
        <v>1</v>
      </c>
      <c r="D206">
        <v>9</v>
      </c>
      <c r="E206" t="s">
        <v>328</v>
      </c>
      <c r="F206" t="s">
        <v>329</v>
      </c>
      <c r="G206">
        <v>0.9</v>
      </c>
      <c r="H206">
        <v>0</v>
      </c>
      <c r="I206" t="s">
        <v>6</v>
      </c>
      <c r="J206">
        <v>0</v>
      </c>
      <c r="K206">
        <v>0</v>
      </c>
      <c r="L206" t="s">
        <v>6</v>
      </c>
      <c r="M206" t="s">
        <v>6</v>
      </c>
      <c r="N206">
        <v>0</v>
      </c>
      <c r="O206">
        <v>0.9</v>
      </c>
    </row>
    <row r="207" spans="1:15" x14ac:dyDescent="0.2">
      <c r="A207">
        <v>70</v>
      </c>
      <c r="B207">
        <v>1</v>
      </c>
      <c r="D207">
        <v>10</v>
      </c>
      <c r="E207" t="s">
        <v>330</v>
      </c>
      <c r="F207" t="s">
        <v>331</v>
      </c>
      <c r="G207">
        <v>0.6</v>
      </c>
      <c r="H207">
        <v>0</v>
      </c>
      <c r="I207" t="s">
        <v>6</v>
      </c>
      <c r="J207">
        <v>0</v>
      </c>
      <c r="K207">
        <v>0</v>
      </c>
      <c r="L207" t="s">
        <v>6</v>
      </c>
      <c r="M207" t="s">
        <v>6</v>
      </c>
      <c r="N207">
        <v>0</v>
      </c>
      <c r="O207">
        <v>0.6</v>
      </c>
    </row>
    <row r="208" spans="1:15" x14ac:dyDescent="0.2">
      <c r="A208">
        <v>70</v>
      </c>
      <c r="B208">
        <v>1</v>
      </c>
      <c r="D208">
        <v>11</v>
      </c>
      <c r="E208" t="s">
        <v>332</v>
      </c>
      <c r="F208" t="s">
        <v>333</v>
      </c>
      <c r="G208">
        <v>1.2</v>
      </c>
      <c r="H208">
        <v>0</v>
      </c>
      <c r="I208" t="s">
        <v>6</v>
      </c>
      <c r="J208">
        <v>0</v>
      </c>
      <c r="K208">
        <v>0</v>
      </c>
      <c r="L208" t="s">
        <v>6</v>
      </c>
      <c r="M208" t="s">
        <v>6</v>
      </c>
      <c r="N208">
        <v>0</v>
      </c>
      <c r="O208">
        <v>1.2</v>
      </c>
    </row>
    <row r="209" spans="1:34" x14ac:dyDescent="0.2">
      <c r="A209">
        <v>70</v>
      </c>
      <c r="B209">
        <v>1</v>
      </c>
      <c r="D209">
        <v>12</v>
      </c>
      <c r="E209" t="s">
        <v>334</v>
      </c>
      <c r="F209" t="s">
        <v>335</v>
      </c>
      <c r="G209">
        <v>0</v>
      </c>
      <c r="H209">
        <v>0</v>
      </c>
      <c r="I209" t="s">
        <v>6</v>
      </c>
      <c r="J209">
        <v>0</v>
      </c>
      <c r="K209">
        <v>0</v>
      </c>
      <c r="L209" t="s">
        <v>6</v>
      </c>
      <c r="M209" t="s">
        <v>6</v>
      </c>
      <c r="N209">
        <v>0</v>
      </c>
      <c r="O209">
        <v>0</v>
      </c>
    </row>
    <row r="210" spans="1:34" x14ac:dyDescent="0.2">
      <c r="A210">
        <v>70</v>
      </c>
      <c r="B210">
        <v>1</v>
      </c>
      <c r="D210">
        <v>13</v>
      </c>
      <c r="E210" t="s">
        <v>336</v>
      </c>
      <c r="F210" t="s">
        <v>337</v>
      </c>
      <c r="G210">
        <v>1</v>
      </c>
      <c r="H210">
        <v>0</v>
      </c>
      <c r="I210" t="s">
        <v>6</v>
      </c>
      <c r="J210">
        <v>0</v>
      </c>
      <c r="K210">
        <v>0</v>
      </c>
      <c r="L210" t="s">
        <v>6</v>
      </c>
      <c r="M210" t="s">
        <v>6</v>
      </c>
      <c r="N210">
        <v>0</v>
      </c>
      <c r="O210">
        <v>0.94</v>
      </c>
    </row>
    <row r="212" spans="1:34" x14ac:dyDescent="0.2">
      <c r="A212">
        <v>-1</v>
      </c>
    </row>
    <row r="214" spans="1:34" x14ac:dyDescent="0.2">
      <c r="A214" s="4">
        <v>75</v>
      </c>
      <c r="B214" s="4" t="s">
        <v>338</v>
      </c>
      <c r="C214" s="4">
        <v>2000</v>
      </c>
      <c r="D214" s="4">
        <v>0</v>
      </c>
      <c r="E214" s="4">
        <v>1</v>
      </c>
      <c r="F214" s="4"/>
      <c r="G214" s="4">
        <v>0</v>
      </c>
      <c r="H214" s="4">
        <v>1</v>
      </c>
      <c r="I214" s="4">
        <v>0</v>
      </c>
      <c r="J214" s="4">
        <v>1</v>
      </c>
      <c r="K214" s="4">
        <v>0</v>
      </c>
      <c r="L214" s="4">
        <v>0</v>
      </c>
      <c r="M214" s="4">
        <v>0</v>
      </c>
      <c r="N214" s="4">
        <v>26812436</v>
      </c>
      <c r="O214" s="4">
        <v>1</v>
      </c>
    </row>
    <row r="215" spans="1:34" x14ac:dyDescent="0.2">
      <c r="A215" s="4">
        <v>75</v>
      </c>
      <c r="B215" s="4" t="s">
        <v>339</v>
      </c>
      <c r="C215" s="4">
        <v>2017</v>
      </c>
      <c r="D215" s="4">
        <v>3</v>
      </c>
      <c r="E215" s="4">
        <v>0</v>
      </c>
      <c r="F215" s="4"/>
      <c r="G215" s="4">
        <v>0</v>
      </c>
      <c r="H215" s="4">
        <v>1</v>
      </c>
      <c r="I215" s="4">
        <v>0</v>
      </c>
      <c r="J215" s="4">
        <v>1</v>
      </c>
      <c r="K215" s="4">
        <v>0</v>
      </c>
      <c r="L215" s="4">
        <v>0</v>
      </c>
      <c r="M215" s="4">
        <v>1</v>
      </c>
      <c r="N215" s="4">
        <v>26812450</v>
      </c>
      <c r="O215" s="4">
        <v>2</v>
      </c>
    </row>
    <row r="216" spans="1:34" x14ac:dyDescent="0.2">
      <c r="A216" s="6">
        <v>3</v>
      </c>
      <c r="B216" s="6" t="s">
        <v>340</v>
      </c>
      <c r="C216" s="6">
        <v>7.15</v>
      </c>
      <c r="D216" s="6">
        <v>1</v>
      </c>
      <c r="E216" s="6">
        <v>1</v>
      </c>
      <c r="F216" s="6">
        <v>1</v>
      </c>
      <c r="G216" s="6">
        <v>1</v>
      </c>
      <c r="H216" s="6">
        <v>1</v>
      </c>
      <c r="I216" s="6">
        <v>1</v>
      </c>
      <c r="J216" s="6">
        <v>1</v>
      </c>
      <c r="K216" s="6">
        <v>1</v>
      </c>
      <c r="L216" s="6">
        <v>6.23</v>
      </c>
      <c r="M216" s="6">
        <v>7.15</v>
      </c>
      <c r="N216" s="6">
        <v>1</v>
      </c>
      <c r="O216" s="6">
        <v>1</v>
      </c>
      <c r="P216" s="6">
        <v>1</v>
      </c>
      <c r="Q216" s="6">
        <v>1</v>
      </c>
      <c r="R216" s="6">
        <v>6.23</v>
      </c>
      <c r="S216" s="6" t="s">
        <v>6</v>
      </c>
      <c r="T216" s="6" t="s">
        <v>6</v>
      </c>
      <c r="U216" s="6" t="s">
        <v>6</v>
      </c>
      <c r="V216" s="6" t="s">
        <v>6</v>
      </c>
      <c r="W216" s="6" t="s">
        <v>6</v>
      </c>
      <c r="X216" s="6" t="s">
        <v>6</v>
      </c>
      <c r="Y216" s="6" t="s">
        <v>6</v>
      </c>
      <c r="Z216" s="6" t="s">
        <v>6</v>
      </c>
      <c r="AA216" s="6" t="s">
        <v>6</v>
      </c>
      <c r="AB216" s="6" t="s">
        <v>6</v>
      </c>
      <c r="AC216" s="6" t="s">
        <v>6</v>
      </c>
      <c r="AD216" s="6" t="s">
        <v>6</v>
      </c>
      <c r="AE216" s="6" t="s">
        <v>6</v>
      </c>
      <c r="AF216" s="6" t="s">
        <v>6</v>
      </c>
      <c r="AG216" s="6" t="s">
        <v>6</v>
      </c>
      <c r="AH216" s="6" t="s">
        <v>6</v>
      </c>
    </row>
    <row r="220" spans="1:34" x14ac:dyDescent="0.2">
      <c r="A220">
        <v>65</v>
      </c>
      <c r="C220">
        <v>1</v>
      </c>
      <c r="D220">
        <v>0</v>
      </c>
      <c r="E220">
        <v>245</v>
      </c>
    </row>
  </sheetData>
  <printOptions gridLines="1"/>
  <pageMargins left="0.75" right="0.75" top="1" bottom="1" header="0.5" footer="0.5"/>
  <headerFooter alignWithMargins="0">
    <oddHeader>&amp;A</oddHeader>
    <oddFooter>Page 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C55"/>
  <sheetViews>
    <sheetView workbookViewId="0"/>
  </sheetViews>
  <sheetFormatPr defaultColWidth="9.140625" defaultRowHeight="12.75" x14ac:dyDescent="0.2"/>
  <cols>
    <col min="1" max="256" width="9.140625" customWidth="1"/>
  </cols>
  <sheetData>
    <row r="1" spans="1:133" x14ac:dyDescent="0.2">
      <c r="A1">
        <v>0</v>
      </c>
      <c r="B1" t="s">
        <v>0</v>
      </c>
      <c r="D1" t="s">
        <v>341</v>
      </c>
      <c r="F1">
        <v>0</v>
      </c>
      <c r="G1">
        <v>0</v>
      </c>
      <c r="H1">
        <v>0</v>
      </c>
      <c r="I1" t="s">
        <v>2</v>
      </c>
      <c r="J1" t="s">
        <v>3</v>
      </c>
      <c r="K1">
        <v>0</v>
      </c>
      <c r="L1">
        <v>16187</v>
      </c>
      <c r="M1">
        <v>10</v>
      </c>
    </row>
    <row r="12" spans="1:133" x14ac:dyDescent="0.2">
      <c r="A12" s="1">
        <v>1</v>
      </c>
      <c r="B12" s="1">
        <v>53</v>
      </c>
      <c r="C12" s="1">
        <v>0</v>
      </c>
      <c r="D12" s="1"/>
      <c r="E12" s="1">
        <v>0</v>
      </c>
      <c r="F12" s="1" t="s">
        <v>4</v>
      </c>
      <c r="G12" s="1" t="s">
        <v>5</v>
      </c>
      <c r="H12" s="1" t="s">
        <v>6</v>
      </c>
      <c r="I12" s="1">
        <v>0</v>
      </c>
      <c r="J12" s="1" t="s">
        <v>6</v>
      </c>
      <c r="K12" s="1">
        <v>0</v>
      </c>
      <c r="L12" s="1"/>
      <c r="M12" s="1"/>
      <c r="N12" s="1"/>
      <c r="O12" s="1">
        <v>0</v>
      </c>
      <c r="P12" s="1">
        <v>0</v>
      </c>
      <c r="Q12" s="1">
        <v>0</v>
      </c>
      <c r="R12" s="1">
        <v>0</v>
      </c>
      <c r="S12" s="1">
        <v>0</v>
      </c>
      <c r="T12" s="1"/>
      <c r="U12" s="1" t="s">
        <v>6</v>
      </c>
      <c r="V12" s="1">
        <v>0</v>
      </c>
      <c r="W12" s="1" t="s">
        <v>6</v>
      </c>
      <c r="X12" s="1" t="s">
        <v>6</v>
      </c>
      <c r="Y12" s="1" t="s">
        <v>6</v>
      </c>
      <c r="Z12" s="1" t="s">
        <v>6</v>
      </c>
      <c r="AA12" s="1" t="s">
        <v>6</v>
      </c>
      <c r="AB12" s="1" t="s">
        <v>6</v>
      </c>
      <c r="AC12" s="1" t="s">
        <v>6</v>
      </c>
      <c r="AD12" s="1" t="s">
        <v>6</v>
      </c>
      <c r="AE12" s="1" t="s">
        <v>6</v>
      </c>
      <c r="AF12" s="1" t="s">
        <v>6</v>
      </c>
      <c r="AG12" s="1" t="s">
        <v>6</v>
      </c>
      <c r="AH12" s="1" t="s">
        <v>6</v>
      </c>
      <c r="AI12" s="1" t="s">
        <v>6</v>
      </c>
      <c r="AJ12" s="1" t="s">
        <v>6</v>
      </c>
      <c r="AK12" s="1"/>
      <c r="AL12" s="1" t="s">
        <v>6</v>
      </c>
      <c r="AM12" s="1" t="s">
        <v>6</v>
      </c>
      <c r="AN12" s="1" t="s">
        <v>6</v>
      </c>
      <c r="AO12" s="1"/>
      <c r="AP12" s="1" t="s">
        <v>6</v>
      </c>
      <c r="AQ12" s="1" t="s">
        <v>6</v>
      </c>
      <c r="AR12" s="1" t="s">
        <v>6</v>
      </c>
      <c r="AS12" s="1"/>
      <c r="AT12" s="1"/>
      <c r="AU12" s="1"/>
      <c r="AV12" s="1"/>
      <c r="AW12" s="1"/>
      <c r="AX12" s="1" t="s">
        <v>6</v>
      </c>
      <c r="AY12" s="1" t="s">
        <v>6</v>
      </c>
      <c r="AZ12" s="1" t="s">
        <v>6</v>
      </c>
      <c r="BA12" s="1"/>
      <c r="BB12" s="1"/>
      <c r="BC12" s="1"/>
      <c r="BD12" s="1"/>
      <c r="BE12" s="1"/>
      <c r="BF12" s="1"/>
      <c r="BG12" s="1"/>
      <c r="BH12" s="1" t="s">
        <v>7</v>
      </c>
      <c r="BI12" s="1" t="s">
        <v>8</v>
      </c>
      <c r="BJ12" s="1">
        <v>1</v>
      </c>
      <c r="BK12" s="1">
        <v>1</v>
      </c>
      <c r="BL12" s="1">
        <v>0</v>
      </c>
      <c r="BM12" s="1">
        <v>0</v>
      </c>
      <c r="BN12" s="1">
        <v>1</v>
      </c>
      <c r="BO12" s="1">
        <v>0</v>
      </c>
      <c r="BP12" s="1">
        <v>6</v>
      </c>
      <c r="BQ12" s="1">
        <v>2</v>
      </c>
      <c r="BR12" s="1">
        <v>1</v>
      </c>
      <c r="BS12" s="1">
        <v>1</v>
      </c>
      <c r="BT12" s="1">
        <v>0</v>
      </c>
      <c r="BU12" s="1">
        <v>0</v>
      </c>
      <c r="BV12" s="1">
        <v>1</v>
      </c>
      <c r="BW12" s="1">
        <v>0</v>
      </c>
      <c r="BX12" s="1">
        <v>0</v>
      </c>
      <c r="BY12" s="1" t="s">
        <v>9</v>
      </c>
      <c r="BZ12" s="1" t="s">
        <v>10</v>
      </c>
      <c r="CA12" s="1" t="s">
        <v>9</v>
      </c>
      <c r="CB12" s="1" t="s">
        <v>9</v>
      </c>
      <c r="CC12" s="1" t="s">
        <v>9</v>
      </c>
      <c r="CD12" s="1" t="s">
        <v>9</v>
      </c>
      <c r="CE12" s="1" t="s">
        <v>11</v>
      </c>
      <c r="CF12" s="1">
        <v>0</v>
      </c>
      <c r="CG12" s="1">
        <v>0</v>
      </c>
      <c r="CH12" s="1">
        <v>524288</v>
      </c>
      <c r="CI12" s="1" t="s">
        <v>6</v>
      </c>
      <c r="CJ12" s="1" t="s">
        <v>6</v>
      </c>
      <c r="CK12" s="1">
        <v>0</v>
      </c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>
        <v>0</v>
      </c>
    </row>
    <row r="14" spans="1:133" x14ac:dyDescent="0.2">
      <c r="A14" s="1">
        <v>22</v>
      </c>
      <c r="B14" s="1">
        <v>0</v>
      </c>
      <c r="C14" s="1">
        <v>0</v>
      </c>
      <c r="D14" s="1">
        <v>26812436</v>
      </c>
      <c r="E14" s="1">
        <v>26812450</v>
      </c>
      <c r="F14" s="1">
        <v>3</v>
      </c>
      <c r="G14" s="1"/>
      <c r="H14" s="1"/>
      <c r="I14" s="1"/>
      <c r="J14" s="1"/>
      <c r="K14" s="1"/>
      <c r="L14" s="1"/>
      <c r="M14" s="1"/>
      <c r="N14" s="1"/>
      <c r="O14" s="1"/>
    </row>
    <row r="16" spans="1:133" x14ac:dyDescent="0.2">
      <c r="A16" s="7">
        <v>3</v>
      </c>
      <c r="B16" s="7">
        <v>1</v>
      </c>
      <c r="C16" s="7" t="s">
        <v>12</v>
      </c>
      <c r="D16" s="7" t="s">
        <v>12</v>
      </c>
      <c r="E16" s="8">
        <f>(Source!F138)/1000</f>
        <v>212.13929999999999</v>
      </c>
      <c r="F16" s="8">
        <f>(Source!F139)/1000</f>
        <v>0</v>
      </c>
      <c r="G16" s="8">
        <f>(Source!F130)/1000</f>
        <v>0</v>
      </c>
      <c r="H16" s="8">
        <f>(Source!F140)/1000+(Source!F141)/1000</f>
        <v>0</v>
      </c>
      <c r="I16" s="8">
        <f>E16+F16+G16+H16</f>
        <v>212.13929999999999</v>
      </c>
      <c r="J16" s="8">
        <f>(Source!F136)/1000</f>
        <v>11.958020000000001</v>
      </c>
      <c r="T16" s="9">
        <f>(Source!P138)/1000</f>
        <v>1516.7953799999998</v>
      </c>
      <c r="U16" s="9">
        <f>(Source!P139)/1000</f>
        <v>0</v>
      </c>
      <c r="V16" s="9">
        <f>(Source!P130)/1000</f>
        <v>0</v>
      </c>
      <c r="W16" s="9">
        <f>(Source!P140)/1000+(Source!P141)/1000</f>
        <v>0</v>
      </c>
      <c r="X16" s="9">
        <f>T16+U16+V16+W16</f>
        <v>1516.7953799999998</v>
      </c>
      <c r="Y16" s="9">
        <f>(Source!P136)/1000</f>
        <v>85.499669999999995</v>
      </c>
      <c r="AI16" s="7">
        <v>0</v>
      </c>
      <c r="AJ16" s="7">
        <v>0</v>
      </c>
      <c r="AK16" s="7" t="s">
        <v>6</v>
      </c>
      <c r="AL16" s="7" t="s">
        <v>6</v>
      </c>
      <c r="AM16" s="7" t="s">
        <v>6</v>
      </c>
      <c r="AN16" s="7">
        <v>0</v>
      </c>
      <c r="AO16" s="7" t="s">
        <v>6</v>
      </c>
      <c r="AP16" s="7" t="s">
        <v>6</v>
      </c>
      <c r="AT16" s="8">
        <v>184768.87</v>
      </c>
      <c r="AU16" s="8">
        <v>158633.95000000001</v>
      </c>
      <c r="AV16" s="8">
        <v>0</v>
      </c>
      <c r="AW16" s="8">
        <v>0</v>
      </c>
      <c r="AX16" s="8">
        <v>0</v>
      </c>
      <c r="AY16" s="8">
        <v>14176.9</v>
      </c>
      <c r="AZ16" s="8">
        <v>1450.32</v>
      </c>
      <c r="BA16" s="8">
        <v>11958.02</v>
      </c>
      <c r="BB16" s="8">
        <v>212139.3</v>
      </c>
      <c r="BC16" s="8">
        <v>0</v>
      </c>
      <c r="BD16" s="8">
        <v>0</v>
      </c>
      <c r="BE16" s="8">
        <v>0</v>
      </c>
      <c r="BF16" s="8">
        <v>1421.9169100000001</v>
      </c>
      <c r="BG16" s="8">
        <v>125.34103000000002</v>
      </c>
      <c r="BH16" s="8">
        <v>0</v>
      </c>
      <c r="BI16" s="8">
        <v>15061.07</v>
      </c>
      <c r="BJ16" s="8">
        <v>9177.3799999999992</v>
      </c>
      <c r="BK16" s="8">
        <v>212139.3</v>
      </c>
      <c r="BR16" s="9">
        <v>1321096.98</v>
      </c>
      <c r="BS16" s="9">
        <v>1134232.46</v>
      </c>
      <c r="BT16" s="9">
        <v>0</v>
      </c>
      <c r="BU16" s="9">
        <v>0</v>
      </c>
      <c r="BV16" s="9">
        <v>0</v>
      </c>
      <c r="BW16" s="9">
        <v>101364.85</v>
      </c>
      <c r="BX16" s="9">
        <v>10369.76</v>
      </c>
      <c r="BY16" s="9">
        <v>85499.67</v>
      </c>
      <c r="BZ16" s="9">
        <v>1516795.38</v>
      </c>
      <c r="CA16" s="9">
        <v>0</v>
      </c>
      <c r="CB16" s="9">
        <v>0</v>
      </c>
      <c r="CC16" s="9">
        <v>0</v>
      </c>
      <c r="CD16" s="9">
        <v>1421.9169100000001</v>
      </c>
      <c r="CE16" s="9">
        <v>125.34103000000002</v>
      </c>
      <c r="CF16" s="9">
        <v>0</v>
      </c>
      <c r="CG16" s="9">
        <v>107686.56</v>
      </c>
      <c r="CH16" s="9">
        <v>65618.2</v>
      </c>
      <c r="CI16" s="9">
        <v>1516795.38</v>
      </c>
    </row>
    <row r="18" spans="1:40" x14ac:dyDescent="0.2">
      <c r="A18">
        <v>51</v>
      </c>
      <c r="E18" s="10">
        <f>SUMIF(A16:A17,3,E16:E17)</f>
        <v>212.13929999999999</v>
      </c>
      <c r="F18" s="10">
        <f>SUMIF(A16:A17,3,F16:F17)</f>
        <v>0</v>
      </c>
      <c r="G18" s="10">
        <f>SUMIF(A16:A17,3,G16:G17)</f>
        <v>0</v>
      </c>
      <c r="H18" s="10">
        <f>SUMIF(A16:A17,3,H16:H17)</f>
        <v>0</v>
      </c>
      <c r="I18" s="10">
        <f>SUMIF(A16:A17,3,I16:I17)</f>
        <v>212.13929999999999</v>
      </c>
      <c r="J18" s="10">
        <f>SUMIF(A16:A17,3,J16:J17)</f>
        <v>11.958020000000001</v>
      </c>
      <c r="K18" s="10"/>
      <c r="L18" s="10"/>
      <c r="M18" s="10"/>
      <c r="N18" s="10"/>
      <c r="O18" s="10"/>
      <c r="P18" s="10"/>
      <c r="Q18" s="10"/>
      <c r="R18" s="10"/>
      <c r="S18" s="10"/>
      <c r="T18" s="3">
        <f>SUMIF(A16:A17,3,T16:T17)</f>
        <v>1516.7953799999998</v>
      </c>
      <c r="U18" s="3">
        <f>SUMIF(A16:A17,3,U16:U17)</f>
        <v>0</v>
      </c>
      <c r="V18" s="3">
        <f>SUMIF(A16:A17,3,V16:V17)</f>
        <v>0</v>
      </c>
      <c r="W18" s="3">
        <f>SUMIF(A16:A17,3,W16:W17)</f>
        <v>0</v>
      </c>
      <c r="X18" s="3">
        <f>SUMIF(A16:A17,3,X16:X17)</f>
        <v>1516.7953799999998</v>
      </c>
      <c r="Y18" s="3">
        <f>SUMIF(A16:A17,3,Y16:Y17)</f>
        <v>85.499669999999995</v>
      </c>
      <c r="Z18" s="3"/>
      <c r="AA18" s="3"/>
      <c r="AB18" s="3"/>
      <c r="AC18" s="3"/>
      <c r="AD18" s="3"/>
      <c r="AE18" s="3"/>
      <c r="AF18" s="3"/>
      <c r="AG18" s="3"/>
      <c r="AH18" s="3"/>
      <c r="AI18" s="3"/>
      <c r="AJ18" s="3"/>
      <c r="AK18" s="3"/>
      <c r="AL18" s="3"/>
      <c r="AM18" s="3"/>
      <c r="AN18" s="3"/>
    </row>
    <row r="20" spans="1:40" x14ac:dyDescent="0.2">
      <c r="A20" s="5">
        <v>50</v>
      </c>
      <c r="B20" s="5">
        <v>0</v>
      </c>
      <c r="C20" s="5">
        <v>0</v>
      </c>
      <c r="D20" s="5">
        <v>1</v>
      </c>
      <c r="E20" s="5">
        <v>201</v>
      </c>
      <c r="F20" s="5">
        <v>184768.87</v>
      </c>
      <c r="G20" s="5" t="s">
        <v>220</v>
      </c>
      <c r="H20" s="5" t="s">
        <v>221</v>
      </c>
      <c r="I20" s="5"/>
      <c r="J20" s="5"/>
      <c r="K20" s="5">
        <v>201</v>
      </c>
      <c r="L20" s="5">
        <v>1</v>
      </c>
      <c r="M20" s="5">
        <v>3</v>
      </c>
      <c r="N20" s="5" t="s">
        <v>6</v>
      </c>
      <c r="O20" s="5">
        <v>2</v>
      </c>
      <c r="P20" s="5">
        <v>1321096.98</v>
      </c>
    </row>
    <row r="21" spans="1:40" x14ac:dyDescent="0.2">
      <c r="A21" s="5">
        <v>50</v>
      </c>
      <c r="B21" s="5">
        <v>0</v>
      </c>
      <c r="C21" s="5">
        <v>0</v>
      </c>
      <c r="D21" s="5">
        <v>1</v>
      </c>
      <c r="E21" s="5">
        <v>202</v>
      </c>
      <c r="F21" s="5">
        <v>158633.95000000001</v>
      </c>
      <c r="G21" s="5" t="s">
        <v>222</v>
      </c>
      <c r="H21" s="5" t="s">
        <v>223</v>
      </c>
      <c r="I21" s="5"/>
      <c r="J21" s="5"/>
      <c r="K21" s="5">
        <v>202</v>
      </c>
      <c r="L21" s="5">
        <v>2</v>
      </c>
      <c r="M21" s="5">
        <v>3</v>
      </c>
      <c r="N21" s="5" t="s">
        <v>6</v>
      </c>
      <c r="O21" s="5">
        <v>2</v>
      </c>
      <c r="P21" s="5">
        <v>1134232.46</v>
      </c>
    </row>
    <row r="22" spans="1:40" x14ac:dyDescent="0.2">
      <c r="A22" s="5">
        <v>50</v>
      </c>
      <c r="B22" s="5">
        <v>0</v>
      </c>
      <c r="C22" s="5">
        <v>0</v>
      </c>
      <c r="D22" s="5">
        <v>1</v>
      </c>
      <c r="E22" s="5">
        <v>222</v>
      </c>
      <c r="F22" s="5">
        <v>0</v>
      </c>
      <c r="G22" s="5" t="s">
        <v>224</v>
      </c>
      <c r="H22" s="5" t="s">
        <v>225</v>
      </c>
      <c r="I22" s="5"/>
      <c r="J22" s="5"/>
      <c r="K22" s="5">
        <v>222</v>
      </c>
      <c r="L22" s="5">
        <v>3</v>
      </c>
      <c r="M22" s="5">
        <v>3</v>
      </c>
      <c r="N22" s="5" t="s">
        <v>6</v>
      </c>
      <c r="O22" s="5">
        <v>2</v>
      </c>
      <c r="P22" s="5">
        <v>0</v>
      </c>
    </row>
    <row r="23" spans="1:40" x14ac:dyDescent="0.2">
      <c r="A23" s="5">
        <v>50</v>
      </c>
      <c r="B23" s="5">
        <v>0</v>
      </c>
      <c r="C23" s="5">
        <v>0</v>
      </c>
      <c r="D23" s="5">
        <v>1</v>
      </c>
      <c r="E23" s="5">
        <v>225</v>
      </c>
      <c r="F23" s="5">
        <v>158633.95000000001</v>
      </c>
      <c r="G23" s="5" t="s">
        <v>226</v>
      </c>
      <c r="H23" s="5" t="s">
        <v>227</v>
      </c>
      <c r="I23" s="5"/>
      <c r="J23" s="5"/>
      <c r="K23" s="5">
        <v>225</v>
      </c>
      <c r="L23" s="5">
        <v>4</v>
      </c>
      <c r="M23" s="5">
        <v>3</v>
      </c>
      <c r="N23" s="5" t="s">
        <v>6</v>
      </c>
      <c r="O23" s="5">
        <v>2</v>
      </c>
      <c r="P23" s="5">
        <v>1134232.46</v>
      </c>
    </row>
    <row r="24" spans="1:40" x14ac:dyDescent="0.2">
      <c r="A24" s="5">
        <v>50</v>
      </c>
      <c r="B24" s="5">
        <v>0</v>
      </c>
      <c r="C24" s="5">
        <v>0</v>
      </c>
      <c r="D24" s="5">
        <v>1</v>
      </c>
      <c r="E24" s="5">
        <v>226</v>
      </c>
      <c r="F24" s="5">
        <v>158633.95000000001</v>
      </c>
      <c r="G24" s="5" t="s">
        <v>228</v>
      </c>
      <c r="H24" s="5" t="s">
        <v>229</v>
      </c>
      <c r="I24" s="5"/>
      <c r="J24" s="5"/>
      <c r="K24" s="5">
        <v>226</v>
      </c>
      <c r="L24" s="5">
        <v>5</v>
      </c>
      <c r="M24" s="5">
        <v>3</v>
      </c>
      <c r="N24" s="5" t="s">
        <v>6</v>
      </c>
      <c r="O24" s="5">
        <v>2</v>
      </c>
      <c r="P24" s="5">
        <v>1134232.46</v>
      </c>
    </row>
    <row r="25" spans="1:40" x14ac:dyDescent="0.2">
      <c r="A25" s="5">
        <v>50</v>
      </c>
      <c r="B25" s="5">
        <v>0</v>
      </c>
      <c r="C25" s="5">
        <v>0</v>
      </c>
      <c r="D25" s="5">
        <v>1</v>
      </c>
      <c r="E25" s="5">
        <v>227</v>
      </c>
      <c r="F25" s="5">
        <v>0</v>
      </c>
      <c r="G25" s="5" t="s">
        <v>230</v>
      </c>
      <c r="H25" s="5" t="s">
        <v>231</v>
      </c>
      <c r="I25" s="5"/>
      <c r="J25" s="5"/>
      <c r="K25" s="5">
        <v>227</v>
      </c>
      <c r="L25" s="5">
        <v>6</v>
      </c>
      <c r="M25" s="5">
        <v>3</v>
      </c>
      <c r="N25" s="5" t="s">
        <v>6</v>
      </c>
      <c r="O25" s="5">
        <v>2</v>
      </c>
      <c r="P25" s="5">
        <v>0</v>
      </c>
    </row>
    <row r="26" spans="1:40" x14ac:dyDescent="0.2">
      <c r="A26" s="5">
        <v>50</v>
      </c>
      <c r="B26" s="5">
        <v>0</v>
      </c>
      <c r="C26" s="5">
        <v>0</v>
      </c>
      <c r="D26" s="5">
        <v>1</v>
      </c>
      <c r="E26" s="5">
        <v>228</v>
      </c>
      <c r="F26" s="5">
        <v>158633.95000000001</v>
      </c>
      <c r="G26" s="5" t="s">
        <v>232</v>
      </c>
      <c r="H26" s="5" t="s">
        <v>233</v>
      </c>
      <c r="I26" s="5"/>
      <c r="J26" s="5"/>
      <c r="K26" s="5">
        <v>228</v>
      </c>
      <c r="L26" s="5">
        <v>7</v>
      </c>
      <c r="M26" s="5">
        <v>3</v>
      </c>
      <c r="N26" s="5" t="s">
        <v>6</v>
      </c>
      <c r="O26" s="5">
        <v>2</v>
      </c>
      <c r="P26" s="5">
        <v>1134232.46</v>
      </c>
    </row>
    <row r="27" spans="1:40" x14ac:dyDescent="0.2">
      <c r="A27" s="5">
        <v>50</v>
      </c>
      <c r="B27" s="5">
        <v>0</v>
      </c>
      <c r="C27" s="5">
        <v>0</v>
      </c>
      <c r="D27" s="5">
        <v>1</v>
      </c>
      <c r="E27" s="5">
        <v>216</v>
      </c>
      <c r="F27" s="5">
        <v>0</v>
      </c>
      <c r="G27" s="5" t="s">
        <v>234</v>
      </c>
      <c r="H27" s="5" t="s">
        <v>235</v>
      </c>
      <c r="I27" s="5"/>
      <c r="J27" s="5"/>
      <c r="K27" s="5">
        <v>216</v>
      </c>
      <c r="L27" s="5">
        <v>8</v>
      </c>
      <c r="M27" s="5">
        <v>3</v>
      </c>
      <c r="N27" s="5" t="s">
        <v>6</v>
      </c>
      <c r="O27" s="5">
        <v>2</v>
      </c>
      <c r="P27" s="5">
        <v>0</v>
      </c>
    </row>
    <row r="28" spans="1:40" x14ac:dyDescent="0.2">
      <c r="A28" s="5">
        <v>50</v>
      </c>
      <c r="B28" s="5">
        <v>0</v>
      </c>
      <c r="C28" s="5">
        <v>0</v>
      </c>
      <c r="D28" s="5">
        <v>1</v>
      </c>
      <c r="E28" s="5">
        <v>223</v>
      </c>
      <c r="F28" s="5">
        <v>0</v>
      </c>
      <c r="G28" s="5" t="s">
        <v>236</v>
      </c>
      <c r="H28" s="5" t="s">
        <v>237</v>
      </c>
      <c r="I28" s="5"/>
      <c r="J28" s="5"/>
      <c r="K28" s="5">
        <v>223</v>
      </c>
      <c r="L28" s="5">
        <v>9</v>
      </c>
      <c r="M28" s="5">
        <v>3</v>
      </c>
      <c r="N28" s="5" t="s">
        <v>6</v>
      </c>
      <c r="O28" s="5">
        <v>2</v>
      </c>
      <c r="P28" s="5">
        <v>0</v>
      </c>
    </row>
    <row r="29" spans="1:40" x14ac:dyDescent="0.2">
      <c r="A29" s="5">
        <v>50</v>
      </c>
      <c r="B29" s="5">
        <v>0</v>
      </c>
      <c r="C29" s="5">
        <v>0</v>
      </c>
      <c r="D29" s="5">
        <v>1</v>
      </c>
      <c r="E29" s="5">
        <v>229</v>
      </c>
      <c r="F29" s="5">
        <v>0</v>
      </c>
      <c r="G29" s="5" t="s">
        <v>238</v>
      </c>
      <c r="H29" s="5" t="s">
        <v>239</v>
      </c>
      <c r="I29" s="5"/>
      <c r="J29" s="5"/>
      <c r="K29" s="5">
        <v>229</v>
      </c>
      <c r="L29" s="5">
        <v>10</v>
      </c>
      <c r="M29" s="5">
        <v>3</v>
      </c>
      <c r="N29" s="5" t="s">
        <v>6</v>
      </c>
      <c r="O29" s="5">
        <v>2</v>
      </c>
      <c r="P29" s="5">
        <v>0</v>
      </c>
    </row>
    <row r="30" spans="1:40" x14ac:dyDescent="0.2">
      <c r="A30" s="5">
        <v>50</v>
      </c>
      <c r="B30" s="5">
        <v>0</v>
      </c>
      <c r="C30" s="5">
        <v>0</v>
      </c>
      <c r="D30" s="5">
        <v>1</v>
      </c>
      <c r="E30" s="5">
        <v>203</v>
      </c>
      <c r="F30" s="5">
        <v>14176.9</v>
      </c>
      <c r="G30" s="5" t="s">
        <v>240</v>
      </c>
      <c r="H30" s="5" t="s">
        <v>241</v>
      </c>
      <c r="I30" s="5"/>
      <c r="J30" s="5"/>
      <c r="K30" s="5">
        <v>203</v>
      </c>
      <c r="L30" s="5">
        <v>11</v>
      </c>
      <c r="M30" s="5">
        <v>3</v>
      </c>
      <c r="N30" s="5" t="s">
        <v>6</v>
      </c>
      <c r="O30" s="5">
        <v>2</v>
      </c>
      <c r="P30" s="5">
        <v>101364.85</v>
      </c>
    </row>
    <row r="31" spans="1:40" x14ac:dyDescent="0.2">
      <c r="A31" s="5">
        <v>50</v>
      </c>
      <c r="B31" s="5">
        <v>0</v>
      </c>
      <c r="C31" s="5">
        <v>0</v>
      </c>
      <c r="D31" s="5">
        <v>1</v>
      </c>
      <c r="E31" s="5">
        <v>231</v>
      </c>
      <c r="F31" s="5">
        <v>0</v>
      </c>
      <c r="G31" s="5" t="s">
        <v>242</v>
      </c>
      <c r="H31" s="5" t="s">
        <v>243</v>
      </c>
      <c r="I31" s="5"/>
      <c r="J31" s="5"/>
      <c r="K31" s="5">
        <v>231</v>
      </c>
      <c r="L31" s="5">
        <v>12</v>
      </c>
      <c r="M31" s="5">
        <v>3</v>
      </c>
      <c r="N31" s="5" t="s">
        <v>6</v>
      </c>
      <c r="O31" s="5">
        <v>2</v>
      </c>
      <c r="P31" s="5">
        <v>0</v>
      </c>
    </row>
    <row r="32" spans="1:40" x14ac:dyDescent="0.2">
      <c r="A32" s="5">
        <v>50</v>
      </c>
      <c r="B32" s="5">
        <v>0</v>
      </c>
      <c r="C32" s="5">
        <v>0</v>
      </c>
      <c r="D32" s="5">
        <v>1</v>
      </c>
      <c r="E32" s="5">
        <v>204</v>
      </c>
      <c r="F32" s="5">
        <v>1450.32</v>
      </c>
      <c r="G32" s="5" t="s">
        <v>244</v>
      </c>
      <c r="H32" s="5" t="s">
        <v>245</v>
      </c>
      <c r="I32" s="5"/>
      <c r="J32" s="5"/>
      <c r="K32" s="5">
        <v>204</v>
      </c>
      <c r="L32" s="5">
        <v>13</v>
      </c>
      <c r="M32" s="5">
        <v>3</v>
      </c>
      <c r="N32" s="5" t="s">
        <v>6</v>
      </c>
      <c r="O32" s="5">
        <v>2</v>
      </c>
      <c r="P32" s="5">
        <v>10369.76</v>
      </c>
    </row>
    <row r="33" spans="1:16" x14ac:dyDescent="0.2">
      <c r="A33" s="5">
        <v>50</v>
      </c>
      <c r="B33" s="5">
        <v>0</v>
      </c>
      <c r="C33" s="5">
        <v>0</v>
      </c>
      <c r="D33" s="5">
        <v>1</v>
      </c>
      <c r="E33" s="5">
        <v>205</v>
      </c>
      <c r="F33" s="5">
        <v>11958.02</v>
      </c>
      <c r="G33" s="5" t="s">
        <v>246</v>
      </c>
      <c r="H33" s="5" t="s">
        <v>247</v>
      </c>
      <c r="I33" s="5"/>
      <c r="J33" s="5"/>
      <c r="K33" s="5">
        <v>205</v>
      </c>
      <c r="L33" s="5">
        <v>14</v>
      </c>
      <c r="M33" s="5">
        <v>3</v>
      </c>
      <c r="N33" s="5" t="s">
        <v>6</v>
      </c>
      <c r="O33" s="5">
        <v>2</v>
      </c>
      <c r="P33" s="5">
        <v>85499.67</v>
      </c>
    </row>
    <row r="34" spans="1:16" x14ac:dyDescent="0.2">
      <c r="A34" s="5">
        <v>50</v>
      </c>
      <c r="B34" s="5">
        <v>0</v>
      </c>
      <c r="C34" s="5">
        <v>0</v>
      </c>
      <c r="D34" s="5">
        <v>1</v>
      </c>
      <c r="E34" s="5">
        <v>232</v>
      </c>
      <c r="F34" s="5">
        <v>0</v>
      </c>
      <c r="G34" s="5" t="s">
        <v>248</v>
      </c>
      <c r="H34" s="5" t="s">
        <v>249</v>
      </c>
      <c r="I34" s="5"/>
      <c r="J34" s="5"/>
      <c r="K34" s="5">
        <v>232</v>
      </c>
      <c r="L34" s="5">
        <v>15</v>
      </c>
      <c r="M34" s="5">
        <v>3</v>
      </c>
      <c r="N34" s="5" t="s">
        <v>6</v>
      </c>
      <c r="O34" s="5">
        <v>2</v>
      </c>
      <c r="P34" s="5">
        <v>0</v>
      </c>
    </row>
    <row r="35" spans="1:16" x14ac:dyDescent="0.2">
      <c r="A35" s="5">
        <v>50</v>
      </c>
      <c r="B35" s="5">
        <v>0</v>
      </c>
      <c r="C35" s="5">
        <v>0</v>
      </c>
      <c r="D35" s="5">
        <v>1</v>
      </c>
      <c r="E35" s="5">
        <v>214</v>
      </c>
      <c r="F35" s="5">
        <v>212139.3</v>
      </c>
      <c r="G35" s="5" t="s">
        <v>250</v>
      </c>
      <c r="H35" s="5" t="s">
        <v>251</v>
      </c>
      <c r="I35" s="5"/>
      <c r="J35" s="5"/>
      <c r="K35" s="5">
        <v>214</v>
      </c>
      <c r="L35" s="5">
        <v>16</v>
      </c>
      <c r="M35" s="5">
        <v>3</v>
      </c>
      <c r="N35" s="5" t="s">
        <v>6</v>
      </c>
      <c r="O35" s="5">
        <v>2</v>
      </c>
      <c r="P35" s="5">
        <v>1516795.38</v>
      </c>
    </row>
    <row r="36" spans="1:16" x14ac:dyDescent="0.2">
      <c r="A36" s="5">
        <v>50</v>
      </c>
      <c r="B36" s="5">
        <v>0</v>
      </c>
      <c r="C36" s="5">
        <v>0</v>
      </c>
      <c r="D36" s="5">
        <v>1</v>
      </c>
      <c r="E36" s="5">
        <v>215</v>
      </c>
      <c r="F36" s="5">
        <v>0</v>
      </c>
      <c r="G36" s="5" t="s">
        <v>252</v>
      </c>
      <c r="H36" s="5" t="s">
        <v>253</v>
      </c>
      <c r="I36" s="5"/>
      <c r="J36" s="5"/>
      <c r="K36" s="5">
        <v>215</v>
      </c>
      <c r="L36" s="5">
        <v>17</v>
      </c>
      <c r="M36" s="5">
        <v>3</v>
      </c>
      <c r="N36" s="5" t="s">
        <v>6</v>
      </c>
      <c r="O36" s="5">
        <v>2</v>
      </c>
      <c r="P36" s="5">
        <v>0</v>
      </c>
    </row>
    <row r="37" spans="1:16" x14ac:dyDescent="0.2">
      <c r="A37" s="5">
        <v>50</v>
      </c>
      <c r="B37" s="5">
        <v>0</v>
      </c>
      <c r="C37" s="5">
        <v>0</v>
      </c>
      <c r="D37" s="5">
        <v>1</v>
      </c>
      <c r="E37" s="5">
        <v>217</v>
      </c>
      <c r="F37" s="5">
        <v>0</v>
      </c>
      <c r="G37" s="5" t="s">
        <v>254</v>
      </c>
      <c r="H37" s="5" t="s">
        <v>255</v>
      </c>
      <c r="I37" s="5"/>
      <c r="J37" s="5"/>
      <c r="K37" s="5">
        <v>217</v>
      </c>
      <c r="L37" s="5">
        <v>18</v>
      </c>
      <c r="M37" s="5">
        <v>3</v>
      </c>
      <c r="N37" s="5" t="s">
        <v>6</v>
      </c>
      <c r="O37" s="5">
        <v>2</v>
      </c>
      <c r="P37" s="5">
        <v>0</v>
      </c>
    </row>
    <row r="38" spans="1:16" x14ac:dyDescent="0.2">
      <c r="A38" s="5">
        <v>50</v>
      </c>
      <c r="B38" s="5">
        <v>0</v>
      </c>
      <c r="C38" s="5">
        <v>0</v>
      </c>
      <c r="D38" s="5">
        <v>1</v>
      </c>
      <c r="E38" s="5">
        <v>230</v>
      </c>
      <c r="F38" s="5">
        <v>0</v>
      </c>
      <c r="G38" s="5" t="s">
        <v>256</v>
      </c>
      <c r="H38" s="5" t="s">
        <v>257</v>
      </c>
      <c r="I38" s="5"/>
      <c r="J38" s="5"/>
      <c r="K38" s="5">
        <v>230</v>
      </c>
      <c r="L38" s="5">
        <v>19</v>
      </c>
      <c r="M38" s="5">
        <v>3</v>
      </c>
      <c r="N38" s="5" t="s">
        <v>6</v>
      </c>
      <c r="O38" s="5">
        <v>2</v>
      </c>
      <c r="P38" s="5">
        <v>0</v>
      </c>
    </row>
    <row r="39" spans="1:16" x14ac:dyDescent="0.2">
      <c r="A39" s="5">
        <v>50</v>
      </c>
      <c r="B39" s="5">
        <v>0</v>
      </c>
      <c r="C39" s="5">
        <v>0</v>
      </c>
      <c r="D39" s="5">
        <v>1</v>
      </c>
      <c r="E39" s="5">
        <v>206</v>
      </c>
      <c r="F39" s="5">
        <v>0</v>
      </c>
      <c r="G39" s="5" t="s">
        <v>258</v>
      </c>
      <c r="H39" s="5" t="s">
        <v>259</v>
      </c>
      <c r="I39" s="5"/>
      <c r="J39" s="5"/>
      <c r="K39" s="5">
        <v>206</v>
      </c>
      <c r="L39" s="5">
        <v>20</v>
      </c>
      <c r="M39" s="5">
        <v>3</v>
      </c>
      <c r="N39" s="5" t="s">
        <v>6</v>
      </c>
      <c r="O39" s="5">
        <v>2</v>
      </c>
      <c r="P39" s="5">
        <v>0</v>
      </c>
    </row>
    <row r="40" spans="1:16" x14ac:dyDescent="0.2">
      <c r="A40" s="5">
        <v>50</v>
      </c>
      <c r="B40" s="5">
        <v>0</v>
      </c>
      <c r="C40" s="5">
        <v>0</v>
      </c>
      <c r="D40" s="5">
        <v>1</v>
      </c>
      <c r="E40" s="5">
        <v>207</v>
      </c>
      <c r="F40" s="5">
        <v>1421.9169100000001</v>
      </c>
      <c r="G40" s="5" t="s">
        <v>260</v>
      </c>
      <c r="H40" s="5" t="s">
        <v>261</v>
      </c>
      <c r="I40" s="5"/>
      <c r="J40" s="5"/>
      <c r="K40" s="5">
        <v>207</v>
      </c>
      <c r="L40" s="5">
        <v>21</v>
      </c>
      <c r="M40" s="5">
        <v>3</v>
      </c>
      <c r="N40" s="5" t="s">
        <v>6</v>
      </c>
      <c r="O40" s="5">
        <v>-1</v>
      </c>
      <c r="P40" s="5">
        <v>1421.9169100000001</v>
      </c>
    </row>
    <row r="41" spans="1:16" x14ac:dyDescent="0.2">
      <c r="A41" s="5">
        <v>50</v>
      </c>
      <c r="B41" s="5">
        <v>0</v>
      </c>
      <c r="C41" s="5">
        <v>0</v>
      </c>
      <c r="D41" s="5">
        <v>1</v>
      </c>
      <c r="E41" s="5">
        <v>208</v>
      </c>
      <c r="F41" s="5">
        <v>125.34103000000002</v>
      </c>
      <c r="G41" s="5" t="s">
        <v>262</v>
      </c>
      <c r="H41" s="5" t="s">
        <v>263</v>
      </c>
      <c r="I41" s="5"/>
      <c r="J41" s="5"/>
      <c r="K41" s="5">
        <v>208</v>
      </c>
      <c r="L41" s="5">
        <v>22</v>
      </c>
      <c r="M41" s="5">
        <v>3</v>
      </c>
      <c r="N41" s="5" t="s">
        <v>6</v>
      </c>
      <c r="O41" s="5">
        <v>-1</v>
      </c>
      <c r="P41" s="5">
        <v>125.34103000000002</v>
      </c>
    </row>
    <row r="42" spans="1:16" x14ac:dyDescent="0.2">
      <c r="A42" s="5">
        <v>50</v>
      </c>
      <c r="B42" s="5">
        <v>0</v>
      </c>
      <c r="C42" s="5">
        <v>0</v>
      </c>
      <c r="D42" s="5">
        <v>1</v>
      </c>
      <c r="E42" s="5">
        <v>209</v>
      </c>
      <c r="F42" s="5">
        <v>0</v>
      </c>
      <c r="G42" s="5" t="s">
        <v>264</v>
      </c>
      <c r="H42" s="5" t="s">
        <v>265</v>
      </c>
      <c r="I42" s="5"/>
      <c r="J42" s="5"/>
      <c r="K42" s="5">
        <v>209</v>
      </c>
      <c r="L42" s="5">
        <v>23</v>
      </c>
      <c r="M42" s="5">
        <v>3</v>
      </c>
      <c r="N42" s="5" t="s">
        <v>6</v>
      </c>
      <c r="O42" s="5">
        <v>2</v>
      </c>
      <c r="P42" s="5">
        <v>0</v>
      </c>
    </row>
    <row r="43" spans="1:16" x14ac:dyDescent="0.2">
      <c r="A43" s="5">
        <v>50</v>
      </c>
      <c r="B43" s="5">
        <v>0</v>
      </c>
      <c r="C43" s="5">
        <v>0</v>
      </c>
      <c r="D43" s="5">
        <v>1</v>
      </c>
      <c r="E43" s="5">
        <v>210</v>
      </c>
      <c r="F43" s="5">
        <v>15061.07</v>
      </c>
      <c r="G43" s="5" t="s">
        <v>266</v>
      </c>
      <c r="H43" s="5" t="s">
        <v>267</v>
      </c>
      <c r="I43" s="5"/>
      <c r="J43" s="5"/>
      <c r="K43" s="5">
        <v>210</v>
      </c>
      <c r="L43" s="5">
        <v>24</v>
      </c>
      <c r="M43" s="5">
        <v>3</v>
      </c>
      <c r="N43" s="5" t="s">
        <v>6</v>
      </c>
      <c r="O43" s="5">
        <v>2</v>
      </c>
      <c r="P43" s="5">
        <v>107686.56</v>
      </c>
    </row>
    <row r="44" spans="1:16" x14ac:dyDescent="0.2">
      <c r="A44" s="5">
        <v>50</v>
      </c>
      <c r="B44" s="5">
        <v>0</v>
      </c>
      <c r="C44" s="5">
        <v>0</v>
      </c>
      <c r="D44" s="5">
        <v>1</v>
      </c>
      <c r="E44" s="5">
        <v>211</v>
      </c>
      <c r="F44" s="5">
        <v>9177.3799999999992</v>
      </c>
      <c r="G44" s="5" t="s">
        <v>268</v>
      </c>
      <c r="H44" s="5" t="s">
        <v>269</v>
      </c>
      <c r="I44" s="5"/>
      <c r="J44" s="5"/>
      <c r="K44" s="5">
        <v>211</v>
      </c>
      <c r="L44" s="5">
        <v>25</v>
      </c>
      <c r="M44" s="5">
        <v>3</v>
      </c>
      <c r="N44" s="5" t="s">
        <v>6</v>
      </c>
      <c r="O44" s="5">
        <v>2</v>
      </c>
      <c r="P44" s="5">
        <v>65618.2</v>
      </c>
    </row>
    <row r="45" spans="1:16" x14ac:dyDescent="0.2">
      <c r="A45" s="5">
        <v>50</v>
      </c>
      <c r="B45" s="5">
        <v>0</v>
      </c>
      <c r="C45" s="5">
        <v>0</v>
      </c>
      <c r="D45" s="5">
        <v>1</v>
      </c>
      <c r="E45" s="5">
        <v>224</v>
      </c>
      <c r="F45" s="5">
        <v>212139.3</v>
      </c>
      <c r="G45" s="5" t="s">
        <v>270</v>
      </c>
      <c r="H45" s="5" t="s">
        <v>271</v>
      </c>
      <c r="I45" s="5"/>
      <c r="J45" s="5"/>
      <c r="K45" s="5">
        <v>224</v>
      </c>
      <c r="L45" s="5">
        <v>26</v>
      </c>
      <c r="M45" s="5">
        <v>3</v>
      </c>
      <c r="N45" s="5" t="s">
        <v>6</v>
      </c>
      <c r="O45" s="5">
        <v>2</v>
      </c>
      <c r="P45" s="5">
        <v>1516795.38</v>
      </c>
    </row>
    <row r="46" spans="1:16" x14ac:dyDescent="0.2">
      <c r="A46" s="5">
        <v>50</v>
      </c>
      <c r="B46" s="5">
        <v>1</v>
      </c>
      <c r="C46" s="5">
        <v>0</v>
      </c>
      <c r="D46" s="5">
        <v>2</v>
      </c>
      <c r="E46" s="5">
        <v>0</v>
      </c>
      <c r="F46" s="5">
        <v>212139.3</v>
      </c>
      <c r="G46" s="5" t="s">
        <v>272</v>
      </c>
      <c r="H46" s="5" t="s">
        <v>271</v>
      </c>
      <c r="I46" s="5"/>
      <c r="J46" s="5"/>
      <c r="K46" s="5">
        <v>212</v>
      </c>
      <c r="L46" s="5">
        <v>27</v>
      </c>
      <c r="M46" s="5">
        <v>0</v>
      </c>
      <c r="N46" s="5" t="s">
        <v>6</v>
      </c>
      <c r="O46" s="5">
        <v>2</v>
      </c>
      <c r="P46" s="5">
        <v>1516795.38</v>
      </c>
    </row>
    <row r="47" spans="1:16" x14ac:dyDescent="0.2">
      <c r="A47" s="5">
        <v>50</v>
      </c>
      <c r="B47" s="5">
        <v>1</v>
      </c>
      <c r="C47" s="5">
        <v>0</v>
      </c>
      <c r="D47" s="5">
        <v>2</v>
      </c>
      <c r="E47" s="5">
        <v>0</v>
      </c>
      <c r="F47" s="5">
        <v>38185.07</v>
      </c>
      <c r="G47" s="5" t="s">
        <v>273</v>
      </c>
      <c r="H47" s="5" t="s">
        <v>274</v>
      </c>
      <c r="I47" s="5"/>
      <c r="J47" s="5"/>
      <c r="K47" s="5">
        <v>212</v>
      </c>
      <c r="L47" s="5">
        <v>28</v>
      </c>
      <c r="M47" s="5">
        <v>0</v>
      </c>
      <c r="N47" s="5" t="s">
        <v>6</v>
      </c>
      <c r="O47" s="5">
        <v>2</v>
      </c>
      <c r="P47" s="5">
        <v>273023.17</v>
      </c>
    </row>
    <row r="48" spans="1:16" x14ac:dyDescent="0.2">
      <c r="A48" s="5">
        <v>50</v>
      </c>
      <c r="B48" s="5">
        <v>1</v>
      </c>
      <c r="C48" s="5">
        <v>0</v>
      </c>
      <c r="D48" s="5">
        <v>2</v>
      </c>
      <c r="E48" s="5">
        <v>213</v>
      </c>
      <c r="F48" s="5">
        <v>250324.37</v>
      </c>
      <c r="G48" s="5" t="s">
        <v>275</v>
      </c>
      <c r="H48" s="5" t="s">
        <v>276</v>
      </c>
      <c r="I48" s="5"/>
      <c r="J48" s="5"/>
      <c r="K48" s="5">
        <v>212</v>
      </c>
      <c r="L48" s="5">
        <v>29</v>
      </c>
      <c r="M48" s="5">
        <v>0</v>
      </c>
      <c r="N48" s="5" t="s">
        <v>6</v>
      </c>
      <c r="O48" s="5">
        <v>2</v>
      </c>
      <c r="P48" s="5">
        <v>1789818.55</v>
      </c>
    </row>
    <row r="50" spans="1:34" x14ac:dyDescent="0.2">
      <c r="A50">
        <v>-1</v>
      </c>
    </row>
    <row r="53" spans="1:34" x14ac:dyDescent="0.2">
      <c r="A53" s="4">
        <v>75</v>
      </c>
      <c r="B53" s="4" t="s">
        <v>338</v>
      </c>
      <c r="C53" s="4">
        <v>2000</v>
      </c>
      <c r="D53" s="4">
        <v>0</v>
      </c>
      <c r="E53" s="4">
        <v>1</v>
      </c>
      <c r="F53" s="4"/>
      <c r="G53" s="4">
        <v>0</v>
      </c>
      <c r="H53" s="4">
        <v>1</v>
      </c>
      <c r="I53" s="4">
        <v>0</v>
      </c>
      <c r="J53" s="4">
        <v>1</v>
      </c>
      <c r="K53" s="4">
        <v>0</v>
      </c>
      <c r="L53" s="4">
        <v>0</v>
      </c>
      <c r="M53" s="4">
        <v>0</v>
      </c>
      <c r="N53" s="4">
        <v>26812436</v>
      </c>
      <c r="O53" s="4">
        <v>1</v>
      </c>
    </row>
    <row r="54" spans="1:34" x14ac:dyDescent="0.2">
      <c r="A54" s="4">
        <v>75</v>
      </c>
      <c r="B54" s="4" t="s">
        <v>339</v>
      </c>
      <c r="C54" s="4">
        <v>2017</v>
      </c>
      <c r="D54" s="4">
        <v>3</v>
      </c>
      <c r="E54" s="4">
        <v>0</v>
      </c>
      <c r="F54" s="4"/>
      <c r="G54" s="4">
        <v>0</v>
      </c>
      <c r="H54" s="4">
        <v>1</v>
      </c>
      <c r="I54" s="4">
        <v>0</v>
      </c>
      <c r="J54" s="4">
        <v>1</v>
      </c>
      <c r="K54" s="4">
        <v>0</v>
      </c>
      <c r="L54" s="4">
        <v>0</v>
      </c>
      <c r="M54" s="4">
        <v>1</v>
      </c>
      <c r="N54" s="4">
        <v>26812450</v>
      </c>
      <c r="O54" s="4">
        <v>2</v>
      </c>
    </row>
    <row r="55" spans="1:34" x14ac:dyDescent="0.2">
      <c r="A55" s="6">
        <v>3</v>
      </c>
      <c r="B55" s="6" t="s">
        <v>340</v>
      </c>
      <c r="C55" s="6">
        <v>7.15</v>
      </c>
      <c r="D55" s="6">
        <v>1</v>
      </c>
      <c r="E55" s="6">
        <v>1</v>
      </c>
      <c r="F55" s="6">
        <v>1</v>
      </c>
      <c r="G55" s="6">
        <v>1</v>
      </c>
      <c r="H55" s="6">
        <v>1</v>
      </c>
      <c r="I55" s="6">
        <v>1</v>
      </c>
      <c r="J55" s="6">
        <v>1</v>
      </c>
      <c r="K55" s="6">
        <v>1</v>
      </c>
      <c r="L55" s="6">
        <v>6.23</v>
      </c>
      <c r="M55" s="6">
        <v>7.15</v>
      </c>
      <c r="N55" s="6">
        <v>1</v>
      </c>
      <c r="O55" s="6">
        <v>1</v>
      </c>
      <c r="P55" s="6">
        <v>1</v>
      </c>
      <c r="Q55" s="6">
        <v>1</v>
      </c>
      <c r="R55" s="6">
        <v>6.23</v>
      </c>
      <c r="S55" s="6" t="s">
        <v>6</v>
      </c>
      <c r="T55" s="6" t="s">
        <v>6</v>
      </c>
      <c r="U55" s="6" t="s">
        <v>6</v>
      </c>
      <c r="V55" s="6" t="s">
        <v>6</v>
      </c>
      <c r="W55" s="6" t="s">
        <v>6</v>
      </c>
      <c r="X55" s="6" t="s">
        <v>6</v>
      </c>
      <c r="Y55" s="6" t="s">
        <v>6</v>
      </c>
      <c r="Z55" s="6" t="s">
        <v>6</v>
      </c>
      <c r="AA55" s="6" t="s">
        <v>6</v>
      </c>
      <c r="AB55" s="6" t="s">
        <v>6</v>
      </c>
      <c r="AC55" s="6" t="s">
        <v>6</v>
      </c>
      <c r="AD55" s="6" t="s">
        <v>6</v>
      </c>
      <c r="AE55" s="6" t="s">
        <v>6</v>
      </c>
      <c r="AF55" s="6" t="s">
        <v>6</v>
      </c>
      <c r="AG55" s="6" t="s">
        <v>6</v>
      </c>
      <c r="AH55" s="6" t="s">
        <v>6</v>
      </c>
    </row>
  </sheetData>
  <printOptions gridLines="1"/>
  <pageMargins left="0.75" right="0.75" top="1" bottom="1" header="0.5" footer="0.5"/>
  <headerFooter alignWithMargins="0">
    <oddHeader>&amp;A</oddHeader>
    <oddFooter>Page 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B290"/>
  <sheetViews>
    <sheetView workbookViewId="0"/>
  </sheetViews>
  <sheetFormatPr defaultColWidth="9.140625" defaultRowHeight="12.75" x14ac:dyDescent="0.2"/>
  <cols>
    <col min="1" max="256" width="9.140625" customWidth="1"/>
  </cols>
  <sheetData>
    <row r="1" spans="1:106" x14ac:dyDescent="0.2">
      <c r="A1">
        <f>ROW(Source!A24)</f>
        <v>24</v>
      </c>
      <c r="B1">
        <v>26812436</v>
      </c>
      <c r="C1">
        <v>26816961</v>
      </c>
      <c r="D1">
        <v>25413300</v>
      </c>
      <c r="E1">
        <v>1</v>
      </c>
      <c r="F1">
        <v>1</v>
      </c>
      <c r="G1">
        <v>1</v>
      </c>
      <c r="H1">
        <v>1</v>
      </c>
      <c r="I1" t="s">
        <v>342</v>
      </c>
      <c r="J1" t="s">
        <v>6</v>
      </c>
      <c r="K1" t="s">
        <v>343</v>
      </c>
      <c r="L1">
        <v>1191</v>
      </c>
      <c r="N1">
        <v>1013</v>
      </c>
      <c r="O1" t="s">
        <v>344</v>
      </c>
      <c r="P1" t="s">
        <v>344</v>
      </c>
      <c r="Q1">
        <v>1</v>
      </c>
      <c r="W1">
        <v>0</v>
      </c>
      <c r="X1">
        <v>-400197608</v>
      </c>
      <c r="Y1">
        <v>255.35999999999999</v>
      </c>
      <c r="AA1">
        <v>0</v>
      </c>
      <c r="AB1">
        <v>0</v>
      </c>
      <c r="AC1">
        <v>0</v>
      </c>
      <c r="AD1">
        <v>8.5299999999999994</v>
      </c>
      <c r="AE1">
        <v>0</v>
      </c>
      <c r="AF1">
        <v>0</v>
      </c>
      <c r="AG1">
        <v>0</v>
      </c>
      <c r="AH1">
        <v>8.5299999999999994</v>
      </c>
      <c r="AI1">
        <v>1</v>
      </c>
      <c r="AJ1">
        <v>1</v>
      </c>
      <c r="AK1">
        <v>1</v>
      </c>
      <c r="AL1">
        <v>1</v>
      </c>
      <c r="AN1">
        <v>0</v>
      </c>
      <c r="AO1">
        <v>1</v>
      </c>
      <c r="AP1">
        <v>1</v>
      </c>
      <c r="AQ1">
        <v>0</v>
      </c>
      <c r="AR1">
        <v>0</v>
      </c>
      <c r="AS1" t="s">
        <v>6</v>
      </c>
      <c r="AT1">
        <v>364.8</v>
      </c>
      <c r="AU1" t="s">
        <v>19</v>
      </c>
      <c r="AV1">
        <v>1</v>
      </c>
      <c r="AW1">
        <v>2</v>
      </c>
      <c r="AX1">
        <v>26816962</v>
      </c>
      <c r="AY1">
        <v>1</v>
      </c>
      <c r="AZ1">
        <v>0</v>
      </c>
      <c r="BA1">
        <v>1</v>
      </c>
      <c r="BB1">
        <v>0</v>
      </c>
      <c r="BC1">
        <v>0</v>
      </c>
      <c r="BD1">
        <v>0</v>
      </c>
      <c r="BE1">
        <v>0</v>
      </c>
      <c r="BF1">
        <v>0</v>
      </c>
      <c r="BG1">
        <v>0</v>
      </c>
      <c r="BH1">
        <v>0</v>
      </c>
      <c r="BI1">
        <v>0</v>
      </c>
      <c r="BJ1">
        <v>0</v>
      </c>
      <c r="BK1">
        <v>0</v>
      </c>
      <c r="BL1">
        <v>0</v>
      </c>
      <c r="BM1">
        <v>0</v>
      </c>
      <c r="BN1">
        <v>0</v>
      </c>
      <c r="BO1">
        <v>0</v>
      </c>
      <c r="BP1">
        <v>0</v>
      </c>
      <c r="BQ1">
        <v>0</v>
      </c>
      <c r="BR1">
        <v>0</v>
      </c>
      <c r="BS1">
        <v>0</v>
      </c>
      <c r="BT1">
        <v>0</v>
      </c>
      <c r="BU1">
        <v>0</v>
      </c>
      <c r="BV1">
        <v>0</v>
      </c>
      <c r="BW1">
        <v>0</v>
      </c>
      <c r="CX1">
        <f>Y1*Source!I24</f>
        <v>25.536000000000001</v>
      </c>
      <c r="CY1">
        <f>AD1</f>
        <v>8.5299999999999994</v>
      </c>
      <c r="CZ1">
        <f>AH1</f>
        <v>8.5299999999999994</v>
      </c>
      <c r="DA1">
        <f>AL1</f>
        <v>1</v>
      </c>
      <c r="DB1">
        <v>0</v>
      </c>
    </row>
    <row r="2" spans="1:106" x14ac:dyDescent="0.2">
      <c r="A2">
        <f>ROW(Source!A24)</f>
        <v>24</v>
      </c>
      <c r="B2">
        <v>26812436</v>
      </c>
      <c r="C2">
        <v>26816961</v>
      </c>
      <c r="D2">
        <v>25412928</v>
      </c>
      <c r="E2">
        <v>1</v>
      </c>
      <c r="F2">
        <v>1</v>
      </c>
      <c r="G2">
        <v>1</v>
      </c>
      <c r="H2">
        <v>1</v>
      </c>
      <c r="I2" t="s">
        <v>345</v>
      </c>
      <c r="J2" t="s">
        <v>6</v>
      </c>
      <c r="K2" t="s">
        <v>346</v>
      </c>
      <c r="L2">
        <v>1191</v>
      </c>
      <c r="N2">
        <v>1013</v>
      </c>
      <c r="O2" t="s">
        <v>344</v>
      </c>
      <c r="P2" t="s">
        <v>344</v>
      </c>
      <c r="Q2">
        <v>1</v>
      </c>
      <c r="W2">
        <v>0</v>
      </c>
      <c r="X2">
        <v>-1417349443</v>
      </c>
      <c r="Y2">
        <v>16.29</v>
      </c>
      <c r="AA2">
        <v>0</v>
      </c>
      <c r="AB2">
        <v>0</v>
      </c>
      <c r="AC2">
        <v>0</v>
      </c>
      <c r="AD2">
        <v>0</v>
      </c>
      <c r="AE2">
        <v>0</v>
      </c>
      <c r="AF2">
        <v>0</v>
      </c>
      <c r="AG2">
        <v>0</v>
      </c>
      <c r="AH2">
        <v>0</v>
      </c>
      <c r="AI2">
        <v>1</v>
      </c>
      <c r="AJ2">
        <v>1</v>
      </c>
      <c r="AK2">
        <v>1</v>
      </c>
      <c r="AL2">
        <v>1</v>
      </c>
      <c r="AN2">
        <v>0</v>
      </c>
      <c r="AO2">
        <v>1</v>
      </c>
      <c r="AP2">
        <v>0</v>
      </c>
      <c r="AQ2">
        <v>0</v>
      </c>
      <c r="AR2">
        <v>0</v>
      </c>
      <c r="AS2" t="s">
        <v>6</v>
      </c>
      <c r="AT2">
        <v>16.29</v>
      </c>
      <c r="AU2" t="s">
        <v>6</v>
      </c>
      <c r="AV2">
        <v>2</v>
      </c>
      <c r="AW2">
        <v>2</v>
      </c>
      <c r="AX2">
        <v>26816963</v>
      </c>
      <c r="AY2">
        <v>1</v>
      </c>
      <c r="AZ2">
        <v>2048</v>
      </c>
      <c r="BA2">
        <v>2</v>
      </c>
      <c r="BB2">
        <v>0</v>
      </c>
      <c r="BC2">
        <v>0</v>
      </c>
      <c r="BD2">
        <v>0</v>
      </c>
      <c r="BE2">
        <v>0</v>
      </c>
      <c r="BF2">
        <v>0</v>
      </c>
      <c r="BG2">
        <v>0</v>
      </c>
      <c r="BH2">
        <v>0</v>
      </c>
      <c r="BI2">
        <v>0</v>
      </c>
      <c r="BJ2">
        <v>0</v>
      </c>
      <c r="BK2">
        <v>0</v>
      </c>
      <c r="BL2">
        <v>0</v>
      </c>
      <c r="BM2">
        <v>0</v>
      </c>
      <c r="BN2">
        <v>0</v>
      </c>
      <c r="BO2">
        <v>0</v>
      </c>
      <c r="BP2">
        <v>0</v>
      </c>
      <c r="BQ2">
        <v>0</v>
      </c>
      <c r="BR2">
        <v>0</v>
      </c>
      <c r="BS2">
        <v>0</v>
      </c>
      <c r="BT2">
        <v>0</v>
      </c>
      <c r="BU2">
        <v>0</v>
      </c>
      <c r="BV2">
        <v>0</v>
      </c>
      <c r="BW2">
        <v>0</v>
      </c>
      <c r="CX2">
        <f>Y2*Source!I24</f>
        <v>1.629</v>
      </c>
      <c r="CY2">
        <f>AD2</f>
        <v>0</v>
      </c>
      <c r="CZ2">
        <f>AH2</f>
        <v>0</v>
      </c>
      <c r="DA2">
        <f>AL2</f>
        <v>1</v>
      </c>
      <c r="DB2">
        <v>0</v>
      </c>
    </row>
    <row r="3" spans="1:106" x14ac:dyDescent="0.2">
      <c r="A3">
        <f>ROW(Source!A24)</f>
        <v>24</v>
      </c>
      <c r="B3">
        <v>26812436</v>
      </c>
      <c r="C3">
        <v>26816961</v>
      </c>
      <c r="D3">
        <v>25230032</v>
      </c>
      <c r="E3">
        <v>1</v>
      </c>
      <c r="F3">
        <v>1</v>
      </c>
      <c r="G3">
        <v>1</v>
      </c>
      <c r="H3">
        <v>2</v>
      </c>
      <c r="I3" t="s">
        <v>347</v>
      </c>
      <c r="J3" t="s">
        <v>348</v>
      </c>
      <c r="K3" t="s">
        <v>349</v>
      </c>
      <c r="L3">
        <v>1368</v>
      </c>
      <c r="N3">
        <v>1011</v>
      </c>
      <c r="O3" t="s">
        <v>350</v>
      </c>
      <c r="P3" t="s">
        <v>350</v>
      </c>
      <c r="Q3">
        <v>1</v>
      </c>
      <c r="W3">
        <v>0</v>
      </c>
      <c r="X3">
        <v>1301868053</v>
      </c>
      <c r="Y3">
        <v>8.9319999999999986</v>
      </c>
      <c r="AA3">
        <v>0</v>
      </c>
      <c r="AB3">
        <v>187.68</v>
      </c>
      <c r="AC3">
        <v>16.46</v>
      </c>
      <c r="AD3">
        <v>0</v>
      </c>
      <c r="AE3">
        <v>0</v>
      </c>
      <c r="AF3">
        <v>187.68</v>
      </c>
      <c r="AG3">
        <v>16.46</v>
      </c>
      <c r="AH3">
        <v>0</v>
      </c>
      <c r="AI3">
        <v>1</v>
      </c>
      <c r="AJ3">
        <v>1</v>
      </c>
      <c r="AK3">
        <v>1</v>
      </c>
      <c r="AL3">
        <v>1</v>
      </c>
      <c r="AN3">
        <v>0</v>
      </c>
      <c r="AO3">
        <v>1</v>
      </c>
      <c r="AP3">
        <v>1</v>
      </c>
      <c r="AQ3">
        <v>0</v>
      </c>
      <c r="AR3">
        <v>0</v>
      </c>
      <c r="AS3" t="s">
        <v>6</v>
      </c>
      <c r="AT3">
        <v>12.76</v>
      </c>
      <c r="AU3" t="s">
        <v>19</v>
      </c>
      <c r="AV3">
        <v>0</v>
      </c>
      <c r="AW3">
        <v>2</v>
      </c>
      <c r="AX3">
        <v>26816964</v>
      </c>
      <c r="AY3">
        <v>1</v>
      </c>
      <c r="AZ3">
        <v>0</v>
      </c>
      <c r="BA3">
        <v>3</v>
      </c>
      <c r="BB3">
        <v>0</v>
      </c>
      <c r="BC3">
        <v>0</v>
      </c>
      <c r="BD3">
        <v>0</v>
      </c>
      <c r="BE3">
        <v>0</v>
      </c>
      <c r="BF3">
        <v>0</v>
      </c>
      <c r="BG3">
        <v>0</v>
      </c>
      <c r="BH3">
        <v>0</v>
      </c>
      <c r="BI3">
        <v>0</v>
      </c>
      <c r="BJ3">
        <v>0</v>
      </c>
      <c r="BK3">
        <v>0</v>
      </c>
      <c r="BL3">
        <v>0</v>
      </c>
      <c r="BM3">
        <v>0</v>
      </c>
      <c r="BN3">
        <v>0</v>
      </c>
      <c r="BO3">
        <v>0</v>
      </c>
      <c r="BP3">
        <v>0</v>
      </c>
      <c r="BQ3">
        <v>0</v>
      </c>
      <c r="BR3">
        <v>0</v>
      </c>
      <c r="BS3">
        <v>0</v>
      </c>
      <c r="BT3">
        <v>0</v>
      </c>
      <c r="BU3">
        <v>0</v>
      </c>
      <c r="BV3">
        <v>0</v>
      </c>
      <c r="BW3">
        <v>0</v>
      </c>
      <c r="CX3">
        <f>Y3*Source!I24</f>
        <v>0.89319999999999988</v>
      </c>
      <c r="CY3">
        <f>AB3</f>
        <v>187.68</v>
      </c>
      <c r="CZ3">
        <f>AF3</f>
        <v>187.68</v>
      </c>
      <c r="DA3">
        <f>AJ3</f>
        <v>1</v>
      </c>
      <c r="DB3">
        <v>0</v>
      </c>
    </row>
    <row r="4" spans="1:106" x14ac:dyDescent="0.2">
      <c r="A4">
        <f>ROW(Source!A24)</f>
        <v>24</v>
      </c>
      <c r="B4">
        <v>26812436</v>
      </c>
      <c r="C4">
        <v>26816961</v>
      </c>
      <c r="D4">
        <v>25230220</v>
      </c>
      <c r="E4">
        <v>1</v>
      </c>
      <c r="F4">
        <v>1</v>
      </c>
      <c r="G4">
        <v>1</v>
      </c>
      <c r="H4">
        <v>2</v>
      </c>
      <c r="I4" t="s">
        <v>351</v>
      </c>
      <c r="J4" t="s">
        <v>352</v>
      </c>
      <c r="K4" t="s">
        <v>353</v>
      </c>
      <c r="L4">
        <v>1368</v>
      </c>
      <c r="N4">
        <v>1011</v>
      </c>
      <c r="O4" t="s">
        <v>350</v>
      </c>
      <c r="P4" t="s">
        <v>350</v>
      </c>
      <c r="Q4">
        <v>1</v>
      </c>
      <c r="W4">
        <v>0</v>
      </c>
      <c r="X4">
        <v>-1718674368</v>
      </c>
      <c r="Y4">
        <v>1.0639999999999998</v>
      </c>
      <c r="AA4">
        <v>0</v>
      </c>
      <c r="AB4">
        <v>111.99</v>
      </c>
      <c r="AC4">
        <v>13.5</v>
      </c>
      <c r="AD4">
        <v>0</v>
      </c>
      <c r="AE4">
        <v>0</v>
      </c>
      <c r="AF4">
        <v>111.99</v>
      </c>
      <c r="AG4">
        <v>13.5</v>
      </c>
      <c r="AH4">
        <v>0</v>
      </c>
      <c r="AI4">
        <v>1</v>
      </c>
      <c r="AJ4">
        <v>1</v>
      </c>
      <c r="AK4">
        <v>1</v>
      </c>
      <c r="AL4">
        <v>1</v>
      </c>
      <c r="AN4">
        <v>0</v>
      </c>
      <c r="AO4">
        <v>1</v>
      </c>
      <c r="AP4">
        <v>1</v>
      </c>
      <c r="AQ4">
        <v>0</v>
      </c>
      <c r="AR4">
        <v>0</v>
      </c>
      <c r="AS4" t="s">
        <v>6</v>
      </c>
      <c r="AT4">
        <v>1.52</v>
      </c>
      <c r="AU4" t="s">
        <v>19</v>
      </c>
      <c r="AV4">
        <v>0</v>
      </c>
      <c r="AW4">
        <v>2</v>
      </c>
      <c r="AX4">
        <v>26816965</v>
      </c>
      <c r="AY4">
        <v>1</v>
      </c>
      <c r="AZ4">
        <v>0</v>
      </c>
      <c r="BA4">
        <v>4</v>
      </c>
      <c r="BB4">
        <v>0</v>
      </c>
      <c r="BC4">
        <v>0</v>
      </c>
      <c r="BD4">
        <v>0</v>
      </c>
      <c r="BE4">
        <v>0</v>
      </c>
      <c r="BF4">
        <v>0</v>
      </c>
      <c r="BG4">
        <v>0</v>
      </c>
      <c r="BH4">
        <v>0</v>
      </c>
      <c r="BI4">
        <v>0</v>
      </c>
      <c r="BJ4">
        <v>0</v>
      </c>
      <c r="BK4">
        <v>0</v>
      </c>
      <c r="BL4">
        <v>0</v>
      </c>
      <c r="BM4">
        <v>0</v>
      </c>
      <c r="BN4">
        <v>0</v>
      </c>
      <c r="BO4">
        <v>0</v>
      </c>
      <c r="BP4">
        <v>0</v>
      </c>
      <c r="BQ4">
        <v>0</v>
      </c>
      <c r="BR4">
        <v>0</v>
      </c>
      <c r="BS4">
        <v>0</v>
      </c>
      <c r="BT4">
        <v>0</v>
      </c>
      <c r="BU4">
        <v>0</v>
      </c>
      <c r="BV4">
        <v>0</v>
      </c>
      <c r="BW4">
        <v>0</v>
      </c>
      <c r="CX4">
        <f>Y4*Source!I24</f>
        <v>0.10639999999999999</v>
      </c>
      <c r="CY4">
        <f>AB4</f>
        <v>111.99</v>
      </c>
      <c r="CZ4">
        <f>AF4</f>
        <v>111.99</v>
      </c>
      <c r="DA4">
        <f>AJ4</f>
        <v>1</v>
      </c>
      <c r="DB4">
        <v>0</v>
      </c>
    </row>
    <row r="5" spans="1:106" x14ac:dyDescent="0.2">
      <c r="A5">
        <f>ROW(Source!A24)</f>
        <v>24</v>
      </c>
      <c r="B5">
        <v>26812436</v>
      </c>
      <c r="C5">
        <v>26816961</v>
      </c>
      <c r="D5">
        <v>25231607</v>
      </c>
      <c r="E5">
        <v>1</v>
      </c>
      <c r="F5">
        <v>1</v>
      </c>
      <c r="G5">
        <v>1</v>
      </c>
      <c r="H5">
        <v>2</v>
      </c>
      <c r="I5" t="s">
        <v>354</v>
      </c>
      <c r="J5" t="s">
        <v>355</v>
      </c>
      <c r="K5" t="s">
        <v>356</v>
      </c>
      <c r="L5">
        <v>1368</v>
      </c>
      <c r="N5">
        <v>1011</v>
      </c>
      <c r="O5" t="s">
        <v>350</v>
      </c>
      <c r="P5" t="s">
        <v>350</v>
      </c>
      <c r="Q5">
        <v>1</v>
      </c>
      <c r="W5">
        <v>0</v>
      </c>
      <c r="X5">
        <v>1372534845</v>
      </c>
      <c r="Y5">
        <v>1.4069999999999998</v>
      </c>
      <c r="AA5">
        <v>0</v>
      </c>
      <c r="AB5">
        <v>65.709999999999994</v>
      </c>
      <c r="AC5">
        <v>11.6</v>
      </c>
      <c r="AD5">
        <v>0</v>
      </c>
      <c r="AE5">
        <v>0</v>
      </c>
      <c r="AF5">
        <v>65.709999999999994</v>
      </c>
      <c r="AG5">
        <v>11.6</v>
      </c>
      <c r="AH5">
        <v>0</v>
      </c>
      <c r="AI5">
        <v>1</v>
      </c>
      <c r="AJ5">
        <v>1</v>
      </c>
      <c r="AK5">
        <v>1</v>
      </c>
      <c r="AL5">
        <v>1</v>
      </c>
      <c r="AN5">
        <v>0</v>
      </c>
      <c r="AO5">
        <v>1</v>
      </c>
      <c r="AP5">
        <v>1</v>
      </c>
      <c r="AQ5">
        <v>0</v>
      </c>
      <c r="AR5">
        <v>0</v>
      </c>
      <c r="AS5" t="s">
        <v>6</v>
      </c>
      <c r="AT5">
        <v>2.0099999999999998</v>
      </c>
      <c r="AU5" t="s">
        <v>19</v>
      </c>
      <c r="AV5">
        <v>0</v>
      </c>
      <c r="AW5">
        <v>2</v>
      </c>
      <c r="AX5">
        <v>26816966</v>
      </c>
      <c r="AY5">
        <v>1</v>
      </c>
      <c r="AZ5">
        <v>0</v>
      </c>
      <c r="BA5">
        <v>5</v>
      </c>
      <c r="BB5">
        <v>0</v>
      </c>
      <c r="BC5">
        <v>0</v>
      </c>
      <c r="BD5">
        <v>0</v>
      </c>
      <c r="BE5">
        <v>0</v>
      </c>
      <c r="BF5">
        <v>0</v>
      </c>
      <c r="BG5">
        <v>0</v>
      </c>
      <c r="BH5">
        <v>0</v>
      </c>
      <c r="BI5">
        <v>0</v>
      </c>
      <c r="BJ5">
        <v>0</v>
      </c>
      <c r="BK5">
        <v>0</v>
      </c>
      <c r="BL5">
        <v>0</v>
      </c>
      <c r="BM5">
        <v>0</v>
      </c>
      <c r="BN5">
        <v>0</v>
      </c>
      <c r="BO5">
        <v>0</v>
      </c>
      <c r="BP5">
        <v>0</v>
      </c>
      <c r="BQ5">
        <v>0</v>
      </c>
      <c r="BR5">
        <v>0</v>
      </c>
      <c r="BS5">
        <v>0</v>
      </c>
      <c r="BT5">
        <v>0</v>
      </c>
      <c r="BU5">
        <v>0</v>
      </c>
      <c r="BV5">
        <v>0</v>
      </c>
      <c r="BW5">
        <v>0</v>
      </c>
      <c r="CX5">
        <f>Y5*Source!I24</f>
        <v>0.14069999999999999</v>
      </c>
      <c r="CY5">
        <f>AB5</f>
        <v>65.709999999999994</v>
      </c>
      <c r="CZ5">
        <f>AF5</f>
        <v>65.709999999999994</v>
      </c>
      <c r="DA5">
        <f>AJ5</f>
        <v>1</v>
      </c>
      <c r="DB5">
        <v>0</v>
      </c>
    </row>
    <row r="6" spans="1:106" x14ac:dyDescent="0.2">
      <c r="A6">
        <f>ROW(Source!A24)</f>
        <v>24</v>
      </c>
      <c r="B6">
        <v>26812436</v>
      </c>
      <c r="C6">
        <v>26816961</v>
      </c>
      <c r="D6">
        <v>25152587</v>
      </c>
      <c r="E6">
        <v>1</v>
      </c>
      <c r="F6">
        <v>1</v>
      </c>
      <c r="G6">
        <v>1</v>
      </c>
      <c r="H6">
        <v>3</v>
      </c>
      <c r="I6" t="s">
        <v>357</v>
      </c>
      <c r="J6" t="s">
        <v>358</v>
      </c>
      <c r="K6" t="s">
        <v>359</v>
      </c>
      <c r="L6">
        <v>1348</v>
      </c>
      <c r="N6">
        <v>1009</v>
      </c>
      <c r="O6" t="s">
        <v>62</v>
      </c>
      <c r="P6" t="s">
        <v>62</v>
      </c>
      <c r="Q6">
        <v>1000</v>
      </c>
      <c r="W6">
        <v>0</v>
      </c>
      <c r="X6">
        <v>2040186302</v>
      </c>
      <c r="Y6">
        <v>0</v>
      </c>
      <c r="AA6">
        <v>19400</v>
      </c>
      <c r="AB6">
        <v>0</v>
      </c>
      <c r="AC6">
        <v>0</v>
      </c>
      <c r="AD6">
        <v>0</v>
      </c>
      <c r="AE6">
        <v>19400</v>
      </c>
      <c r="AF6">
        <v>0</v>
      </c>
      <c r="AG6">
        <v>0</v>
      </c>
      <c r="AH6">
        <v>0</v>
      </c>
      <c r="AI6">
        <v>1</v>
      </c>
      <c r="AJ6">
        <v>1</v>
      </c>
      <c r="AK6">
        <v>1</v>
      </c>
      <c r="AL6">
        <v>1</v>
      </c>
      <c r="AN6">
        <v>0</v>
      </c>
      <c r="AO6">
        <v>1</v>
      </c>
      <c r="AP6">
        <v>1</v>
      </c>
      <c r="AQ6">
        <v>0</v>
      </c>
      <c r="AR6">
        <v>0</v>
      </c>
      <c r="AS6" t="s">
        <v>6</v>
      </c>
      <c r="AT6">
        <v>4.8000000000000001E-2</v>
      </c>
      <c r="AU6" t="s">
        <v>18</v>
      </c>
      <c r="AV6">
        <v>0</v>
      </c>
      <c r="AW6">
        <v>2</v>
      </c>
      <c r="AX6">
        <v>26816967</v>
      </c>
      <c r="AY6">
        <v>1</v>
      </c>
      <c r="AZ6">
        <v>0</v>
      </c>
      <c r="BA6">
        <v>6</v>
      </c>
      <c r="BB6">
        <v>0</v>
      </c>
      <c r="BC6">
        <v>0</v>
      </c>
      <c r="BD6">
        <v>0</v>
      </c>
      <c r="BE6">
        <v>0</v>
      </c>
      <c r="BF6">
        <v>0</v>
      </c>
      <c r="BG6">
        <v>0</v>
      </c>
      <c r="BH6">
        <v>0</v>
      </c>
      <c r="BI6">
        <v>0</v>
      </c>
      <c r="BJ6">
        <v>0</v>
      </c>
      <c r="BK6">
        <v>0</v>
      </c>
      <c r="BL6">
        <v>0</v>
      </c>
      <c r="BM6">
        <v>0</v>
      </c>
      <c r="BN6">
        <v>0</v>
      </c>
      <c r="BO6">
        <v>0</v>
      </c>
      <c r="BP6">
        <v>0</v>
      </c>
      <c r="BQ6">
        <v>0</v>
      </c>
      <c r="BR6">
        <v>0</v>
      </c>
      <c r="BS6">
        <v>0</v>
      </c>
      <c r="BT6">
        <v>0</v>
      </c>
      <c r="BU6">
        <v>0</v>
      </c>
      <c r="BV6">
        <v>0</v>
      </c>
      <c r="BW6">
        <v>0</v>
      </c>
      <c r="CX6">
        <f>Y6*Source!I24</f>
        <v>0</v>
      </c>
      <c r="CY6">
        <f>AA6</f>
        <v>19400</v>
      </c>
      <c r="CZ6">
        <f>AE6</f>
        <v>19400</v>
      </c>
      <c r="DA6">
        <f>AI6</f>
        <v>1</v>
      </c>
      <c r="DB6">
        <v>0</v>
      </c>
    </row>
    <row r="7" spans="1:106" x14ac:dyDescent="0.2">
      <c r="A7">
        <f>ROW(Source!A24)</f>
        <v>24</v>
      </c>
      <c r="B7">
        <v>26812436</v>
      </c>
      <c r="C7">
        <v>26816961</v>
      </c>
      <c r="D7">
        <v>25186161</v>
      </c>
      <c r="E7">
        <v>1</v>
      </c>
      <c r="F7">
        <v>1</v>
      </c>
      <c r="G7">
        <v>1</v>
      </c>
      <c r="H7">
        <v>3</v>
      </c>
      <c r="I7" t="s">
        <v>360</v>
      </c>
      <c r="J7" t="s">
        <v>361</v>
      </c>
      <c r="K7" t="s">
        <v>362</v>
      </c>
      <c r="L7">
        <v>1348</v>
      </c>
      <c r="N7">
        <v>1009</v>
      </c>
      <c r="O7" t="s">
        <v>62</v>
      </c>
      <c r="P7" t="s">
        <v>62</v>
      </c>
      <c r="Q7">
        <v>1000</v>
      </c>
      <c r="W7">
        <v>0</v>
      </c>
      <c r="X7">
        <v>1570367189</v>
      </c>
      <c r="Y7">
        <v>0</v>
      </c>
      <c r="AA7">
        <v>35003</v>
      </c>
      <c r="AB7">
        <v>0</v>
      </c>
      <c r="AC7">
        <v>0</v>
      </c>
      <c r="AD7">
        <v>0</v>
      </c>
      <c r="AE7">
        <v>35003</v>
      </c>
      <c r="AF7">
        <v>0</v>
      </c>
      <c r="AG7">
        <v>0</v>
      </c>
      <c r="AH7">
        <v>0</v>
      </c>
      <c r="AI7">
        <v>1</v>
      </c>
      <c r="AJ7">
        <v>1</v>
      </c>
      <c r="AK7">
        <v>1</v>
      </c>
      <c r="AL7">
        <v>1</v>
      </c>
      <c r="AN7">
        <v>0</v>
      </c>
      <c r="AO7">
        <v>1</v>
      </c>
      <c r="AP7">
        <v>1</v>
      </c>
      <c r="AQ7">
        <v>0</v>
      </c>
      <c r="AR7">
        <v>0</v>
      </c>
      <c r="AS7" t="s">
        <v>6</v>
      </c>
      <c r="AT7">
        <v>1.9349999999999999E-2</v>
      </c>
      <c r="AU7" t="s">
        <v>18</v>
      </c>
      <c r="AV7">
        <v>0</v>
      </c>
      <c r="AW7">
        <v>2</v>
      </c>
      <c r="AX7">
        <v>26816969</v>
      </c>
      <c r="AY7">
        <v>1</v>
      </c>
      <c r="AZ7">
        <v>0</v>
      </c>
      <c r="BA7">
        <v>8</v>
      </c>
      <c r="BB7">
        <v>0</v>
      </c>
      <c r="BC7">
        <v>0</v>
      </c>
      <c r="BD7">
        <v>0</v>
      </c>
      <c r="BE7">
        <v>0</v>
      </c>
      <c r="BF7">
        <v>0</v>
      </c>
      <c r="BG7">
        <v>0</v>
      </c>
      <c r="BH7">
        <v>0</v>
      </c>
      <c r="BI7">
        <v>0</v>
      </c>
      <c r="BJ7">
        <v>0</v>
      </c>
      <c r="BK7">
        <v>0</v>
      </c>
      <c r="BL7">
        <v>0</v>
      </c>
      <c r="BM7">
        <v>0</v>
      </c>
      <c r="BN7">
        <v>0</v>
      </c>
      <c r="BO7">
        <v>0</v>
      </c>
      <c r="BP7">
        <v>0</v>
      </c>
      <c r="BQ7">
        <v>0</v>
      </c>
      <c r="BR7">
        <v>0</v>
      </c>
      <c r="BS7">
        <v>0</v>
      </c>
      <c r="BT7">
        <v>0</v>
      </c>
      <c r="BU7">
        <v>0</v>
      </c>
      <c r="BV7">
        <v>0</v>
      </c>
      <c r="BW7">
        <v>0</v>
      </c>
      <c r="CX7">
        <f>Y7*Source!I24</f>
        <v>0</v>
      </c>
      <c r="CY7">
        <f>AA7</f>
        <v>35003</v>
      </c>
      <c r="CZ7">
        <f>AE7</f>
        <v>35003</v>
      </c>
      <c r="DA7">
        <f>AI7</f>
        <v>1</v>
      </c>
      <c r="DB7">
        <v>0</v>
      </c>
    </row>
    <row r="8" spans="1:106" x14ac:dyDescent="0.2">
      <c r="A8">
        <f>ROW(Source!A24)</f>
        <v>24</v>
      </c>
      <c r="B8">
        <v>26812436</v>
      </c>
      <c r="C8">
        <v>26816961</v>
      </c>
      <c r="D8">
        <v>25186688</v>
      </c>
      <c r="E8">
        <v>1</v>
      </c>
      <c r="F8">
        <v>1</v>
      </c>
      <c r="G8">
        <v>1</v>
      </c>
      <c r="H8">
        <v>3</v>
      </c>
      <c r="I8" t="s">
        <v>363</v>
      </c>
      <c r="J8" t="s">
        <v>364</v>
      </c>
      <c r="K8" t="s">
        <v>365</v>
      </c>
      <c r="L8">
        <v>1348</v>
      </c>
      <c r="N8">
        <v>1009</v>
      </c>
      <c r="O8" t="s">
        <v>62</v>
      </c>
      <c r="P8" t="s">
        <v>62</v>
      </c>
      <c r="Q8">
        <v>1000</v>
      </c>
      <c r="W8">
        <v>0</v>
      </c>
      <c r="X8">
        <v>314961973</v>
      </c>
      <c r="Y8">
        <v>0</v>
      </c>
      <c r="AA8">
        <v>14312.87</v>
      </c>
      <c r="AB8">
        <v>0</v>
      </c>
      <c r="AC8">
        <v>0</v>
      </c>
      <c r="AD8">
        <v>0</v>
      </c>
      <c r="AE8">
        <v>14312.87</v>
      </c>
      <c r="AF8">
        <v>0</v>
      </c>
      <c r="AG8">
        <v>0</v>
      </c>
      <c r="AH8">
        <v>0</v>
      </c>
      <c r="AI8">
        <v>1</v>
      </c>
      <c r="AJ8">
        <v>1</v>
      </c>
      <c r="AK8">
        <v>1</v>
      </c>
      <c r="AL8">
        <v>1</v>
      </c>
      <c r="AN8">
        <v>0</v>
      </c>
      <c r="AO8">
        <v>1</v>
      </c>
      <c r="AP8">
        <v>1</v>
      </c>
      <c r="AQ8">
        <v>0</v>
      </c>
      <c r="AR8">
        <v>0</v>
      </c>
      <c r="AS8" t="s">
        <v>6</v>
      </c>
      <c r="AT8">
        <v>5.62E-3</v>
      </c>
      <c r="AU8" t="s">
        <v>18</v>
      </c>
      <c r="AV8">
        <v>0</v>
      </c>
      <c r="AW8">
        <v>2</v>
      </c>
      <c r="AX8">
        <v>26816970</v>
      </c>
      <c r="AY8">
        <v>1</v>
      </c>
      <c r="AZ8">
        <v>0</v>
      </c>
      <c r="BA8">
        <v>9</v>
      </c>
      <c r="BB8">
        <v>0</v>
      </c>
      <c r="BC8">
        <v>0</v>
      </c>
      <c r="BD8">
        <v>0</v>
      </c>
      <c r="BE8">
        <v>0</v>
      </c>
      <c r="BF8">
        <v>0</v>
      </c>
      <c r="BG8">
        <v>0</v>
      </c>
      <c r="BH8">
        <v>0</v>
      </c>
      <c r="BI8">
        <v>0</v>
      </c>
      <c r="BJ8">
        <v>0</v>
      </c>
      <c r="BK8">
        <v>0</v>
      </c>
      <c r="BL8">
        <v>0</v>
      </c>
      <c r="BM8">
        <v>0</v>
      </c>
      <c r="BN8">
        <v>0</v>
      </c>
      <c r="BO8">
        <v>0</v>
      </c>
      <c r="BP8">
        <v>0</v>
      </c>
      <c r="BQ8">
        <v>0</v>
      </c>
      <c r="BR8">
        <v>0</v>
      </c>
      <c r="BS8">
        <v>0</v>
      </c>
      <c r="BT8">
        <v>0</v>
      </c>
      <c r="BU8">
        <v>0</v>
      </c>
      <c r="BV8">
        <v>0</v>
      </c>
      <c r="BW8">
        <v>0</v>
      </c>
      <c r="CX8">
        <f>Y8*Source!I24</f>
        <v>0</v>
      </c>
      <c r="CY8">
        <f>AA8</f>
        <v>14312.87</v>
      </c>
      <c r="CZ8">
        <f>AE8</f>
        <v>14312.87</v>
      </c>
      <c r="DA8">
        <f>AI8</f>
        <v>1</v>
      </c>
      <c r="DB8">
        <v>0</v>
      </c>
    </row>
    <row r="9" spans="1:106" x14ac:dyDescent="0.2">
      <c r="A9">
        <f>ROW(Source!A24)</f>
        <v>24</v>
      </c>
      <c r="B9">
        <v>26812436</v>
      </c>
      <c r="C9">
        <v>26816961</v>
      </c>
      <c r="D9">
        <v>25187288</v>
      </c>
      <c r="E9">
        <v>1</v>
      </c>
      <c r="F9">
        <v>1</v>
      </c>
      <c r="G9">
        <v>1</v>
      </c>
      <c r="H9">
        <v>3</v>
      </c>
      <c r="I9" t="s">
        <v>366</v>
      </c>
      <c r="J9" t="s">
        <v>367</v>
      </c>
      <c r="K9" t="s">
        <v>368</v>
      </c>
      <c r="L9">
        <v>1348</v>
      </c>
      <c r="N9">
        <v>1009</v>
      </c>
      <c r="O9" t="s">
        <v>62</v>
      </c>
      <c r="P9" t="s">
        <v>62</v>
      </c>
      <c r="Q9">
        <v>1000</v>
      </c>
      <c r="W9">
        <v>0</v>
      </c>
      <c r="X9">
        <v>1237311677</v>
      </c>
      <c r="Y9">
        <v>0</v>
      </c>
      <c r="AA9">
        <v>5479.9</v>
      </c>
      <c r="AB9">
        <v>0</v>
      </c>
      <c r="AC9">
        <v>0</v>
      </c>
      <c r="AD9">
        <v>0</v>
      </c>
      <c r="AE9">
        <v>5479.9</v>
      </c>
      <c r="AF9">
        <v>0</v>
      </c>
      <c r="AG9">
        <v>0</v>
      </c>
      <c r="AH9">
        <v>0</v>
      </c>
      <c r="AI9">
        <v>1</v>
      </c>
      <c r="AJ9">
        <v>1</v>
      </c>
      <c r="AK9">
        <v>1</v>
      </c>
      <c r="AL9">
        <v>1</v>
      </c>
      <c r="AN9">
        <v>0</v>
      </c>
      <c r="AO9">
        <v>1</v>
      </c>
      <c r="AP9">
        <v>1</v>
      </c>
      <c r="AQ9">
        <v>0</v>
      </c>
      <c r="AR9">
        <v>0</v>
      </c>
      <c r="AS9" t="s">
        <v>6</v>
      </c>
      <c r="AT9">
        <v>3.3800000000000002E-3</v>
      </c>
      <c r="AU9" t="s">
        <v>18</v>
      </c>
      <c r="AV9">
        <v>0</v>
      </c>
      <c r="AW9">
        <v>2</v>
      </c>
      <c r="AX9">
        <v>26816971</v>
      </c>
      <c r="AY9">
        <v>1</v>
      </c>
      <c r="AZ9">
        <v>0</v>
      </c>
      <c r="BA9">
        <v>10</v>
      </c>
      <c r="BB9">
        <v>0</v>
      </c>
      <c r="BC9">
        <v>0</v>
      </c>
      <c r="BD9">
        <v>0</v>
      </c>
      <c r="BE9">
        <v>0</v>
      </c>
      <c r="BF9">
        <v>0</v>
      </c>
      <c r="BG9">
        <v>0</v>
      </c>
      <c r="BH9">
        <v>0</v>
      </c>
      <c r="BI9">
        <v>0</v>
      </c>
      <c r="BJ9">
        <v>0</v>
      </c>
      <c r="BK9">
        <v>0</v>
      </c>
      <c r="BL9">
        <v>0</v>
      </c>
      <c r="BM9">
        <v>0</v>
      </c>
      <c r="BN9">
        <v>0</v>
      </c>
      <c r="BO9">
        <v>0</v>
      </c>
      <c r="BP9">
        <v>0</v>
      </c>
      <c r="BQ9">
        <v>0</v>
      </c>
      <c r="BR9">
        <v>0</v>
      </c>
      <c r="BS9">
        <v>0</v>
      </c>
      <c r="BT9">
        <v>0</v>
      </c>
      <c r="BU9">
        <v>0</v>
      </c>
      <c r="BV9">
        <v>0</v>
      </c>
      <c r="BW9">
        <v>0</v>
      </c>
      <c r="CX9">
        <f>Y9*Source!I24</f>
        <v>0</v>
      </c>
      <c r="CY9">
        <f>AA9</f>
        <v>5479.9</v>
      </c>
      <c r="CZ9">
        <f>AE9</f>
        <v>5479.9</v>
      </c>
      <c r="DA9">
        <f>AI9</f>
        <v>1</v>
      </c>
      <c r="DB9">
        <v>0</v>
      </c>
    </row>
    <row r="10" spans="1:106" x14ac:dyDescent="0.2">
      <c r="A10">
        <f>ROW(Source!A25)</f>
        <v>25</v>
      </c>
      <c r="B10">
        <v>26812450</v>
      </c>
      <c r="C10">
        <v>26816961</v>
      </c>
      <c r="D10">
        <v>25413300</v>
      </c>
      <c r="E10">
        <v>1</v>
      </c>
      <c r="F10">
        <v>1</v>
      </c>
      <c r="G10">
        <v>1</v>
      </c>
      <c r="H10">
        <v>1</v>
      </c>
      <c r="I10" t="s">
        <v>342</v>
      </c>
      <c r="J10" t="s">
        <v>6</v>
      </c>
      <c r="K10" t="s">
        <v>343</v>
      </c>
      <c r="L10">
        <v>1191</v>
      </c>
      <c r="N10">
        <v>1013</v>
      </c>
      <c r="O10" t="s">
        <v>344</v>
      </c>
      <c r="P10" t="s">
        <v>344</v>
      </c>
      <c r="Q10">
        <v>1</v>
      </c>
      <c r="W10">
        <v>0</v>
      </c>
      <c r="X10">
        <v>-400197608</v>
      </c>
      <c r="Y10">
        <v>255.35999999999999</v>
      </c>
      <c r="AA10">
        <v>0</v>
      </c>
      <c r="AB10">
        <v>0</v>
      </c>
      <c r="AC10">
        <v>0</v>
      </c>
      <c r="AD10">
        <v>60.99</v>
      </c>
      <c r="AE10">
        <v>0</v>
      </c>
      <c r="AF10">
        <v>0</v>
      </c>
      <c r="AG10">
        <v>0</v>
      </c>
      <c r="AH10">
        <v>8.5299999999999994</v>
      </c>
      <c r="AI10">
        <v>1</v>
      </c>
      <c r="AJ10">
        <v>1</v>
      </c>
      <c r="AK10">
        <v>1</v>
      </c>
      <c r="AL10">
        <v>7.15</v>
      </c>
      <c r="AN10">
        <v>0</v>
      </c>
      <c r="AO10">
        <v>1</v>
      </c>
      <c r="AP10">
        <v>1</v>
      </c>
      <c r="AQ10">
        <v>0</v>
      </c>
      <c r="AR10">
        <v>0</v>
      </c>
      <c r="AS10" t="s">
        <v>6</v>
      </c>
      <c r="AT10">
        <v>364.8</v>
      </c>
      <c r="AU10" t="s">
        <v>19</v>
      </c>
      <c r="AV10">
        <v>1</v>
      </c>
      <c r="AW10">
        <v>2</v>
      </c>
      <c r="AX10">
        <v>26816962</v>
      </c>
      <c r="AY10">
        <v>1</v>
      </c>
      <c r="AZ10">
        <v>0</v>
      </c>
      <c r="BA10">
        <v>12</v>
      </c>
      <c r="BB10">
        <v>0</v>
      </c>
      <c r="BC10">
        <v>0</v>
      </c>
      <c r="BD10">
        <v>0</v>
      </c>
      <c r="BE10">
        <v>0</v>
      </c>
      <c r="BF10">
        <v>0</v>
      </c>
      <c r="BG10">
        <v>0</v>
      </c>
      <c r="BH10">
        <v>0</v>
      </c>
      <c r="BI10">
        <v>0</v>
      </c>
      <c r="BJ10">
        <v>0</v>
      </c>
      <c r="BK10">
        <v>0</v>
      </c>
      <c r="BL10">
        <v>0</v>
      </c>
      <c r="BM10">
        <v>0</v>
      </c>
      <c r="BN10">
        <v>0</v>
      </c>
      <c r="BO10">
        <v>0</v>
      </c>
      <c r="BP10">
        <v>0</v>
      </c>
      <c r="BQ10">
        <v>0</v>
      </c>
      <c r="BR10">
        <v>0</v>
      </c>
      <c r="BS10">
        <v>0</v>
      </c>
      <c r="BT10">
        <v>0</v>
      </c>
      <c r="BU10">
        <v>0</v>
      </c>
      <c r="BV10">
        <v>0</v>
      </c>
      <c r="BW10">
        <v>0</v>
      </c>
      <c r="CX10">
        <f>Y10*Source!I25</f>
        <v>25.536000000000001</v>
      </c>
      <c r="CY10">
        <f>AD10</f>
        <v>60.99</v>
      </c>
      <c r="CZ10">
        <f>AH10</f>
        <v>8.5299999999999994</v>
      </c>
      <c r="DA10">
        <f>AL10</f>
        <v>7.15</v>
      </c>
      <c r="DB10">
        <v>0</v>
      </c>
    </row>
    <row r="11" spans="1:106" x14ac:dyDescent="0.2">
      <c r="A11">
        <f>ROW(Source!A25)</f>
        <v>25</v>
      </c>
      <c r="B11">
        <v>26812450</v>
      </c>
      <c r="C11">
        <v>26816961</v>
      </c>
      <c r="D11">
        <v>25412928</v>
      </c>
      <c r="E11">
        <v>1</v>
      </c>
      <c r="F11">
        <v>1</v>
      </c>
      <c r="G11">
        <v>1</v>
      </c>
      <c r="H11">
        <v>1</v>
      </c>
      <c r="I11" t="s">
        <v>345</v>
      </c>
      <c r="J11" t="s">
        <v>6</v>
      </c>
      <c r="K11" t="s">
        <v>346</v>
      </c>
      <c r="L11">
        <v>1191</v>
      </c>
      <c r="N11">
        <v>1013</v>
      </c>
      <c r="O11" t="s">
        <v>344</v>
      </c>
      <c r="P11" t="s">
        <v>344</v>
      </c>
      <c r="Q11">
        <v>1</v>
      </c>
      <c r="W11">
        <v>0</v>
      </c>
      <c r="X11">
        <v>-1417349443</v>
      </c>
      <c r="Y11">
        <v>16.29</v>
      </c>
      <c r="AA11">
        <v>0</v>
      </c>
      <c r="AB11">
        <v>0</v>
      </c>
      <c r="AC11">
        <v>0</v>
      </c>
      <c r="AD11">
        <v>0</v>
      </c>
      <c r="AE11">
        <v>0</v>
      </c>
      <c r="AF11">
        <v>0</v>
      </c>
      <c r="AG11">
        <v>0</v>
      </c>
      <c r="AH11">
        <v>0</v>
      </c>
      <c r="AI11">
        <v>1</v>
      </c>
      <c r="AJ11">
        <v>1</v>
      </c>
      <c r="AK11">
        <v>7.15</v>
      </c>
      <c r="AL11">
        <v>1</v>
      </c>
      <c r="AN11">
        <v>0</v>
      </c>
      <c r="AO11">
        <v>1</v>
      </c>
      <c r="AP11">
        <v>0</v>
      </c>
      <c r="AQ11">
        <v>0</v>
      </c>
      <c r="AR11">
        <v>0</v>
      </c>
      <c r="AS11" t="s">
        <v>6</v>
      </c>
      <c r="AT11">
        <v>16.29</v>
      </c>
      <c r="AU11" t="s">
        <v>6</v>
      </c>
      <c r="AV11">
        <v>2</v>
      </c>
      <c r="AW11">
        <v>2</v>
      </c>
      <c r="AX11">
        <v>26816963</v>
      </c>
      <c r="AY11">
        <v>1</v>
      </c>
      <c r="AZ11">
        <v>2048</v>
      </c>
      <c r="BA11">
        <v>13</v>
      </c>
      <c r="BB11">
        <v>0</v>
      </c>
      <c r="BC11">
        <v>0</v>
      </c>
      <c r="BD11">
        <v>0</v>
      </c>
      <c r="BE11">
        <v>0</v>
      </c>
      <c r="BF11">
        <v>0</v>
      </c>
      <c r="BG11">
        <v>0</v>
      </c>
      <c r="BH11">
        <v>0</v>
      </c>
      <c r="BI11">
        <v>0</v>
      </c>
      <c r="BJ11">
        <v>0</v>
      </c>
      <c r="BK11">
        <v>0</v>
      </c>
      <c r="BL11">
        <v>0</v>
      </c>
      <c r="BM11">
        <v>0</v>
      </c>
      <c r="BN11">
        <v>0</v>
      </c>
      <c r="BO11">
        <v>0</v>
      </c>
      <c r="BP11">
        <v>0</v>
      </c>
      <c r="BQ11">
        <v>0</v>
      </c>
      <c r="BR11">
        <v>0</v>
      </c>
      <c r="BS11">
        <v>0</v>
      </c>
      <c r="BT11">
        <v>0</v>
      </c>
      <c r="BU11">
        <v>0</v>
      </c>
      <c r="BV11">
        <v>0</v>
      </c>
      <c r="BW11">
        <v>0</v>
      </c>
      <c r="CX11">
        <f>Y11*Source!I25</f>
        <v>1.629</v>
      </c>
      <c r="CY11">
        <f>AD11</f>
        <v>0</v>
      </c>
      <c r="CZ11">
        <f>AH11</f>
        <v>0</v>
      </c>
      <c r="DA11">
        <f>AL11</f>
        <v>1</v>
      </c>
      <c r="DB11">
        <v>0</v>
      </c>
    </row>
    <row r="12" spans="1:106" x14ac:dyDescent="0.2">
      <c r="A12">
        <f>ROW(Source!A25)</f>
        <v>25</v>
      </c>
      <c r="B12">
        <v>26812450</v>
      </c>
      <c r="C12">
        <v>26816961</v>
      </c>
      <c r="D12">
        <v>25230032</v>
      </c>
      <c r="E12">
        <v>1</v>
      </c>
      <c r="F12">
        <v>1</v>
      </c>
      <c r="G12">
        <v>1</v>
      </c>
      <c r="H12">
        <v>2</v>
      </c>
      <c r="I12" t="s">
        <v>347</v>
      </c>
      <c r="J12" t="s">
        <v>348</v>
      </c>
      <c r="K12" t="s">
        <v>349</v>
      </c>
      <c r="L12">
        <v>1368</v>
      </c>
      <c r="N12">
        <v>1011</v>
      </c>
      <c r="O12" t="s">
        <v>350</v>
      </c>
      <c r="P12" t="s">
        <v>350</v>
      </c>
      <c r="Q12">
        <v>1</v>
      </c>
      <c r="W12">
        <v>0</v>
      </c>
      <c r="X12">
        <v>1301868053</v>
      </c>
      <c r="Y12">
        <v>8.9319999999999986</v>
      </c>
      <c r="AA12">
        <v>0</v>
      </c>
      <c r="AB12">
        <v>1341.91</v>
      </c>
      <c r="AC12">
        <v>16.46</v>
      </c>
      <c r="AD12">
        <v>0</v>
      </c>
      <c r="AE12">
        <v>0</v>
      </c>
      <c r="AF12">
        <v>187.68</v>
      </c>
      <c r="AG12">
        <v>16.46</v>
      </c>
      <c r="AH12">
        <v>0</v>
      </c>
      <c r="AI12">
        <v>1</v>
      </c>
      <c r="AJ12">
        <v>7.15</v>
      </c>
      <c r="AK12">
        <v>1</v>
      </c>
      <c r="AL12">
        <v>1</v>
      </c>
      <c r="AN12">
        <v>0</v>
      </c>
      <c r="AO12">
        <v>1</v>
      </c>
      <c r="AP12">
        <v>1</v>
      </c>
      <c r="AQ12">
        <v>0</v>
      </c>
      <c r="AR12">
        <v>0</v>
      </c>
      <c r="AS12" t="s">
        <v>6</v>
      </c>
      <c r="AT12">
        <v>12.76</v>
      </c>
      <c r="AU12" t="s">
        <v>19</v>
      </c>
      <c r="AV12">
        <v>0</v>
      </c>
      <c r="AW12">
        <v>2</v>
      </c>
      <c r="AX12">
        <v>26816964</v>
      </c>
      <c r="AY12">
        <v>1</v>
      </c>
      <c r="AZ12">
        <v>0</v>
      </c>
      <c r="BA12">
        <v>14</v>
      </c>
      <c r="BB12">
        <v>0</v>
      </c>
      <c r="BC12">
        <v>0</v>
      </c>
      <c r="BD12">
        <v>0</v>
      </c>
      <c r="BE12">
        <v>0</v>
      </c>
      <c r="BF12">
        <v>0</v>
      </c>
      <c r="BG12">
        <v>0</v>
      </c>
      <c r="BH12">
        <v>0</v>
      </c>
      <c r="BI12">
        <v>0</v>
      </c>
      <c r="BJ12">
        <v>0</v>
      </c>
      <c r="BK12">
        <v>0</v>
      </c>
      <c r="BL12">
        <v>0</v>
      </c>
      <c r="BM12">
        <v>0</v>
      </c>
      <c r="BN12">
        <v>0</v>
      </c>
      <c r="BO12">
        <v>0</v>
      </c>
      <c r="BP12">
        <v>0</v>
      </c>
      <c r="BQ12">
        <v>0</v>
      </c>
      <c r="BR12">
        <v>0</v>
      </c>
      <c r="BS12">
        <v>0</v>
      </c>
      <c r="BT12">
        <v>0</v>
      </c>
      <c r="BU12">
        <v>0</v>
      </c>
      <c r="BV12">
        <v>0</v>
      </c>
      <c r="BW12">
        <v>0</v>
      </c>
      <c r="CX12">
        <f>Y12*Source!I25</f>
        <v>0.89319999999999988</v>
      </c>
      <c r="CY12">
        <f>AB12</f>
        <v>1341.91</v>
      </c>
      <c r="CZ12">
        <f>AF12</f>
        <v>187.68</v>
      </c>
      <c r="DA12">
        <f>AJ12</f>
        <v>7.15</v>
      </c>
      <c r="DB12">
        <v>0</v>
      </c>
    </row>
    <row r="13" spans="1:106" x14ac:dyDescent="0.2">
      <c r="A13">
        <f>ROW(Source!A25)</f>
        <v>25</v>
      </c>
      <c r="B13">
        <v>26812450</v>
      </c>
      <c r="C13">
        <v>26816961</v>
      </c>
      <c r="D13">
        <v>25230220</v>
      </c>
      <c r="E13">
        <v>1</v>
      </c>
      <c r="F13">
        <v>1</v>
      </c>
      <c r="G13">
        <v>1</v>
      </c>
      <c r="H13">
        <v>2</v>
      </c>
      <c r="I13" t="s">
        <v>351</v>
      </c>
      <c r="J13" t="s">
        <v>352</v>
      </c>
      <c r="K13" t="s">
        <v>353</v>
      </c>
      <c r="L13">
        <v>1368</v>
      </c>
      <c r="N13">
        <v>1011</v>
      </c>
      <c r="O13" t="s">
        <v>350</v>
      </c>
      <c r="P13" t="s">
        <v>350</v>
      </c>
      <c r="Q13">
        <v>1</v>
      </c>
      <c r="W13">
        <v>0</v>
      </c>
      <c r="X13">
        <v>-1718674368</v>
      </c>
      <c r="Y13">
        <v>1.0639999999999998</v>
      </c>
      <c r="AA13">
        <v>0</v>
      </c>
      <c r="AB13">
        <v>800.73</v>
      </c>
      <c r="AC13">
        <v>13.5</v>
      </c>
      <c r="AD13">
        <v>0</v>
      </c>
      <c r="AE13">
        <v>0</v>
      </c>
      <c r="AF13">
        <v>111.99</v>
      </c>
      <c r="AG13">
        <v>13.5</v>
      </c>
      <c r="AH13">
        <v>0</v>
      </c>
      <c r="AI13">
        <v>1</v>
      </c>
      <c r="AJ13">
        <v>7.15</v>
      </c>
      <c r="AK13">
        <v>1</v>
      </c>
      <c r="AL13">
        <v>1</v>
      </c>
      <c r="AN13">
        <v>0</v>
      </c>
      <c r="AO13">
        <v>1</v>
      </c>
      <c r="AP13">
        <v>1</v>
      </c>
      <c r="AQ13">
        <v>0</v>
      </c>
      <c r="AR13">
        <v>0</v>
      </c>
      <c r="AS13" t="s">
        <v>6</v>
      </c>
      <c r="AT13">
        <v>1.52</v>
      </c>
      <c r="AU13" t="s">
        <v>19</v>
      </c>
      <c r="AV13">
        <v>0</v>
      </c>
      <c r="AW13">
        <v>2</v>
      </c>
      <c r="AX13">
        <v>26816965</v>
      </c>
      <c r="AY13">
        <v>1</v>
      </c>
      <c r="AZ13">
        <v>0</v>
      </c>
      <c r="BA13">
        <v>15</v>
      </c>
      <c r="BB13">
        <v>0</v>
      </c>
      <c r="BC13">
        <v>0</v>
      </c>
      <c r="BD13">
        <v>0</v>
      </c>
      <c r="BE13">
        <v>0</v>
      </c>
      <c r="BF13">
        <v>0</v>
      </c>
      <c r="BG13">
        <v>0</v>
      </c>
      <c r="BH13">
        <v>0</v>
      </c>
      <c r="BI13">
        <v>0</v>
      </c>
      <c r="BJ13">
        <v>0</v>
      </c>
      <c r="BK13">
        <v>0</v>
      </c>
      <c r="BL13">
        <v>0</v>
      </c>
      <c r="BM13">
        <v>0</v>
      </c>
      <c r="BN13">
        <v>0</v>
      </c>
      <c r="BO13">
        <v>0</v>
      </c>
      <c r="BP13">
        <v>0</v>
      </c>
      <c r="BQ13">
        <v>0</v>
      </c>
      <c r="BR13">
        <v>0</v>
      </c>
      <c r="BS13">
        <v>0</v>
      </c>
      <c r="BT13">
        <v>0</v>
      </c>
      <c r="BU13">
        <v>0</v>
      </c>
      <c r="BV13">
        <v>0</v>
      </c>
      <c r="BW13">
        <v>0</v>
      </c>
      <c r="CX13">
        <f>Y13*Source!I25</f>
        <v>0.10639999999999999</v>
      </c>
      <c r="CY13">
        <f>AB13</f>
        <v>800.73</v>
      </c>
      <c r="CZ13">
        <f>AF13</f>
        <v>111.99</v>
      </c>
      <c r="DA13">
        <f>AJ13</f>
        <v>7.15</v>
      </c>
      <c r="DB13">
        <v>0</v>
      </c>
    </row>
    <row r="14" spans="1:106" x14ac:dyDescent="0.2">
      <c r="A14">
        <f>ROW(Source!A25)</f>
        <v>25</v>
      </c>
      <c r="B14">
        <v>26812450</v>
      </c>
      <c r="C14">
        <v>26816961</v>
      </c>
      <c r="D14">
        <v>25231607</v>
      </c>
      <c r="E14">
        <v>1</v>
      </c>
      <c r="F14">
        <v>1</v>
      </c>
      <c r="G14">
        <v>1</v>
      </c>
      <c r="H14">
        <v>2</v>
      </c>
      <c r="I14" t="s">
        <v>354</v>
      </c>
      <c r="J14" t="s">
        <v>355</v>
      </c>
      <c r="K14" t="s">
        <v>356</v>
      </c>
      <c r="L14">
        <v>1368</v>
      </c>
      <c r="N14">
        <v>1011</v>
      </c>
      <c r="O14" t="s">
        <v>350</v>
      </c>
      <c r="P14" t="s">
        <v>350</v>
      </c>
      <c r="Q14">
        <v>1</v>
      </c>
      <c r="W14">
        <v>0</v>
      </c>
      <c r="X14">
        <v>1372534845</v>
      </c>
      <c r="Y14">
        <v>1.4069999999999998</v>
      </c>
      <c r="AA14">
        <v>0</v>
      </c>
      <c r="AB14">
        <v>469.83</v>
      </c>
      <c r="AC14">
        <v>11.6</v>
      </c>
      <c r="AD14">
        <v>0</v>
      </c>
      <c r="AE14">
        <v>0</v>
      </c>
      <c r="AF14">
        <v>65.709999999999994</v>
      </c>
      <c r="AG14">
        <v>11.6</v>
      </c>
      <c r="AH14">
        <v>0</v>
      </c>
      <c r="AI14">
        <v>1</v>
      </c>
      <c r="AJ14">
        <v>7.15</v>
      </c>
      <c r="AK14">
        <v>1</v>
      </c>
      <c r="AL14">
        <v>1</v>
      </c>
      <c r="AN14">
        <v>0</v>
      </c>
      <c r="AO14">
        <v>1</v>
      </c>
      <c r="AP14">
        <v>1</v>
      </c>
      <c r="AQ14">
        <v>0</v>
      </c>
      <c r="AR14">
        <v>0</v>
      </c>
      <c r="AS14" t="s">
        <v>6</v>
      </c>
      <c r="AT14">
        <v>2.0099999999999998</v>
      </c>
      <c r="AU14" t="s">
        <v>19</v>
      </c>
      <c r="AV14">
        <v>0</v>
      </c>
      <c r="AW14">
        <v>2</v>
      </c>
      <c r="AX14">
        <v>26816966</v>
      </c>
      <c r="AY14">
        <v>1</v>
      </c>
      <c r="AZ14">
        <v>0</v>
      </c>
      <c r="BA14">
        <v>16</v>
      </c>
      <c r="BB14">
        <v>0</v>
      </c>
      <c r="BC14">
        <v>0</v>
      </c>
      <c r="BD14">
        <v>0</v>
      </c>
      <c r="BE14">
        <v>0</v>
      </c>
      <c r="BF14">
        <v>0</v>
      </c>
      <c r="BG14">
        <v>0</v>
      </c>
      <c r="BH14">
        <v>0</v>
      </c>
      <c r="BI14">
        <v>0</v>
      </c>
      <c r="BJ14">
        <v>0</v>
      </c>
      <c r="BK14">
        <v>0</v>
      </c>
      <c r="BL14">
        <v>0</v>
      </c>
      <c r="BM14">
        <v>0</v>
      </c>
      <c r="BN14">
        <v>0</v>
      </c>
      <c r="BO14">
        <v>0</v>
      </c>
      <c r="BP14">
        <v>0</v>
      </c>
      <c r="BQ14">
        <v>0</v>
      </c>
      <c r="BR14">
        <v>0</v>
      </c>
      <c r="BS14">
        <v>0</v>
      </c>
      <c r="BT14">
        <v>0</v>
      </c>
      <c r="BU14">
        <v>0</v>
      </c>
      <c r="BV14">
        <v>0</v>
      </c>
      <c r="BW14">
        <v>0</v>
      </c>
      <c r="CX14">
        <f>Y14*Source!I25</f>
        <v>0.14069999999999999</v>
      </c>
      <c r="CY14">
        <f>AB14</f>
        <v>469.83</v>
      </c>
      <c r="CZ14">
        <f>AF14</f>
        <v>65.709999999999994</v>
      </c>
      <c r="DA14">
        <f>AJ14</f>
        <v>7.15</v>
      </c>
      <c r="DB14">
        <v>0</v>
      </c>
    </row>
    <row r="15" spans="1:106" x14ac:dyDescent="0.2">
      <c r="A15">
        <f>ROW(Source!A25)</f>
        <v>25</v>
      </c>
      <c r="B15">
        <v>26812450</v>
      </c>
      <c r="C15">
        <v>26816961</v>
      </c>
      <c r="D15">
        <v>25152587</v>
      </c>
      <c r="E15">
        <v>1</v>
      </c>
      <c r="F15">
        <v>1</v>
      </c>
      <c r="G15">
        <v>1</v>
      </c>
      <c r="H15">
        <v>3</v>
      </c>
      <c r="I15" t="s">
        <v>357</v>
      </c>
      <c r="J15" t="s">
        <v>358</v>
      </c>
      <c r="K15" t="s">
        <v>359</v>
      </c>
      <c r="L15">
        <v>1348</v>
      </c>
      <c r="N15">
        <v>1009</v>
      </c>
      <c r="O15" t="s">
        <v>62</v>
      </c>
      <c r="P15" t="s">
        <v>62</v>
      </c>
      <c r="Q15">
        <v>1000</v>
      </c>
      <c r="W15">
        <v>0</v>
      </c>
      <c r="X15">
        <v>2040186302</v>
      </c>
      <c r="Y15">
        <v>0</v>
      </c>
      <c r="AA15">
        <v>138710</v>
      </c>
      <c r="AB15">
        <v>0</v>
      </c>
      <c r="AC15">
        <v>0</v>
      </c>
      <c r="AD15">
        <v>0</v>
      </c>
      <c r="AE15">
        <v>19400</v>
      </c>
      <c r="AF15">
        <v>0</v>
      </c>
      <c r="AG15">
        <v>0</v>
      </c>
      <c r="AH15">
        <v>0</v>
      </c>
      <c r="AI15">
        <v>7.15</v>
      </c>
      <c r="AJ15">
        <v>1</v>
      </c>
      <c r="AK15">
        <v>1</v>
      </c>
      <c r="AL15">
        <v>1</v>
      </c>
      <c r="AN15">
        <v>0</v>
      </c>
      <c r="AO15">
        <v>1</v>
      </c>
      <c r="AP15">
        <v>1</v>
      </c>
      <c r="AQ15">
        <v>0</v>
      </c>
      <c r="AR15">
        <v>0</v>
      </c>
      <c r="AS15" t="s">
        <v>6</v>
      </c>
      <c r="AT15">
        <v>4.8000000000000001E-2</v>
      </c>
      <c r="AU15" t="s">
        <v>18</v>
      </c>
      <c r="AV15">
        <v>0</v>
      </c>
      <c r="AW15">
        <v>2</v>
      </c>
      <c r="AX15">
        <v>26816967</v>
      </c>
      <c r="AY15">
        <v>1</v>
      </c>
      <c r="AZ15">
        <v>0</v>
      </c>
      <c r="BA15">
        <v>17</v>
      </c>
      <c r="BB15">
        <v>0</v>
      </c>
      <c r="BC15">
        <v>0</v>
      </c>
      <c r="BD15">
        <v>0</v>
      </c>
      <c r="BE15">
        <v>0</v>
      </c>
      <c r="BF15">
        <v>0</v>
      </c>
      <c r="BG15">
        <v>0</v>
      </c>
      <c r="BH15">
        <v>0</v>
      </c>
      <c r="BI15">
        <v>0</v>
      </c>
      <c r="BJ15">
        <v>0</v>
      </c>
      <c r="BK15">
        <v>0</v>
      </c>
      <c r="BL15">
        <v>0</v>
      </c>
      <c r="BM15">
        <v>0</v>
      </c>
      <c r="BN15">
        <v>0</v>
      </c>
      <c r="BO15">
        <v>0</v>
      </c>
      <c r="BP15">
        <v>0</v>
      </c>
      <c r="BQ15">
        <v>0</v>
      </c>
      <c r="BR15">
        <v>0</v>
      </c>
      <c r="BS15">
        <v>0</v>
      </c>
      <c r="BT15">
        <v>0</v>
      </c>
      <c r="BU15">
        <v>0</v>
      </c>
      <c r="BV15">
        <v>0</v>
      </c>
      <c r="BW15">
        <v>0</v>
      </c>
      <c r="CX15">
        <f>Y15*Source!I25</f>
        <v>0</v>
      </c>
      <c r="CY15">
        <f>AA15</f>
        <v>138710</v>
      </c>
      <c r="CZ15">
        <f>AE15</f>
        <v>19400</v>
      </c>
      <c r="DA15">
        <f>AI15</f>
        <v>7.15</v>
      </c>
      <c r="DB15">
        <v>0</v>
      </c>
    </row>
    <row r="16" spans="1:106" x14ac:dyDescent="0.2">
      <c r="A16">
        <f>ROW(Source!A25)</f>
        <v>25</v>
      </c>
      <c r="B16">
        <v>26812450</v>
      </c>
      <c r="C16">
        <v>26816961</v>
      </c>
      <c r="D16">
        <v>25186161</v>
      </c>
      <c r="E16">
        <v>1</v>
      </c>
      <c r="F16">
        <v>1</v>
      </c>
      <c r="G16">
        <v>1</v>
      </c>
      <c r="H16">
        <v>3</v>
      </c>
      <c r="I16" t="s">
        <v>360</v>
      </c>
      <c r="J16" t="s">
        <v>361</v>
      </c>
      <c r="K16" t="s">
        <v>362</v>
      </c>
      <c r="L16">
        <v>1348</v>
      </c>
      <c r="N16">
        <v>1009</v>
      </c>
      <c r="O16" t="s">
        <v>62</v>
      </c>
      <c r="P16" t="s">
        <v>62</v>
      </c>
      <c r="Q16">
        <v>1000</v>
      </c>
      <c r="W16">
        <v>0</v>
      </c>
      <c r="X16">
        <v>1570367189</v>
      </c>
      <c r="Y16">
        <v>0</v>
      </c>
      <c r="AA16">
        <v>250271.45</v>
      </c>
      <c r="AB16">
        <v>0</v>
      </c>
      <c r="AC16">
        <v>0</v>
      </c>
      <c r="AD16">
        <v>0</v>
      </c>
      <c r="AE16">
        <v>35003</v>
      </c>
      <c r="AF16">
        <v>0</v>
      </c>
      <c r="AG16">
        <v>0</v>
      </c>
      <c r="AH16">
        <v>0</v>
      </c>
      <c r="AI16">
        <v>7.15</v>
      </c>
      <c r="AJ16">
        <v>1</v>
      </c>
      <c r="AK16">
        <v>1</v>
      </c>
      <c r="AL16">
        <v>1</v>
      </c>
      <c r="AN16">
        <v>0</v>
      </c>
      <c r="AO16">
        <v>1</v>
      </c>
      <c r="AP16">
        <v>1</v>
      </c>
      <c r="AQ16">
        <v>0</v>
      </c>
      <c r="AR16">
        <v>0</v>
      </c>
      <c r="AS16" t="s">
        <v>6</v>
      </c>
      <c r="AT16">
        <v>1.9349999999999999E-2</v>
      </c>
      <c r="AU16" t="s">
        <v>18</v>
      </c>
      <c r="AV16">
        <v>0</v>
      </c>
      <c r="AW16">
        <v>2</v>
      </c>
      <c r="AX16">
        <v>26816969</v>
      </c>
      <c r="AY16">
        <v>1</v>
      </c>
      <c r="AZ16">
        <v>0</v>
      </c>
      <c r="BA16">
        <v>19</v>
      </c>
      <c r="BB16">
        <v>0</v>
      </c>
      <c r="BC16">
        <v>0</v>
      </c>
      <c r="BD16">
        <v>0</v>
      </c>
      <c r="BE16">
        <v>0</v>
      </c>
      <c r="BF16">
        <v>0</v>
      </c>
      <c r="BG16">
        <v>0</v>
      </c>
      <c r="BH16">
        <v>0</v>
      </c>
      <c r="BI16">
        <v>0</v>
      </c>
      <c r="BJ16">
        <v>0</v>
      </c>
      <c r="BK16">
        <v>0</v>
      </c>
      <c r="BL16">
        <v>0</v>
      </c>
      <c r="BM16">
        <v>0</v>
      </c>
      <c r="BN16">
        <v>0</v>
      </c>
      <c r="BO16">
        <v>0</v>
      </c>
      <c r="BP16">
        <v>0</v>
      </c>
      <c r="BQ16">
        <v>0</v>
      </c>
      <c r="BR16">
        <v>0</v>
      </c>
      <c r="BS16">
        <v>0</v>
      </c>
      <c r="BT16">
        <v>0</v>
      </c>
      <c r="BU16">
        <v>0</v>
      </c>
      <c r="BV16">
        <v>0</v>
      </c>
      <c r="BW16">
        <v>0</v>
      </c>
      <c r="CX16">
        <f>Y16*Source!I25</f>
        <v>0</v>
      </c>
      <c r="CY16">
        <f>AA16</f>
        <v>250271.45</v>
      </c>
      <c r="CZ16">
        <f>AE16</f>
        <v>35003</v>
      </c>
      <c r="DA16">
        <f>AI16</f>
        <v>7.15</v>
      </c>
      <c r="DB16">
        <v>0</v>
      </c>
    </row>
    <row r="17" spans="1:106" x14ac:dyDescent="0.2">
      <c r="A17">
        <f>ROW(Source!A25)</f>
        <v>25</v>
      </c>
      <c r="B17">
        <v>26812450</v>
      </c>
      <c r="C17">
        <v>26816961</v>
      </c>
      <c r="D17">
        <v>25186688</v>
      </c>
      <c r="E17">
        <v>1</v>
      </c>
      <c r="F17">
        <v>1</v>
      </c>
      <c r="G17">
        <v>1</v>
      </c>
      <c r="H17">
        <v>3</v>
      </c>
      <c r="I17" t="s">
        <v>363</v>
      </c>
      <c r="J17" t="s">
        <v>364</v>
      </c>
      <c r="K17" t="s">
        <v>365</v>
      </c>
      <c r="L17">
        <v>1348</v>
      </c>
      <c r="N17">
        <v>1009</v>
      </c>
      <c r="O17" t="s">
        <v>62</v>
      </c>
      <c r="P17" t="s">
        <v>62</v>
      </c>
      <c r="Q17">
        <v>1000</v>
      </c>
      <c r="W17">
        <v>0</v>
      </c>
      <c r="X17">
        <v>314961973</v>
      </c>
      <c r="Y17">
        <v>0</v>
      </c>
      <c r="AA17">
        <v>102337.02</v>
      </c>
      <c r="AB17">
        <v>0</v>
      </c>
      <c r="AC17">
        <v>0</v>
      </c>
      <c r="AD17">
        <v>0</v>
      </c>
      <c r="AE17">
        <v>14312.87</v>
      </c>
      <c r="AF17">
        <v>0</v>
      </c>
      <c r="AG17">
        <v>0</v>
      </c>
      <c r="AH17">
        <v>0</v>
      </c>
      <c r="AI17">
        <v>7.15</v>
      </c>
      <c r="AJ17">
        <v>1</v>
      </c>
      <c r="AK17">
        <v>1</v>
      </c>
      <c r="AL17">
        <v>1</v>
      </c>
      <c r="AN17">
        <v>0</v>
      </c>
      <c r="AO17">
        <v>1</v>
      </c>
      <c r="AP17">
        <v>1</v>
      </c>
      <c r="AQ17">
        <v>0</v>
      </c>
      <c r="AR17">
        <v>0</v>
      </c>
      <c r="AS17" t="s">
        <v>6</v>
      </c>
      <c r="AT17">
        <v>5.62E-3</v>
      </c>
      <c r="AU17" t="s">
        <v>18</v>
      </c>
      <c r="AV17">
        <v>0</v>
      </c>
      <c r="AW17">
        <v>2</v>
      </c>
      <c r="AX17">
        <v>26816970</v>
      </c>
      <c r="AY17">
        <v>1</v>
      </c>
      <c r="AZ17">
        <v>0</v>
      </c>
      <c r="BA17">
        <v>20</v>
      </c>
      <c r="BB17">
        <v>0</v>
      </c>
      <c r="BC17">
        <v>0</v>
      </c>
      <c r="BD17">
        <v>0</v>
      </c>
      <c r="BE17">
        <v>0</v>
      </c>
      <c r="BF17">
        <v>0</v>
      </c>
      <c r="BG17">
        <v>0</v>
      </c>
      <c r="BH17">
        <v>0</v>
      </c>
      <c r="BI17">
        <v>0</v>
      </c>
      <c r="BJ17">
        <v>0</v>
      </c>
      <c r="BK17">
        <v>0</v>
      </c>
      <c r="BL17">
        <v>0</v>
      </c>
      <c r="BM17">
        <v>0</v>
      </c>
      <c r="BN17">
        <v>0</v>
      </c>
      <c r="BO17">
        <v>0</v>
      </c>
      <c r="BP17">
        <v>0</v>
      </c>
      <c r="BQ17">
        <v>0</v>
      </c>
      <c r="BR17">
        <v>0</v>
      </c>
      <c r="BS17">
        <v>0</v>
      </c>
      <c r="BT17">
        <v>0</v>
      </c>
      <c r="BU17">
        <v>0</v>
      </c>
      <c r="BV17">
        <v>0</v>
      </c>
      <c r="BW17">
        <v>0</v>
      </c>
      <c r="CX17">
        <f>Y17*Source!I25</f>
        <v>0</v>
      </c>
      <c r="CY17">
        <f>AA17</f>
        <v>102337.02</v>
      </c>
      <c r="CZ17">
        <f>AE17</f>
        <v>14312.87</v>
      </c>
      <c r="DA17">
        <f>AI17</f>
        <v>7.15</v>
      </c>
      <c r="DB17">
        <v>0</v>
      </c>
    </row>
    <row r="18" spans="1:106" x14ac:dyDescent="0.2">
      <c r="A18">
        <f>ROW(Source!A25)</f>
        <v>25</v>
      </c>
      <c r="B18">
        <v>26812450</v>
      </c>
      <c r="C18">
        <v>26816961</v>
      </c>
      <c r="D18">
        <v>25187288</v>
      </c>
      <c r="E18">
        <v>1</v>
      </c>
      <c r="F18">
        <v>1</v>
      </c>
      <c r="G18">
        <v>1</v>
      </c>
      <c r="H18">
        <v>3</v>
      </c>
      <c r="I18" t="s">
        <v>366</v>
      </c>
      <c r="J18" t="s">
        <v>367</v>
      </c>
      <c r="K18" t="s">
        <v>368</v>
      </c>
      <c r="L18">
        <v>1348</v>
      </c>
      <c r="N18">
        <v>1009</v>
      </c>
      <c r="O18" t="s">
        <v>62</v>
      </c>
      <c r="P18" t="s">
        <v>62</v>
      </c>
      <c r="Q18">
        <v>1000</v>
      </c>
      <c r="W18">
        <v>0</v>
      </c>
      <c r="X18">
        <v>1237311677</v>
      </c>
      <c r="Y18">
        <v>0</v>
      </c>
      <c r="AA18">
        <v>39181.29</v>
      </c>
      <c r="AB18">
        <v>0</v>
      </c>
      <c r="AC18">
        <v>0</v>
      </c>
      <c r="AD18">
        <v>0</v>
      </c>
      <c r="AE18">
        <v>5479.9</v>
      </c>
      <c r="AF18">
        <v>0</v>
      </c>
      <c r="AG18">
        <v>0</v>
      </c>
      <c r="AH18">
        <v>0</v>
      </c>
      <c r="AI18">
        <v>7.15</v>
      </c>
      <c r="AJ18">
        <v>1</v>
      </c>
      <c r="AK18">
        <v>1</v>
      </c>
      <c r="AL18">
        <v>1</v>
      </c>
      <c r="AN18">
        <v>0</v>
      </c>
      <c r="AO18">
        <v>1</v>
      </c>
      <c r="AP18">
        <v>1</v>
      </c>
      <c r="AQ18">
        <v>0</v>
      </c>
      <c r="AR18">
        <v>0</v>
      </c>
      <c r="AS18" t="s">
        <v>6</v>
      </c>
      <c r="AT18">
        <v>3.3800000000000002E-3</v>
      </c>
      <c r="AU18" t="s">
        <v>18</v>
      </c>
      <c r="AV18">
        <v>0</v>
      </c>
      <c r="AW18">
        <v>2</v>
      </c>
      <c r="AX18">
        <v>26816971</v>
      </c>
      <c r="AY18">
        <v>1</v>
      </c>
      <c r="AZ18">
        <v>0</v>
      </c>
      <c r="BA18">
        <v>21</v>
      </c>
      <c r="BB18">
        <v>0</v>
      </c>
      <c r="BC18">
        <v>0</v>
      </c>
      <c r="BD18">
        <v>0</v>
      </c>
      <c r="BE18">
        <v>0</v>
      </c>
      <c r="BF18">
        <v>0</v>
      </c>
      <c r="BG18">
        <v>0</v>
      </c>
      <c r="BH18">
        <v>0</v>
      </c>
      <c r="BI18">
        <v>0</v>
      </c>
      <c r="BJ18">
        <v>0</v>
      </c>
      <c r="BK18">
        <v>0</v>
      </c>
      <c r="BL18">
        <v>0</v>
      </c>
      <c r="BM18">
        <v>0</v>
      </c>
      <c r="BN18">
        <v>0</v>
      </c>
      <c r="BO18">
        <v>0</v>
      </c>
      <c r="BP18">
        <v>0</v>
      </c>
      <c r="BQ18">
        <v>0</v>
      </c>
      <c r="BR18">
        <v>0</v>
      </c>
      <c r="BS18">
        <v>0</v>
      </c>
      <c r="BT18">
        <v>0</v>
      </c>
      <c r="BU18">
        <v>0</v>
      </c>
      <c r="BV18">
        <v>0</v>
      </c>
      <c r="BW18">
        <v>0</v>
      </c>
      <c r="CX18">
        <f>Y18*Source!I25</f>
        <v>0</v>
      </c>
      <c r="CY18">
        <f>AA18</f>
        <v>39181.29</v>
      </c>
      <c r="CZ18">
        <f>AE18</f>
        <v>5479.9</v>
      </c>
      <c r="DA18">
        <f>AI18</f>
        <v>7.15</v>
      </c>
      <c r="DB18">
        <v>0</v>
      </c>
    </row>
    <row r="19" spans="1:106" x14ac:dyDescent="0.2">
      <c r="A19">
        <f>ROW(Source!A26)</f>
        <v>26</v>
      </c>
      <c r="B19">
        <v>26812436</v>
      </c>
      <c r="C19">
        <v>26812467</v>
      </c>
      <c r="D19">
        <v>25417632</v>
      </c>
      <c r="E19">
        <v>1</v>
      </c>
      <c r="F19">
        <v>1</v>
      </c>
      <c r="G19">
        <v>1</v>
      </c>
      <c r="H19">
        <v>1</v>
      </c>
      <c r="I19" t="s">
        <v>369</v>
      </c>
      <c r="J19" t="s">
        <v>6</v>
      </c>
      <c r="K19" t="s">
        <v>370</v>
      </c>
      <c r="L19">
        <v>1191</v>
      </c>
      <c r="N19">
        <v>1013</v>
      </c>
      <c r="O19" t="s">
        <v>344</v>
      </c>
      <c r="P19" t="s">
        <v>344</v>
      </c>
      <c r="Q19">
        <v>1</v>
      </c>
      <c r="W19">
        <v>0</v>
      </c>
      <c r="X19">
        <v>1010519658</v>
      </c>
      <c r="Y19">
        <v>81.912000000000006</v>
      </c>
      <c r="AA19">
        <v>0</v>
      </c>
      <c r="AB19">
        <v>0</v>
      </c>
      <c r="AC19">
        <v>0</v>
      </c>
      <c r="AD19">
        <v>8.64</v>
      </c>
      <c r="AE19">
        <v>0</v>
      </c>
      <c r="AF19">
        <v>0</v>
      </c>
      <c r="AG19">
        <v>0</v>
      </c>
      <c r="AH19">
        <v>8.64</v>
      </c>
      <c r="AI19">
        <v>1</v>
      </c>
      <c r="AJ19">
        <v>1</v>
      </c>
      <c r="AK19">
        <v>1</v>
      </c>
      <c r="AL19">
        <v>1</v>
      </c>
      <c r="AN19">
        <v>0</v>
      </c>
      <c r="AO19">
        <v>1</v>
      </c>
      <c r="AP19">
        <v>1</v>
      </c>
      <c r="AQ19">
        <v>0</v>
      </c>
      <c r="AR19">
        <v>0</v>
      </c>
      <c r="AS19" t="s">
        <v>6</v>
      </c>
      <c r="AT19">
        <v>68.260000000000005</v>
      </c>
      <c r="AU19" t="s">
        <v>32</v>
      </c>
      <c r="AV19">
        <v>1</v>
      </c>
      <c r="AW19">
        <v>2</v>
      </c>
      <c r="AX19">
        <v>26812468</v>
      </c>
      <c r="AY19">
        <v>1</v>
      </c>
      <c r="AZ19">
        <v>0</v>
      </c>
      <c r="BA19">
        <v>23</v>
      </c>
      <c r="BB19">
        <v>0</v>
      </c>
      <c r="BC19">
        <v>0</v>
      </c>
      <c r="BD19">
        <v>0</v>
      </c>
      <c r="BE19">
        <v>0</v>
      </c>
      <c r="BF19">
        <v>0</v>
      </c>
      <c r="BG19">
        <v>0</v>
      </c>
      <c r="BH19">
        <v>0</v>
      </c>
      <c r="BI19">
        <v>0</v>
      </c>
      <c r="BJ19">
        <v>0</v>
      </c>
      <c r="BK19">
        <v>0</v>
      </c>
      <c r="BL19">
        <v>0</v>
      </c>
      <c r="BM19">
        <v>0</v>
      </c>
      <c r="BN19">
        <v>0</v>
      </c>
      <c r="BO19">
        <v>0</v>
      </c>
      <c r="BP19">
        <v>0</v>
      </c>
      <c r="BQ19">
        <v>0</v>
      </c>
      <c r="BR19">
        <v>0</v>
      </c>
      <c r="BS19">
        <v>0</v>
      </c>
      <c r="BT19">
        <v>0</v>
      </c>
      <c r="BU19">
        <v>0</v>
      </c>
      <c r="BV19">
        <v>0</v>
      </c>
      <c r="BW19">
        <v>0</v>
      </c>
      <c r="CX19">
        <f>Y19*Source!I26</f>
        <v>360.41280000000006</v>
      </c>
      <c r="CY19">
        <f>AD19</f>
        <v>8.64</v>
      </c>
      <c r="CZ19">
        <f>AH19</f>
        <v>8.64</v>
      </c>
      <c r="DA19">
        <f>AL19</f>
        <v>1</v>
      </c>
      <c r="DB19">
        <v>0</v>
      </c>
    </row>
    <row r="20" spans="1:106" x14ac:dyDescent="0.2">
      <c r="A20">
        <f>ROW(Source!A26)</f>
        <v>26</v>
      </c>
      <c r="B20">
        <v>26812436</v>
      </c>
      <c r="C20">
        <v>26812467</v>
      </c>
      <c r="D20">
        <v>25412928</v>
      </c>
      <c r="E20">
        <v>1</v>
      </c>
      <c r="F20">
        <v>1</v>
      </c>
      <c r="G20">
        <v>1</v>
      </c>
      <c r="H20">
        <v>1</v>
      </c>
      <c r="I20" t="s">
        <v>345</v>
      </c>
      <c r="J20" t="s">
        <v>6</v>
      </c>
      <c r="K20" t="s">
        <v>346</v>
      </c>
      <c r="L20">
        <v>1191</v>
      </c>
      <c r="N20">
        <v>1013</v>
      </c>
      <c r="O20" t="s">
        <v>344</v>
      </c>
      <c r="P20" t="s">
        <v>344</v>
      </c>
      <c r="Q20">
        <v>1</v>
      </c>
      <c r="W20">
        <v>0</v>
      </c>
      <c r="X20">
        <v>-1417349443</v>
      </c>
      <c r="Y20">
        <v>9.4</v>
      </c>
      <c r="AA20">
        <v>0</v>
      </c>
      <c r="AB20">
        <v>0</v>
      </c>
      <c r="AC20">
        <v>0</v>
      </c>
      <c r="AD20">
        <v>0</v>
      </c>
      <c r="AE20">
        <v>0</v>
      </c>
      <c r="AF20">
        <v>0</v>
      </c>
      <c r="AG20">
        <v>0</v>
      </c>
      <c r="AH20">
        <v>0</v>
      </c>
      <c r="AI20">
        <v>1</v>
      </c>
      <c r="AJ20">
        <v>1</v>
      </c>
      <c r="AK20">
        <v>1</v>
      </c>
      <c r="AL20">
        <v>1</v>
      </c>
      <c r="AN20">
        <v>0</v>
      </c>
      <c r="AO20">
        <v>1</v>
      </c>
      <c r="AP20">
        <v>0</v>
      </c>
      <c r="AQ20">
        <v>0</v>
      </c>
      <c r="AR20">
        <v>0</v>
      </c>
      <c r="AS20" t="s">
        <v>6</v>
      </c>
      <c r="AT20">
        <v>9.4</v>
      </c>
      <c r="AU20" t="s">
        <v>6</v>
      </c>
      <c r="AV20">
        <v>2</v>
      </c>
      <c r="AW20">
        <v>2</v>
      </c>
      <c r="AX20">
        <v>26812469</v>
      </c>
      <c r="AY20">
        <v>1</v>
      </c>
      <c r="AZ20">
        <v>2048</v>
      </c>
      <c r="BA20">
        <v>24</v>
      </c>
      <c r="BB20">
        <v>0</v>
      </c>
      <c r="BC20">
        <v>0</v>
      </c>
      <c r="BD20">
        <v>0</v>
      </c>
      <c r="BE20">
        <v>0</v>
      </c>
      <c r="BF20">
        <v>0</v>
      </c>
      <c r="BG20">
        <v>0</v>
      </c>
      <c r="BH20">
        <v>0</v>
      </c>
      <c r="BI20">
        <v>0</v>
      </c>
      <c r="BJ20">
        <v>0</v>
      </c>
      <c r="BK20">
        <v>0</v>
      </c>
      <c r="BL20">
        <v>0</v>
      </c>
      <c r="BM20">
        <v>0</v>
      </c>
      <c r="BN20">
        <v>0</v>
      </c>
      <c r="BO20">
        <v>0</v>
      </c>
      <c r="BP20">
        <v>0</v>
      </c>
      <c r="BQ20">
        <v>0</v>
      </c>
      <c r="BR20">
        <v>0</v>
      </c>
      <c r="BS20">
        <v>0</v>
      </c>
      <c r="BT20">
        <v>0</v>
      </c>
      <c r="BU20">
        <v>0</v>
      </c>
      <c r="BV20">
        <v>0</v>
      </c>
      <c r="BW20">
        <v>0</v>
      </c>
      <c r="CX20">
        <f>Y20*Source!I26</f>
        <v>41.360000000000007</v>
      </c>
      <c r="CY20">
        <f>AD20</f>
        <v>0</v>
      </c>
      <c r="CZ20">
        <f>AH20</f>
        <v>0</v>
      </c>
      <c r="DA20">
        <f>AL20</f>
        <v>1</v>
      </c>
      <c r="DB20">
        <v>0</v>
      </c>
    </row>
    <row r="21" spans="1:106" x14ac:dyDescent="0.2">
      <c r="A21">
        <f>ROW(Source!A26)</f>
        <v>26</v>
      </c>
      <c r="B21">
        <v>26812436</v>
      </c>
      <c r="C21">
        <v>26812467</v>
      </c>
      <c r="D21">
        <v>25231931</v>
      </c>
      <c r="E21">
        <v>1</v>
      </c>
      <c r="F21">
        <v>1</v>
      </c>
      <c r="G21">
        <v>1</v>
      </c>
      <c r="H21">
        <v>2</v>
      </c>
      <c r="I21" t="s">
        <v>371</v>
      </c>
      <c r="J21" t="s">
        <v>372</v>
      </c>
      <c r="K21" t="s">
        <v>373</v>
      </c>
      <c r="L21">
        <v>1368</v>
      </c>
      <c r="N21">
        <v>1011</v>
      </c>
      <c r="O21" t="s">
        <v>350</v>
      </c>
      <c r="P21" t="s">
        <v>350</v>
      </c>
      <c r="Q21">
        <v>1</v>
      </c>
      <c r="W21">
        <v>0</v>
      </c>
      <c r="X21">
        <v>-514543984</v>
      </c>
      <c r="Y21">
        <v>11.28</v>
      </c>
      <c r="AA21">
        <v>0</v>
      </c>
      <c r="AB21">
        <v>90</v>
      </c>
      <c r="AC21">
        <v>10.06</v>
      </c>
      <c r="AD21">
        <v>0</v>
      </c>
      <c r="AE21">
        <v>0</v>
      </c>
      <c r="AF21">
        <v>90</v>
      </c>
      <c r="AG21">
        <v>10.06</v>
      </c>
      <c r="AH21">
        <v>0</v>
      </c>
      <c r="AI21">
        <v>1</v>
      </c>
      <c r="AJ21">
        <v>1</v>
      </c>
      <c r="AK21">
        <v>1</v>
      </c>
      <c r="AL21">
        <v>1</v>
      </c>
      <c r="AN21">
        <v>0</v>
      </c>
      <c r="AO21">
        <v>1</v>
      </c>
      <c r="AP21">
        <v>1</v>
      </c>
      <c r="AQ21">
        <v>0</v>
      </c>
      <c r="AR21">
        <v>0</v>
      </c>
      <c r="AS21" t="s">
        <v>6</v>
      </c>
      <c r="AT21">
        <v>9.4</v>
      </c>
      <c r="AU21" t="s">
        <v>32</v>
      </c>
      <c r="AV21">
        <v>0</v>
      </c>
      <c r="AW21">
        <v>2</v>
      </c>
      <c r="AX21">
        <v>26812470</v>
      </c>
      <c r="AY21">
        <v>1</v>
      </c>
      <c r="AZ21">
        <v>0</v>
      </c>
      <c r="BA21">
        <v>25</v>
      </c>
      <c r="BB21">
        <v>0</v>
      </c>
      <c r="BC21">
        <v>0</v>
      </c>
      <c r="BD21">
        <v>0</v>
      </c>
      <c r="BE21">
        <v>0</v>
      </c>
      <c r="BF21">
        <v>0</v>
      </c>
      <c r="BG21">
        <v>0</v>
      </c>
      <c r="BH21">
        <v>0</v>
      </c>
      <c r="BI21">
        <v>0</v>
      </c>
      <c r="BJ21">
        <v>0</v>
      </c>
      <c r="BK21">
        <v>0</v>
      </c>
      <c r="BL21">
        <v>0</v>
      </c>
      <c r="BM21">
        <v>0</v>
      </c>
      <c r="BN21">
        <v>0</v>
      </c>
      <c r="BO21">
        <v>0</v>
      </c>
      <c r="BP21">
        <v>0</v>
      </c>
      <c r="BQ21">
        <v>0</v>
      </c>
      <c r="BR21">
        <v>0</v>
      </c>
      <c r="BS21">
        <v>0</v>
      </c>
      <c r="BT21">
        <v>0</v>
      </c>
      <c r="BU21">
        <v>0</v>
      </c>
      <c r="BV21">
        <v>0</v>
      </c>
      <c r="BW21">
        <v>0</v>
      </c>
      <c r="CX21">
        <f>Y21*Source!I26</f>
        <v>49.631999999999998</v>
      </c>
      <c r="CY21">
        <f>AB21</f>
        <v>90</v>
      </c>
      <c r="CZ21">
        <f>AF21</f>
        <v>90</v>
      </c>
      <c r="DA21">
        <f>AJ21</f>
        <v>1</v>
      </c>
      <c r="DB21">
        <v>0</v>
      </c>
    </row>
    <row r="22" spans="1:106" x14ac:dyDescent="0.2">
      <c r="A22">
        <f>ROW(Source!A26)</f>
        <v>26</v>
      </c>
      <c r="B22">
        <v>26812436</v>
      </c>
      <c r="C22">
        <v>26812467</v>
      </c>
      <c r="D22">
        <v>25232531</v>
      </c>
      <c r="E22">
        <v>1</v>
      </c>
      <c r="F22">
        <v>1</v>
      </c>
      <c r="G22">
        <v>1</v>
      </c>
      <c r="H22">
        <v>2</v>
      </c>
      <c r="I22" t="s">
        <v>374</v>
      </c>
      <c r="J22" t="s">
        <v>375</v>
      </c>
      <c r="K22" t="s">
        <v>376</v>
      </c>
      <c r="L22">
        <v>1368</v>
      </c>
      <c r="N22">
        <v>1011</v>
      </c>
      <c r="O22" t="s">
        <v>350</v>
      </c>
      <c r="P22" t="s">
        <v>350</v>
      </c>
      <c r="Q22">
        <v>1</v>
      </c>
      <c r="W22">
        <v>0</v>
      </c>
      <c r="X22">
        <v>1518765163</v>
      </c>
      <c r="Y22">
        <v>33.839999999999996</v>
      </c>
      <c r="AA22">
        <v>0</v>
      </c>
      <c r="AB22">
        <v>1.53</v>
      </c>
      <c r="AC22">
        <v>0</v>
      </c>
      <c r="AD22">
        <v>0</v>
      </c>
      <c r="AE22">
        <v>0</v>
      </c>
      <c r="AF22">
        <v>1.53</v>
      </c>
      <c r="AG22">
        <v>0</v>
      </c>
      <c r="AH22">
        <v>0</v>
      </c>
      <c r="AI22">
        <v>1</v>
      </c>
      <c r="AJ22">
        <v>1</v>
      </c>
      <c r="AK22">
        <v>1</v>
      </c>
      <c r="AL22">
        <v>1</v>
      </c>
      <c r="AN22">
        <v>0</v>
      </c>
      <c r="AO22">
        <v>1</v>
      </c>
      <c r="AP22">
        <v>1</v>
      </c>
      <c r="AQ22">
        <v>0</v>
      </c>
      <c r="AR22">
        <v>0</v>
      </c>
      <c r="AS22" t="s">
        <v>6</v>
      </c>
      <c r="AT22">
        <v>28.2</v>
      </c>
      <c r="AU22" t="s">
        <v>32</v>
      </c>
      <c r="AV22">
        <v>0</v>
      </c>
      <c r="AW22">
        <v>2</v>
      </c>
      <c r="AX22">
        <v>26812471</v>
      </c>
      <c r="AY22">
        <v>1</v>
      </c>
      <c r="AZ22">
        <v>0</v>
      </c>
      <c r="BA22">
        <v>26</v>
      </c>
      <c r="BB22">
        <v>0</v>
      </c>
      <c r="BC22">
        <v>0</v>
      </c>
      <c r="BD22">
        <v>0</v>
      </c>
      <c r="BE22">
        <v>0</v>
      </c>
      <c r="BF22">
        <v>0</v>
      </c>
      <c r="BG22">
        <v>0</v>
      </c>
      <c r="BH22">
        <v>0</v>
      </c>
      <c r="BI22">
        <v>0</v>
      </c>
      <c r="BJ22">
        <v>0</v>
      </c>
      <c r="BK22">
        <v>0</v>
      </c>
      <c r="BL22">
        <v>0</v>
      </c>
      <c r="BM22">
        <v>0</v>
      </c>
      <c r="BN22">
        <v>0</v>
      </c>
      <c r="BO22">
        <v>0</v>
      </c>
      <c r="BP22">
        <v>0</v>
      </c>
      <c r="BQ22">
        <v>0</v>
      </c>
      <c r="BR22">
        <v>0</v>
      </c>
      <c r="BS22">
        <v>0</v>
      </c>
      <c r="BT22">
        <v>0</v>
      </c>
      <c r="BU22">
        <v>0</v>
      </c>
      <c r="BV22">
        <v>0</v>
      </c>
      <c r="BW22">
        <v>0</v>
      </c>
      <c r="CX22">
        <f>Y22*Source!I26</f>
        <v>148.89599999999999</v>
      </c>
      <c r="CY22">
        <f>AB22</f>
        <v>1.53</v>
      </c>
      <c r="CZ22">
        <f>AF22</f>
        <v>1.53</v>
      </c>
      <c r="DA22">
        <f>AJ22</f>
        <v>1</v>
      </c>
      <c r="DB22">
        <v>0</v>
      </c>
    </row>
    <row r="23" spans="1:106" x14ac:dyDescent="0.2">
      <c r="A23">
        <f>ROW(Source!A27)</f>
        <v>27</v>
      </c>
      <c r="B23">
        <v>26812450</v>
      </c>
      <c r="C23">
        <v>26812467</v>
      </c>
      <c r="D23">
        <v>25417632</v>
      </c>
      <c r="E23">
        <v>1</v>
      </c>
      <c r="F23">
        <v>1</v>
      </c>
      <c r="G23">
        <v>1</v>
      </c>
      <c r="H23">
        <v>1</v>
      </c>
      <c r="I23" t="s">
        <v>369</v>
      </c>
      <c r="J23" t="s">
        <v>6</v>
      </c>
      <c r="K23" t="s">
        <v>370</v>
      </c>
      <c r="L23">
        <v>1191</v>
      </c>
      <c r="N23">
        <v>1013</v>
      </c>
      <c r="O23" t="s">
        <v>344</v>
      </c>
      <c r="P23" t="s">
        <v>344</v>
      </c>
      <c r="Q23">
        <v>1</v>
      </c>
      <c r="W23">
        <v>0</v>
      </c>
      <c r="X23">
        <v>1010519658</v>
      </c>
      <c r="Y23">
        <v>81.912000000000006</v>
      </c>
      <c r="AA23">
        <v>0</v>
      </c>
      <c r="AB23">
        <v>0</v>
      </c>
      <c r="AC23">
        <v>0</v>
      </c>
      <c r="AD23">
        <v>61.78</v>
      </c>
      <c r="AE23">
        <v>0</v>
      </c>
      <c r="AF23">
        <v>0</v>
      </c>
      <c r="AG23">
        <v>0</v>
      </c>
      <c r="AH23">
        <v>8.64</v>
      </c>
      <c r="AI23">
        <v>1</v>
      </c>
      <c r="AJ23">
        <v>1</v>
      </c>
      <c r="AK23">
        <v>1</v>
      </c>
      <c r="AL23">
        <v>7.15</v>
      </c>
      <c r="AN23">
        <v>0</v>
      </c>
      <c r="AO23">
        <v>1</v>
      </c>
      <c r="AP23">
        <v>1</v>
      </c>
      <c r="AQ23">
        <v>0</v>
      </c>
      <c r="AR23">
        <v>0</v>
      </c>
      <c r="AS23" t="s">
        <v>6</v>
      </c>
      <c r="AT23">
        <v>68.260000000000005</v>
      </c>
      <c r="AU23" t="s">
        <v>32</v>
      </c>
      <c r="AV23">
        <v>1</v>
      </c>
      <c r="AW23">
        <v>2</v>
      </c>
      <c r="AX23">
        <v>26812468</v>
      </c>
      <c r="AY23">
        <v>1</v>
      </c>
      <c r="AZ23">
        <v>0</v>
      </c>
      <c r="BA23">
        <v>27</v>
      </c>
      <c r="BB23">
        <v>0</v>
      </c>
      <c r="BC23">
        <v>0</v>
      </c>
      <c r="BD23">
        <v>0</v>
      </c>
      <c r="BE23">
        <v>0</v>
      </c>
      <c r="BF23">
        <v>0</v>
      </c>
      <c r="BG23">
        <v>0</v>
      </c>
      <c r="BH23">
        <v>0</v>
      </c>
      <c r="BI23">
        <v>0</v>
      </c>
      <c r="BJ23">
        <v>0</v>
      </c>
      <c r="BK23">
        <v>0</v>
      </c>
      <c r="BL23">
        <v>0</v>
      </c>
      <c r="BM23">
        <v>0</v>
      </c>
      <c r="BN23">
        <v>0</v>
      </c>
      <c r="BO23">
        <v>0</v>
      </c>
      <c r="BP23">
        <v>0</v>
      </c>
      <c r="BQ23">
        <v>0</v>
      </c>
      <c r="BR23">
        <v>0</v>
      </c>
      <c r="BS23">
        <v>0</v>
      </c>
      <c r="BT23">
        <v>0</v>
      </c>
      <c r="BU23">
        <v>0</v>
      </c>
      <c r="BV23">
        <v>0</v>
      </c>
      <c r="BW23">
        <v>0</v>
      </c>
      <c r="CX23">
        <f>Y23*Source!I27</f>
        <v>360.41280000000006</v>
      </c>
      <c r="CY23">
        <f>AD23</f>
        <v>61.78</v>
      </c>
      <c r="CZ23">
        <f>AH23</f>
        <v>8.64</v>
      </c>
      <c r="DA23">
        <f>AL23</f>
        <v>7.15</v>
      </c>
      <c r="DB23">
        <v>0</v>
      </c>
    </row>
    <row r="24" spans="1:106" x14ac:dyDescent="0.2">
      <c r="A24">
        <f>ROW(Source!A27)</f>
        <v>27</v>
      </c>
      <c r="B24">
        <v>26812450</v>
      </c>
      <c r="C24">
        <v>26812467</v>
      </c>
      <c r="D24">
        <v>25412928</v>
      </c>
      <c r="E24">
        <v>1</v>
      </c>
      <c r="F24">
        <v>1</v>
      </c>
      <c r="G24">
        <v>1</v>
      </c>
      <c r="H24">
        <v>1</v>
      </c>
      <c r="I24" t="s">
        <v>345</v>
      </c>
      <c r="J24" t="s">
        <v>6</v>
      </c>
      <c r="K24" t="s">
        <v>346</v>
      </c>
      <c r="L24">
        <v>1191</v>
      </c>
      <c r="N24">
        <v>1013</v>
      </c>
      <c r="O24" t="s">
        <v>344</v>
      </c>
      <c r="P24" t="s">
        <v>344</v>
      </c>
      <c r="Q24">
        <v>1</v>
      </c>
      <c r="W24">
        <v>0</v>
      </c>
      <c r="X24">
        <v>-1417349443</v>
      </c>
      <c r="Y24">
        <v>9.4</v>
      </c>
      <c r="AA24">
        <v>0</v>
      </c>
      <c r="AB24">
        <v>0</v>
      </c>
      <c r="AC24">
        <v>0</v>
      </c>
      <c r="AD24">
        <v>0</v>
      </c>
      <c r="AE24">
        <v>0</v>
      </c>
      <c r="AF24">
        <v>0</v>
      </c>
      <c r="AG24">
        <v>0</v>
      </c>
      <c r="AH24">
        <v>0</v>
      </c>
      <c r="AI24">
        <v>1</v>
      </c>
      <c r="AJ24">
        <v>1</v>
      </c>
      <c r="AK24">
        <v>7.15</v>
      </c>
      <c r="AL24">
        <v>1</v>
      </c>
      <c r="AN24">
        <v>0</v>
      </c>
      <c r="AO24">
        <v>1</v>
      </c>
      <c r="AP24">
        <v>0</v>
      </c>
      <c r="AQ24">
        <v>0</v>
      </c>
      <c r="AR24">
        <v>0</v>
      </c>
      <c r="AS24" t="s">
        <v>6</v>
      </c>
      <c r="AT24">
        <v>9.4</v>
      </c>
      <c r="AU24" t="s">
        <v>6</v>
      </c>
      <c r="AV24">
        <v>2</v>
      </c>
      <c r="AW24">
        <v>2</v>
      </c>
      <c r="AX24">
        <v>26812469</v>
      </c>
      <c r="AY24">
        <v>1</v>
      </c>
      <c r="AZ24">
        <v>2048</v>
      </c>
      <c r="BA24">
        <v>28</v>
      </c>
      <c r="BB24">
        <v>0</v>
      </c>
      <c r="BC24">
        <v>0</v>
      </c>
      <c r="BD24">
        <v>0</v>
      </c>
      <c r="BE24">
        <v>0</v>
      </c>
      <c r="BF24">
        <v>0</v>
      </c>
      <c r="BG24">
        <v>0</v>
      </c>
      <c r="BH24">
        <v>0</v>
      </c>
      <c r="BI24">
        <v>0</v>
      </c>
      <c r="BJ24">
        <v>0</v>
      </c>
      <c r="BK24">
        <v>0</v>
      </c>
      <c r="BL24">
        <v>0</v>
      </c>
      <c r="BM24">
        <v>0</v>
      </c>
      <c r="BN24">
        <v>0</v>
      </c>
      <c r="BO24">
        <v>0</v>
      </c>
      <c r="BP24">
        <v>0</v>
      </c>
      <c r="BQ24">
        <v>0</v>
      </c>
      <c r="BR24">
        <v>0</v>
      </c>
      <c r="BS24">
        <v>0</v>
      </c>
      <c r="BT24">
        <v>0</v>
      </c>
      <c r="BU24">
        <v>0</v>
      </c>
      <c r="BV24">
        <v>0</v>
      </c>
      <c r="BW24">
        <v>0</v>
      </c>
      <c r="CX24">
        <f>Y24*Source!I27</f>
        <v>41.360000000000007</v>
      </c>
      <c r="CY24">
        <f>AD24</f>
        <v>0</v>
      </c>
      <c r="CZ24">
        <f>AH24</f>
        <v>0</v>
      </c>
      <c r="DA24">
        <f>AL24</f>
        <v>1</v>
      </c>
      <c r="DB24">
        <v>0</v>
      </c>
    </row>
    <row r="25" spans="1:106" x14ac:dyDescent="0.2">
      <c r="A25">
        <f>ROW(Source!A27)</f>
        <v>27</v>
      </c>
      <c r="B25">
        <v>26812450</v>
      </c>
      <c r="C25">
        <v>26812467</v>
      </c>
      <c r="D25">
        <v>25231931</v>
      </c>
      <c r="E25">
        <v>1</v>
      </c>
      <c r="F25">
        <v>1</v>
      </c>
      <c r="G25">
        <v>1</v>
      </c>
      <c r="H25">
        <v>2</v>
      </c>
      <c r="I25" t="s">
        <v>371</v>
      </c>
      <c r="J25" t="s">
        <v>372</v>
      </c>
      <c r="K25" t="s">
        <v>373</v>
      </c>
      <c r="L25">
        <v>1368</v>
      </c>
      <c r="N25">
        <v>1011</v>
      </c>
      <c r="O25" t="s">
        <v>350</v>
      </c>
      <c r="P25" t="s">
        <v>350</v>
      </c>
      <c r="Q25">
        <v>1</v>
      </c>
      <c r="W25">
        <v>0</v>
      </c>
      <c r="X25">
        <v>-514543984</v>
      </c>
      <c r="Y25">
        <v>11.28</v>
      </c>
      <c r="AA25">
        <v>0</v>
      </c>
      <c r="AB25">
        <v>643.5</v>
      </c>
      <c r="AC25">
        <v>10.06</v>
      </c>
      <c r="AD25">
        <v>0</v>
      </c>
      <c r="AE25">
        <v>0</v>
      </c>
      <c r="AF25">
        <v>90</v>
      </c>
      <c r="AG25">
        <v>10.06</v>
      </c>
      <c r="AH25">
        <v>0</v>
      </c>
      <c r="AI25">
        <v>1</v>
      </c>
      <c r="AJ25">
        <v>7.15</v>
      </c>
      <c r="AK25">
        <v>1</v>
      </c>
      <c r="AL25">
        <v>1</v>
      </c>
      <c r="AN25">
        <v>0</v>
      </c>
      <c r="AO25">
        <v>1</v>
      </c>
      <c r="AP25">
        <v>1</v>
      </c>
      <c r="AQ25">
        <v>0</v>
      </c>
      <c r="AR25">
        <v>0</v>
      </c>
      <c r="AS25" t="s">
        <v>6</v>
      </c>
      <c r="AT25">
        <v>9.4</v>
      </c>
      <c r="AU25" t="s">
        <v>32</v>
      </c>
      <c r="AV25">
        <v>0</v>
      </c>
      <c r="AW25">
        <v>2</v>
      </c>
      <c r="AX25">
        <v>26812470</v>
      </c>
      <c r="AY25">
        <v>1</v>
      </c>
      <c r="AZ25">
        <v>0</v>
      </c>
      <c r="BA25">
        <v>29</v>
      </c>
      <c r="BB25">
        <v>0</v>
      </c>
      <c r="BC25">
        <v>0</v>
      </c>
      <c r="BD25">
        <v>0</v>
      </c>
      <c r="BE25">
        <v>0</v>
      </c>
      <c r="BF25">
        <v>0</v>
      </c>
      <c r="BG25">
        <v>0</v>
      </c>
      <c r="BH25">
        <v>0</v>
      </c>
      <c r="BI25">
        <v>0</v>
      </c>
      <c r="BJ25">
        <v>0</v>
      </c>
      <c r="BK25">
        <v>0</v>
      </c>
      <c r="BL25">
        <v>0</v>
      </c>
      <c r="BM25">
        <v>0</v>
      </c>
      <c r="BN25">
        <v>0</v>
      </c>
      <c r="BO25">
        <v>0</v>
      </c>
      <c r="BP25">
        <v>0</v>
      </c>
      <c r="BQ25">
        <v>0</v>
      </c>
      <c r="BR25">
        <v>0</v>
      </c>
      <c r="BS25">
        <v>0</v>
      </c>
      <c r="BT25">
        <v>0</v>
      </c>
      <c r="BU25">
        <v>0</v>
      </c>
      <c r="BV25">
        <v>0</v>
      </c>
      <c r="BW25">
        <v>0</v>
      </c>
      <c r="CX25">
        <f>Y25*Source!I27</f>
        <v>49.631999999999998</v>
      </c>
      <c r="CY25">
        <f>AB25</f>
        <v>643.5</v>
      </c>
      <c r="CZ25">
        <f>AF25</f>
        <v>90</v>
      </c>
      <c r="DA25">
        <f>AJ25</f>
        <v>7.15</v>
      </c>
      <c r="DB25">
        <v>0</v>
      </c>
    </row>
    <row r="26" spans="1:106" x14ac:dyDescent="0.2">
      <c r="A26">
        <f>ROW(Source!A27)</f>
        <v>27</v>
      </c>
      <c r="B26">
        <v>26812450</v>
      </c>
      <c r="C26">
        <v>26812467</v>
      </c>
      <c r="D26">
        <v>25232531</v>
      </c>
      <c r="E26">
        <v>1</v>
      </c>
      <c r="F26">
        <v>1</v>
      </c>
      <c r="G26">
        <v>1</v>
      </c>
      <c r="H26">
        <v>2</v>
      </c>
      <c r="I26" t="s">
        <v>374</v>
      </c>
      <c r="J26" t="s">
        <v>375</v>
      </c>
      <c r="K26" t="s">
        <v>376</v>
      </c>
      <c r="L26">
        <v>1368</v>
      </c>
      <c r="N26">
        <v>1011</v>
      </c>
      <c r="O26" t="s">
        <v>350</v>
      </c>
      <c r="P26" t="s">
        <v>350</v>
      </c>
      <c r="Q26">
        <v>1</v>
      </c>
      <c r="W26">
        <v>0</v>
      </c>
      <c r="X26">
        <v>1518765163</v>
      </c>
      <c r="Y26">
        <v>33.839999999999996</v>
      </c>
      <c r="AA26">
        <v>0</v>
      </c>
      <c r="AB26">
        <v>10.94</v>
      </c>
      <c r="AC26">
        <v>0</v>
      </c>
      <c r="AD26">
        <v>0</v>
      </c>
      <c r="AE26">
        <v>0</v>
      </c>
      <c r="AF26">
        <v>1.53</v>
      </c>
      <c r="AG26">
        <v>0</v>
      </c>
      <c r="AH26">
        <v>0</v>
      </c>
      <c r="AI26">
        <v>1</v>
      </c>
      <c r="AJ26">
        <v>7.15</v>
      </c>
      <c r="AK26">
        <v>1</v>
      </c>
      <c r="AL26">
        <v>1</v>
      </c>
      <c r="AN26">
        <v>0</v>
      </c>
      <c r="AO26">
        <v>1</v>
      </c>
      <c r="AP26">
        <v>1</v>
      </c>
      <c r="AQ26">
        <v>0</v>
      </c>
      <c r="AR26">
        <v>0</v>
      </c>
      <c r="AS26" t="s">
        <v>6</v>
      </c>
      <c r="AT26">
        <v>28.2</v>
      </c>
      <c r="AU26" t="s">
        <v>32</v>
      </c>
      <c r="AV26">
        <v>0</v>
      </c>
      <c r="AW26">
        <v>2</v>
      </c>
      <c r="AX26">
        <v>26812471</v>
      </c>
      <c r="AY26">
        <v>1</v>
      </c>
      <c r="AZ26">
        <v>0</v>
      </c>
      <c r="BA26">
        <v>30</v>
      </c>
      <c r="BB26">
        <v>0</v>
      </c>
      <c r="BC26">
        <v>0</v>
      </c>
      <c r="BD26">
        <v>0</v>
      </c>
      <c r="BE26">
        <v>0</v>
      </c>
      <c r="BF26">
        <v>0</v>
      </c>
      <c r="BG26">
        <v>0</v>
      </c>
      <c r="BH26">
        <v>0</v>
      </c>
      <c r="BI26">
        <v>0</v>
      </c>
      <c r="BJ26">
        <v>0</v>
      </c>
      <c r="BK26">
        <v>0</v>
      </c>
      <c r="BL26">
        <v>0</v>
      </c>
      <c r="BM26">
        <v>0</v>
      </c>
      <c r="BN26">
        <v>0</v>
      </c>
      <c r="BO26">
        <v>0</v>
      </c>
      <c r="BP26">
        <v>0</v>
      </c>
      <c r="BQ26">
        <v>0</v>
      </c>
      <c r="BR26">
        <v>0</v>
      </c>
      <c r="BS26">
        <v>0</v>
      </c>
      <c r="BT26">
        <v>0</v>
      </c>
      <c r="BU26">
        <v>0</v>
      </c>
      <c r="BV26">
        <v>0</v>
      </c>
      <c r="BW26">
        <v>0</v>
      </c>
      <c r="CX26">
        <f>Y26*Source!I27</f>
        <v>148.89599999999999</v>
      </c>
      <c r="CY26">
        <f>AB26</f>
        <v>10.94</v>
      </c>
      <c r="CZ26">
        <f>AF26</f>
        <v>1.53</v>
      </c>
      <c r="DA26">
        <f>AJ26</f>
        <v>7.15</v>
      </c>
      <c r="DB26">
        <v>0</v>
      </c>
    </row>
    <row r="27" spans="1:106" x14ac:dyDescent="0.2">
      <c r="A27">
        <f>ROW(Source!A28)</f>
        <v>28</v>
      </c>
      <c r="B27">
        <v>26812436</v>
      </c>
      <c r="C27">
        <v>26812472</v>
      </c>
      <c r="D27">
        <v>25414769</v>
      </c>
      <c r="E27">
        <v>1</v>
      </c>
      <c r="F27">
        <v>1</v>
      </c>
      <c r="G27">
        <v>1</v>
      </c>
      <c r="H27">
        <v>1</v>
      </c>
      <c r="I27" t="s">
        <v>377</v>
      </c>
      <c r="J27" t="s">
        <v>6</v>
      </c>
      <c r="K27" t="s">
        <v>378</v>
      </c>
      <c r="L27">
        <v>1191</v>
      </c>
      <c r="N27">
        <v>1013</v>
      </c>
      <c r="O27" t="s">
        <v>344</v>
      </c>
      <c r="P27" t="s">
        <v>344</v>
      </c>
      <c r="Q27">
        <v>1</v>
      </c>
      <c r="W27">
        <v>0</v>
      </c>
      <c r="X27">
        <v>-509590494</v>
      </c>
      <c r="Y27">
        <v>25.173499999999997</v>
      </c>
      <c r="AA27">
        <v>0</v>
      </c>
      <c r="AB27">
        <v>0</v>
      </c>
      <c r="AC27">
        <v>0</v>
      </c>
      <c r="AD27">
        <v>8.17</v>
      </c>
      <c r="AE27">
        <v>0</v>
      </c>
      <c r="AF27">
        <v>0</v>
      </c>
      <c r="AG27">
        <v>0</v>
      </c>
      <c r="AH27">
        <v>8.17</v>
      </c>
      <c r="AI27">
        <v>1</v>
      </c>
      <c r="AJ27">
        <v>1</v>
      </c>
      <c r="AK27">
        <v>1</v>
      </c>
      <c r="AL27">
        <v>1</v>
      </c>
      <c r="AN27">
        <v>0</v>
      </c>
      <c r="AO27">
        <v>1</v>
      </c>
      <c r="AP27">
        <v>1</v>
      </c>
      <c r="AQ27">
        <v>0</v>
      </c>
      <c r="AR27">
        <v>0</v>
      </c>
      <c r="AS27" t="s">
        <v>6</v>
      </c>
      <c r="AT27">
        <v>21.89</v>
      </c>
      <c r="AU27" t="s">
        <v>42</v>
      </c>
      <c r="AV27">
        <v>1</v>
      </c>
      <c r="AW27">
        <v>2</v>
      </c>
      <c r="AX27">
        <v>26812473</v>
      </c>
      <c r="AY27">
        <v>1</v>
      </c>
      <c r="AZ27">
        <v>0</v>
      </c>
      <c r="BA27">
        <v>31</v>
      </c>
      <c r="BB27">
        <v>0</v>
      </c>
      <c r="BC27">
        <v>0</v>
      </c>
      <c r="BD27">
        <v>0</v>
      </c>
      <c r="BE27">
        <v>0</v>
      </c>
      <c r="BF27">
        <v>0</v>
      </c>
      <c r="BG27">
        <v>0</v>
      </c>
      <c r="BH27">
        <v>0</v>
      </c>
      <c r="BI27">
        <v>0</v>
      </c>
      <c r="BJ27">
        <v>0</v>
      </c>
      <c r="BK27">
        <v>0</v>
      </c>
      <c r="BL27">
        <v>0</v>
      </c>
      <c r="BM27">
        <v>0</v>
      </c>
      <c r="BN27">
        <v>0</v>
      </c>
      <c r="BO27">
        <v>0</v>
      </c>
      <c r="BP27">
        <v>0</v>
      </c>
      <c r="BQ27">
        <v>0</v>
      </c>
      <c r="BR27">
        <v>0</v>
      </c>
      <c r="BS27">
        <v>0</v>
      </c>
      <c r="BT27">
        <v>0</v>
      </c>
      <c r="BU27">
        <v>0</v>
      </c>
      <c r="BV27">
        <v>0</v>
      </c>
      <c r="BW27">
        <v>0</v>
      </c>
      <c r="CX27">
        <f>Y27*Source!I28</f>
        <v>4.0277599999999998</v>
      </c>
      <c r="CY27">
        <f>AD27</f>
        <v>8.17</v>
      </c>
      <c r="CZ27">
        <f>AH27</f>
        <v>8.17</v>
      </c>
      <c r="DA27">
        <f>AL27</f>
        <v>1</v>
      </c>
      <c r="DB27">
        <v>0</v>
      </c>
    </row>
    <row r="28" spans="1:106" x14ac:dyDescent="0.2">
      <c r="A28">
        <f>ROW(Source!A28)</f>
        <v>28</v>
      </c>
      <c r="B28">
        <v>26812436</v>
      </c>
      <c r="C28">
        <v>26812472</v>
      </c>
      <c r="D28">
        <v>25412928</v>
      </c>
      <c r="E28">
        <v>1</v>
      </c>
      <c r="F28">
        <v>1</v>
      </c>
      <c r="G28">
        <v>1</v>
      </c>
      <c r="H28">
        <v>1</v>
      </c>
      <c r="I28" t="s">
        <v>345</v>
      </c>
      <c r="J28" t="s">
        <v>6</v>
      </c>
      <c r="K28" t="s">
        <v>346</v>
      </c>
      <c r="L28">
        <v>1191</v>
      </c>
      <c r="N28">
        <v>1013</v>
      </c>
      <c r="O28" t="s">
        <v>344</v>
      </c>
      <c r="P28" t="s">
        <v>344</v>
      </c>
      <c r="Q28">
        <v>1</v>
      </c>
      <c r="W28">
        <v>0</v>
      </c>
      <c r="X28">
        <v>-1417349443</v>
      </c>
      <c r="Y28">
        <v>4.5199999999999996</v>
      </c>
      <c r="AA28">
        <v>0</v>
      </c>
      <c r="AB28">
        <v>0</v>
      </c>
      <c r="AC28">
        <v>0</v>
      </c>
      <c r="AD28">
        <v>0</v>
      </c>
      <c r="AE28">
        <v>0</v>
      </c>
      <c r="AF28">
        <v>0</v>
      </c>
      <c r="AG28">
        <v>0</v>
      </c>
      <c r="AH28">
        <v>0</v>
      </c>
      <c r="AI28">
        <v>1</v>
      </c>
      <c r="AJ28">
        <v>1</v>
      </c>
      <c r="AK28">
        <v>1</v>
      </c>
      <c r="AL28">
        <v>1</v>
      </c>
      <c r="AN28">
        <v>0</v>
      </c>
      <c r="AO28">
        <v>1</v>
      </c>
      <c r="AP28">
        <v>0</v>
      </c>
      <c r="AQ28">
        <v>0</v>
      </c>
      <c r="AR28">
        <v>0</v>
      </c>
      <c r="AS28" t="s">
        <v>6</v>
      </c>
      <c r="AT28">
        <v>4.5199999999999996</v>
      </c>
      <c r="AU28" t="s">
        <v>6</v>
      </c>
      <c r="AV28">
        <v>2</v>
      </c>
      <c r="AW28">
        <v>2</v>
      </c>
      <c r="AX28">
        <v>26812474</v>
      </c>
      <c r="AY28">
        <v>1</v>
      </c>
      <c r="AZ28">
        <v>2048</v>
      </c>
      <c r="BA28">
        <v>32</v>
      </c>
      <c r="BB28">
        <v>0</v>
      </c>
      <c r="BC28">
        <v>0</v>
      </c>
      <c r="BD28">
        <v>0</v>
      </c>
      <c r="BE28">
        <v>0</v>
      </c>
      <c r="BF28">
        <v>0</v>
      </c>
      <c r="BG28">
        <v>0</v>
      </c>
      <c r="BH28">
        <v>0</v>
      </c>
      <c r="BI28">
        <v>0</v>
      </c>
      <c r="BJ28">
        <v>0</v>
      </c>
      <c r="BK28">
        <v>0</v>
      </c>
      <c r="BL28">
        <v>0</v>
      </c>
      <c r="BM28">
        <v>0</v>
      </c>
      <c r="BN28">
        <v>0</v>
      </c>
      <c r="BO28">
        <v>0</v>
      </c>
      <c r="BP28">
        <v>0</v>
      </c>
      <c r="BQ28">
        <v>0</v>
      </c>
      <c r="BR28">
        <v>0</v>
      </c>
      <c r="BS28">
        <v>0</v>
      </c>
      <c r="BT28">
        <v>0</v>
      </c>
      <c r="BU28">
        <v>0</v>
      </c>
      <c r="BV28">
        <v>0</v>
      </c>
      <c r="BW28">
        <v>0</v>
      </c>
      <c r="CX28">
        <f>Y28*Source!I28</f>
        <v>0.72319999999999995</v>
      </c>
      <c r="CY28">
        <f>AD28</f>
        <v>0</v>
      </c>
      <c r="CZ28">
        <f>AH28</f>
        <v>0</v>
      </c>
      <c r="DA28">
        <f>AL28</f>
        <v>1</v>
      </c>
      <c r="DB28">
        <v>0</v>
      </c>
    </row>
    <row r="29" spans="1:106" x14ac:dyDescent="0.2">
      <c r="A29">
        <f>ROW(Source!A28)</f>
        <v>28</v>
      </c>
      <c r="B29">
        <v>26812436</v>
      </c>
      <c r="C29">
        <v>26812472</v>
      </c>
      <c r="D29">
        <v>25230445</v>
      </c>
      <c r="E29">
        <v>1</v>
      </c>
      <c r="F29">
        <v>1</v>
      </c>
      <c r="G29">
        <v>1</v>
      </c>
      <c r="H29">
        <v>2</v>
      </c>
      <c r="I29" t="s">
        <v>379</v>
      </c>
      <c r="J29" t="s">
        <v>380</v>
      </c>
      <c r="K29" t="s">
        <v>381</v>
      </c>
      <c r="L29">
        <v>1368</v>
      </c>
      <c r="N29">
        <v>1011</v>
      </c>
      <c r="O29" t="s">
        <v>350</v>
      </c>
      <c r="P29" t="s">
        <v>350</v>
      </c>
      <c r="Q29">
        <v>1</v>
      </c>
      <c r="W29">
        <v>0</v>
      </c>
      <c r="X29">
        <v>1225731627</v>
      </c>
      <c r="Y29">
        <v>0.16250000000000001</v>
      </c>
      <c r="AA29">
        <v>0</v>
      </c>
      <c r="AB29">
        <v>89.99</v>
      </c>
      <c r="AC29">
        <v>10.06</v>
      </c>
      <c r="AD29">
        <v>0</v>
      </c>
      <c r="AE29">
        <v>0</v>
      </c>
      <c r="AF29">
        <v>89.99</v>
      </c>
      <c r="AG29">
        <v>10.06</v>
      </c>
      <c r="AH29">
        <v>0</v>
      </c>
      <c r="AI29">
        <v>1</v>
      </c>
      <c r="AJ29">
        <v>1</v>
      </c>
      <c r="AK29">
        <v>1</v>
      </c>
      <c r="AL29">
        <v>1</v>
      </c>
      <c r="AN29">
        <v>0</v>
      </c>
      <c r="AO29">
        <v>1</v>
      </c>
      <c r="AP29">
        <v>1</v>
      </c>
      <c r="AQ29">
        <v>0</v>
      </c>
      <c r="AR29">
        <v>0</v>
      </c>
      <c r="AS29" t="s">
        <v>6</v>
      </c>
      <c r="AT29">
        <v>0.13</v>
      </c>
      <c r="AU29" t="s">
        <v>41</v>
      </c>
      <c r="AV29">
        <v>0</v>
      </c>
      <c r="AW29">
        <v>2</v>
      </c>
      <c r="AX29">
        <v>26812475</v>
      </c>
      <c r="AY29">
        <v>1</v>
      </c>
      <c r="AZ29">
        <v>0</v>
      </c>
      <c r="BA29">
        <v>33</v>
      </c>
      <c r="BB29">
        <v>0</v>
      </c>
      <c r="BC29">
        <v>0</v>
      </c>
      <c r="BD29">
        <v>0</v>
      </c>
      <c r="BE29">
        <v>0</v>
      </c>
      <c r="BF29">
        <v>0</v>
      </c>
      <c r="BG29">
        <v>0</v>
      </c>
      <c r="BH29">
        <v>0</v>
      </c>
      <c r="BI29">
        <v>0</v>
      </c>
      <c r="BJ29">
        <v>0</v>
      </c>
      <c r="BK29">
        <v>0</v>
      </c>
      <c r="BL29">
        <v>0</v>
      </c>
      <c r="BM29">
        <v>0</v>
      </c>
      <c r="BN29">
        <v>0</v>
      </c>
      <c r="BO29">
        <v>0</v>
      </c>
      <c r="BP29">
        <v>0</v>
      </c>
      <c r="BQ29">
        <v>0</v>
      </c>
      <c r="BR29">
        <v>0</v>
      </c>
      <c r="BS29">
        <v>0</v>
      </c>
      <c r="BT29">
        <v>0</v>
      </c>
      <c r="BU29">
        <v>0</v>
      </c>
      <c r="BV29">
        <v>0</v>
      </c>
      <c r="BW29">
        <v>0</v>
      </c>
      <c r="CX29">
        <f>Y29*Source!I28</f>
        <v>2.6000000000000002E-2</v>
      </c>
      <c r="CY29">
        <f t="shared" ref="CY29:CY35" si="0">AB29</f>
        <v>89.99</v>
      </c>
      <c r="CZ29">
        <f t="shared" ref="CZ29:CZ35" si="1">AF29</f>
        <v>89.99</v>
      </c>
      <c r="DA29">
        <f t="shared" ref="DA29:DA35" si="2">AJ29</f>
        <v>1</v>
      </c>
      <c r="DB29">
        <v>0</v>
      </c>
    </row>
    <row r="30" spans="1:106" x14ac:dyDescent="0.2">
      <c r="A30">
        <f>ROW(Source!A28)</f>
        <v>28</v>
      </c>
      <c r="B30">
        <v>26812436</v>
      </c>
      <c r="C30">
        <v>26812472</v>
      </c>
      <c r="D30">
        <v>25230844</v>
      </c>
      <c r="E30">
        <v>1</v>
      </c>
      <c r="F30">
        <v>1</v>
      </c>
      <c r="G30">
        <v>1</v>
      </c>
      <c r="H30">
        <v>2</v>
      </c>
      <c r="I30" t="s">
        <v>382</v>
      </c>
      <c r="J30" t="s">
        <v>383</v>
      </c>
      <c r="K30" t="s">
        <v>384</v>
      </c>
      <c r="L30">
        <v>1368</v>
      </c>
      <c r="N30">
        <v>1011</v>
      </c>
      <c r="O30" t="s">
        <v>350</v>
      </c>
      <c r="P30" t="s">
        <v>350</v>
      </c>
      <c r="Q30">
        <v>1</v>
      </c>
      <c r="W30">
        <v>0</v>
      </c>
      <c r="X30">
        <v>520357435</v>
      </c>
      <c r="Y30">
        <v>0.75</v>
      </c>
      <c r="AA30">
        <v>0</v>
      </c>
      <c r="AB30">
        <v>30</v>
      </c>
      <c r="AC30">
        <v>0</v>
      </c>
      <c r="AD30">
        <v>0</v>
      </c>
      <c r="AE30">
        <v>0</v>
      </c>
      <c r="AF30">
        <v>30</v>
      </c>
      <c r="AG30">
        <v>0</v>
      </c>
      <c r="AH30">
        <v>0</v>
      </c>
      <c r="AI30">
        <v>1</v>
      </c>
      <c r="AJ30">
        <v>1</v>
      </c>
      <c r="AK30">
        <v>1</v>
      </c>
      <c r="AL30">
        <v>1</v>
      </c>
      <c r="AN30">
        <v>0</v>
      </c>
      <c r="AO30">
        <v>1</v>
      </c>
      <c r="AP30">
        <v>1</v>
      </c>
      <c r="AQ30">
        <v>0</v>
      </c>
      <c r="AR30">
        <v>0</v>
      </c>
      <c r="AS30" t="s">
        <v>6</v>
      </c>
      <c r="AT30">
        <v>0.6</v>
      </c>
      <c r="AU30" t="s">
        <v>41</v>
      </c>
      <c r="AV30">
        <v>0</v>
      </c>
      <c r="AW30">
        <v>2</v>
      </c>
      <c r="AX30">
        <v>26812476</v>
      </c>
      <c r="AY30">
        <v>1</v>
      </c>
      <c r="AZ30">
        <v>0</v>
      </c>
      <c r="BA30">
        <v>34</v>
      </c>
      <c r="BB30">
        <v>0</v>
      </c>
      <c r="BC30">
        <v>0</v>
      </c>
      <c r="BD30">
        <v>0</v>
      </c>
      <c r="BE30">
        <v>0</v>
      </c>
      <c r="BF30">
        <v>0</v>
      </c>
      <c r="BG30">
        <v>0</v>
      </c>
      <c r="BH30">
        <v>0</v>
      </c>
      <c r="BI30">
        <v>0</v>
      </c>
      <c r="BJ30">
        <v>0</v>
      </c>
      <c r="BK30">
        <v>0</v>
      </c>
      <c r="BL30">
        <v>0</v>
      </c>
      <c r="BM30">
        <v>0</v>
      </c>
      <c r="BN30">
        <v>0</v>
      </c>
      <c r="BO30">
        <v>0</v>
      </c>
      <c r="BP30">
        <v>0</v>
      </c>
      <c r="BQ30">
        <v>0</v>
      </c>
      <c r="BR30">
        <v>0</v>
      </c>
      <c r="BS30">
        <v>0</v>
      </c>
      <c r="BT30">
        <v>0</v>
      </c>
      <c r="BU30">
        <v>0</v>
      </c>
      <c r="BV30">
        <v>0</v>
      </c>
      <c r="BW30">
        <v>0</v>
      </c>
      <c r="CX30">
        <f>Y30*Source!I28</f>
        <v>0.12</v>
      </c>
      <c r="CY30">
        <f t="shared" si="0"/>
        <v>30</v>
      </c>
      <c r="CZ30">
        <f t="shared" si="1"/>
        <v>30</v>
      </c>
      <c r="DA30">
        <f t="shared" si="2"/>
        <v>1</v>
      </c>
      <c r="DB30">
        <v>0</v>
      </c>
    </row>
    <row r="31" spans="1:106" x14ac:dyDescent="0.2">
      <c r="A31">
        <f>ROW(Source!A28)</f>
        <v>28</v>
      </c>
      <c r="B31">
        <v>26812436</v>
      </c>
      <c r="C31">
        <v>26812472</v>
      </c>
      <c r="D31">
        <v>25230903</v>
      </c>
      <c r="E31">
        <v>1</v>
      </c>
      <c r="F31">
        <v>1</v>
      </c>
      <c r="G31">
        <v>1</v>
      </c>
      <c r="H31">
        <v>2</v>
      </c>
      <c r="I31" t="s">
        <v>385</v>
      </c>
      <c r="J31" t="s">
        <v>386</v>
      </c>
      <c r="K31" t="s">
        <v>387</v>
      </c>
      <c r="L31">
        <v>1368</v>
      </c>
      <c r="N31">
        <v>1011</v>
      </c>
      <c r="O31" t="s">
        <v>350</v>
      </c>
      <c r="P31" t="s">
        <v>350</v>
      </c>
      <c r="Q31">
        <v>1</v>
      </c>
      <c r="W31">
        <v>0</v>
      </c>
      <c r="X31">
        <v>13740107</v>
      </c>
      <c r="Y31">
        <v>10.45</v>
      </c>
      <c r="AA31">
        <v>0</v>
      </c>
      <c r="AB31">
        <v>60.89</v>
      </c>
      <c r="AC31">
        <v>0</v>
      </c>
      <c r="AD31">
        <v>0</v>
      </c>
      <c r="AE31">
        <v>0</v>
      </c>
      <c r="AF31">
        <v>60.89</v>
      </c>
      <c r="AG31">
        <v>0</v>
      </c>
      <c r="AH31">
        <v>0</v>
      </c>
      <c r="AI31">
        <v>1</v>
      </c>
      <c r="AJ31">
        <v>1</v>
      </c>
      <c r="AK31">
        <v>1</v>
      </c>
      <c r="AL31">
        <v>1</v>
      </c>
      <c r="AN31">
        <v>0</v>
      </c>
      <c r="AO31">
        <v>1</v>
      </c>
      <c r="AP31">
        <v>1</v>
      </c>
      <c r="AQ31">
        <v>0</v>
      </c>
      <c r="AR31">
        <v>0</v>
      </c>
      <c r="AS31" t="s">
        <v>6</v>
      </c>
      <c r="AT31">
        <v>8.36</v>
      </c>
      <c r="AU31" t="s">
        <v>41</v>
      </c>
      <c r="AV31">
        <v>0</v>
      </c>
      <c r="AW31">
        <v>2</v>
      </c>
      <c r="AX31">
        <v>26812477</v>
      </c>
      <c r="AY31">
        <v>1</v>
      </c>
      <c r="AZ31">
        <v>0</v>
      </c>
      <c r="BA31">
        <v>35</v>
      </c>
      <c r="BB31">
        <v>0</v>
      </c>
      <c r="BC31">
        <v>0</v>
      </c>
      <c r="BD31">
        <v>0</v>
      </c>
      <c r="BE31">
        <v>0</v>
      </c>
      <c r="BF31">
        <v>0</v>
      </c>
      <c r="BG31">
        <v>0</v>
      </c>
      <c r="BH31">
        <v>0</v>
      </c>
      <c r="BI31">
        <v>0</v>
      </c>
      <c r="BJ31">
        <v>0</v>
      </c>
      <c r="BK31">
        <v>0</v>
      </c>
      <c r="BL31">
        <v>0</v>
      </c>
      <c r="BM31">
        <v>0</v>
      </c>
      <c r="BN31">
        <v>0</v>
      </c>
      <c r="BO31">
        <v>0</v>
      </c>
      <c r="BP31">
        <v>0</v>
      </c>
      <c r="BQ31">
        <v>0</v>
      </c>
      <c r="BR31">
        <v>0</v>
      </c>
      <c r="BS31">
        <v>0</v>
      </c>
      <c r="BT31">
        <v>0</v>
      </c>
      <c r="BU31">
        <v>0</v>
      </c>
      <c r="BV31">
        <v>0</v>
      </c>
      <c r="BW31">
        <v>0</v>
      </c>
      <c r="CX31">
        <f>Y31*Source!I28</f>
        <v>1.6719999999999999</v>
      </c>
      <c r="CY31">
        <f t="shared" si="0"/>
        <v>60.89</v>
      </c>
      <c r="CZ31">
        <f t="shared" si="1"/>
        <v>60.89</v>
      </c>
      <c r="DA31">
        <f t="shared" si="2"/>
        <v>1</v>
      </c>
      <c r="DB31">
        <v>0</v>
      </c>
    </row>
    <row r="32" spans="1:106" x14ac:dyDescent="0.2">
      <c r="A32">
        <f>ROW(Source!A28)</f>
        <v>28</v>
      </c>
      <c r="B32">
        <v>26812436</v>
      </c>
      <c r="C32">
        <v>26812472</v>
      </c>
      <c r="D32">
        <v>25230977</v>
      </c>
      <c r="E32">
        <v>1</v>
      </c>
      <c r="F32">
        <v>1</v>
      </c>
      <c r="G32">
        <v>1</v>
      </c>
      <c r="H32">
        <v>2</v>
      </c>
      <c r="I32" t="s">
        <v>388</v>
      </c>
      <c r="J32" t="s">
        <v>389</v>
      </c>
      <c r="K32" t="s">
        <v>390</v>
      </c>
      <c r="L32">
        <v>1368</v>
      </c>
      <c r="N32">
        <v>1011</v>
      </c>
      <c r="O32" t="s">
        <v>350</v>
      </c>
      <c r="P32" t="s">
        <v>350</v>
      </c>
      <c r="Q32">
        <v>1</v>
      </c>
      <c r="W32">
        <v>0</v>
      </c>
      <c r="X32">
        <v>-408299918</v>
      </c>
      <c r="Y32">
        <v>4.0625</v>
      </c>
      <c r="AA32">
        <v>0</v>
      </c>
      <c r="AB32">
        <v>175.25</v>
      </c>
      <c r="AC32">
        <v>11.6</v>
      </c>
      <c r="AD32">
        <v>0</v>
      </c>
      <c r="AE32">
        <v>0</v>
      </c>
      <c r="AF32">
        <v>175.25</v>
      </c>
      <c r="AG32">
        <v>11.6</v>
      </c>
      <c r="AH32">
        <v>0</v>
      </c>
      <c r="AI32">
        <v>1</v>
      </c>
      <c r="AJ32">
        <v>1</v>
      </c>
      <c r="AK32">
        <v>1</v>
      </c>
      <c r="AL32">
        <v>1</v>
      </c>
      <c r="AN32">
        <v>0</v>
      </c>
      <c r="AO32">
        <v>1</v>
      </c>
      <c r="AP32">
        <v>1</v>
      </c>
      <c r="AQ32">
        <v>0</v>
      </c>
      <c r="AR32">
        <v>0</v>
      </c>
      <c r="AS32" t="s">
        <v>6</v>
      </c>
      <c r="AT32">
        <v>3.25</v>
      </c>
      <c r="AU32" t="s">
        <v>41</v>
      </c>
      <c r="AV32">
        <v>0</v>
      </c>
      <c r="AW32">
        <v>2</v>
      </c>
      <c r="AX32">
        <v>26812478</v>
      </c>
      <c r="AY32">
        <v>1</v>
      </c>
      <c r="AZ32">
        <v>0</v>
      </c>
      <c r="BA32">
        <v>36</v>
      </c>
      <c r="BB32">
        <v>0</v>
      </c>
      <c r="BC32">
        <v>0</v>
      </c>
      <c r="BD32">
        <v>0</v>
      </c>
      <c r="BE32">
        <v>0</v>
      </c>
      <c r="BF32">
        <v>0</v>
      </c>
      <c r="BG32">
        <v>0</v>
      </c>
      <c r="BH32">
        <v>0</v>
      </c>
      <c r="BI32">
        <v>0</v>
      </c>
      <c r="BJ32">
        <v>0</v>
      </c>
      <c r="BK32">
        <v>0</v>
      </c>
      <c r="BL32">
        <v>0</v>
      </c>
      <c r="BM32">
        <v>0</v>
      </c>
      <c r="BN32">
        <v>0</v>
      </c>
      <c r="BO32">
        <v>0</v>
      </c>
      <c r="BP32">
        <v>0</v>
      </c>
      <c r="BQ32">
        <v>0</v>
      </c>
      <c r="BR32">
        <v>0</v>
      </c>
      <c r="BS32">
        <v>0</v>
      </c>
      <c r="BT32">
        <v>0</v>
      </c>
      <c r="BU32">
        <v>0</v>
      </c>
      <c r="BV32">
        <v>0</v>
      </c>
      <c r="BW32">
        <v>0</v>
      </c>
      <c r="CX32">
        <f>Y32*Source!I28</f>
        <v>0.65</v>
      </c>
      <c r="CY32">
        <f t="shared" si="0"/>
        <v>175.25</v>
      </c>
      <c r="CZ32">
        <f t="shared" si="1"/>
        <v>175.25</v>
      </c>
      <c r="DA32">
        <f t="shared" si="2"/>
        <v>1</v>
      </c>
      <c r="DB32">
        <v>0</v>
      </c>
    </row>
    <row r="33" spans="1:106" x14ac:dyDescent="0.2">
      <c r="A33">
        <f>ROW(Source!A28)</f>
        <v>28</v>
      </c>
      <c r="B33">
        <v>26812436</v>
      </c>
      <c r="C33">
        <v>26812472</v>
      </c>
      <c r="D33">
        <v>25231536</v>
      </c>
      <c r="E33">
        <v>1</v>
      </c>
      <c r="F33">
        <v>1</v>
      </c>
      <c r="G33">
        <v>1</v>
      </c>
      <c r="H33">
        <v>2</v>
      </c>
      <c r="I33" t="s">
        <v>391</v>
      </c>
      <c r="J33" t="s">
        <v>392</v>
      </c>
      <c r="K33" t="s">
        <v>393</v>
      </c>
      <c r="L33">
        <v>1368</v>
      </c>
      <c r="N33">
        <v>1011</v>
      </c>
      <c r="O33" t="s">
        <v>350</v>
      </c>
      <c r="P33" t="s">
        <v>350</v>
      </c>
      <c r="Q33">
        <v>1</v>
      </c>
      <c r="W33">
        <v>0</v>
      </c>
      <c r="X33">
        <v>529073949</v>
      </c>
      <c r="Y33">
        <v>1.1500000000000001</v>
      </c>
      <c r="AA33">
        <v>0</v>
      </c>
      <c r="AB33">
        <v>110</v>
      </c>
      <c r="AC33">
        <v>11.6</v>
      </c>
      <c r="AD33">
        <v>0</v>
      </c>
      <c r="AE33">
        <v>0</v>
      </c>
      <c r="AF33">
        <v>110</v>
      </c>
      <c r="AG33">
        <v>11.6</v>
      </c>
      <c r="AH33">
        <v>0</v>
      </c>
      <c r="AI33">
        <v>1</v>
      </c>
      <c r="AJ33">
        <v>1</v>
      </c>
      <c r="AK33">
        <v>1</v>
      </c>
      <c r="AL33">
        <v>1</v>
      </c>
      <c r="AN33">
        <v>0</v>
      </c>
      <c r="AO33">
        <v>1</v>
      </c>
      <c r="AP33">
        <v>1</v>
      </c>
      <c r="AQ33">
        <v>0</v>
      </c>
      <c r="AR33">
        <v>0</v>
      </c>
      <c r="AS33" t="s">
        <v>6</v>
      </c>
      <c r="AT33">
        <v>0.92</v>
      </c>
      <c r="AU33" t="s">
        <v>41</v>
      </c>
      <c r="AV33">
        <v>0</v>
      </c>
      <c r="AW33">
        <v>2</v>
      </c>
      <c r="AX33">
        <v>26812479</v>
      </c>
      <c r="AY33">
        <v>1</v>
      </c>
      <c r="AZ33">
        <v>0</v>
      </c>
      <c r="BA33">
        <v>37</v>
      </c>
      <c r="BB33">
        <v>0</v>
      </c>
      <c r="BC33">
        <v>0</v>
      </c>
      <c r="BD33">
        <v>0</v>
      </c>
      <c r="BE33">
        <v>0</v>
      </c>
      <c r="BF33">
        <v>0</v>
      </c>
      <c r="BG33">
        <v>0</v>
      </c>
      <c r="BH33">
        <v>0</v>
      </c>
      <c r="BI33">
        <v>0</v>
      </c>
      <c r="BJ33">
        <v>0</v>
      </c>
      <c r="BK33">
        <v>0</v>
      </c>
      <c r="BL33">
        <v>0</v>
      </c>
      <c r="BM33">
        <v>0</v>
      </c>
      <c r="BN33">
        <v>0</v>
      </c>
      <c r="BO33">
        <v>0</v>
      </c>
      <c r="BP33">
        <v>0</v>
      </c>
      <c r="BQ33">
        <v>0</v>
      </c>
      <c r="BR33">
        <v>0</v>
      </c>
      <c r="BS33">
        <v>0</v>
      </c>
      <c r="BT33">
        <v>0</v>
      </c>
      <c r="BU33">
        <v>0</v>
      </c>
      <c r="BV33">
        <v>0</v>
      </c>
      <c r="BW33">
        <v>0</v>
      </c>
      <c r="CX33">
        <f>Y33*Source!I28</f>
        <v>0.18400000000000002</v>
      </c>
      <c r="CY33">
        <f t="shared" si="0"/>
        <v>110</v>
      </c>
      <c r="CZ33">
        <f t="shared" si="1"/>
        <v>110</v>
      </c>
      <c r="DA33">
        <f t="shared" si="2"/>
        <v>1</v>
      </c>
      <c r="DB33">
        <v>0</v>
      </c>
    </row>
    <row r="34" spans="1:106" x14ac:dyDescent="0.2">
      <c r="A34">
        <f>ROW(Source!A28)</f>
        <v>28</v>
      </c>
      <c r="B34">
        <v>26812436</v>
      </c>
      <c r="C34">
        <v>26812472</v>
      </c>
      <c r="D34">
        <v>25231607</v>
      </c>
      <c r="E34">
        <v>1</v>
      </c>
      <c r="F34">
        <v>1</v>
      </c>
      <c r="G34">
        <v>1</v>
      </c>
      <c r="H34">
        <v>2</v>
      </c>
      <c r="I34" t="s">
        <v>354</v>
      </c>
      <c r="J34" t="s">
        <v>355</v>
      </c>
      <c r="K34" t="s">
        <v>356</v>
      </c>
      <c r="L34">
        <v>1368</v>
      </c>
      <c r="N34">
        <v>1011</v>
      </c>
      <c r="O34" t="s">
        <v>350</v>
      </c>
      <c r="P34" t="s">
        <v>350</v>
      </c>
      <c r="Q34">
        <v>1</v>
      </c>
      <c r="W34">
        <v>0</v>
      </c>
      <c r="X34">
        <v>1372534845</v>
      </c>
      <c r="Y34">
        <v>3.7499999999999999E-2</v>
      </c>
      <c r="AA34">
        <v>0</v>
      </c>
      <c r="AB34">
        <v>65.709999999999994</v>
      </c>
      <c r="AC34">
        <v>11.6</v>
      </c>
      <c r="AD34">
        <v>0</v>
      </c>
      <c r="AE34">
        <v>0</v>
      </c>
      <c r="AF34">
        <v>65.709999999999994</v>
      </c>
      <c r="AG34">
        <v>11.6</v>
      </c>
      <c r="AH34">
        <v>0</v>
      </c>
      <c r="AI34">
        <v>1</v>
      </c>
      <c r="AJ34">
        <v>1</v>
      </c>
      <c r="AK34">
        <v>1</v>
      </c>
      <c r="AL34">
        <v>1</v>
      </c>
      <c r="AN34">
        <v>0</v>
      </c>
      <c r="AO34">
        <v>1</v>
      </c>
      <c r="AP34">
        <v>1</v>
      </c>
      <c r="AQ34">
        <v>0</v>
      </c>
      <c r="AR34">
        <v>0</v>
      </c>
      <c r="AS34" t="s">
        <v>6</v>
      </c>
      <c r="AT34">
        <v>0.03</v>
      </c>
      <c r="AU34" t="s">
        <v>41</v>
      </c>
      <c r="AV34">
        <v>0</v>
      </c>
      <c r="AW34">
        <v>2</v>
      </c>
      <c r="AX34">
        <v>26812480</v>
      </c>
      <c r="AY34">
        <v>1</v>
      </c>
      <c r="AZ34">
        <v>0</v>
      </c>
      <c r="BA34">
        <v>38</v>
      </c>
      <c r="BB34">
        <v>0</v>
      </c>
      <c r="BC34">
        <v>0</v>
      </c>
      <c r="BD34">
        <v>0</v>
      </c>
      <c r="BE34">
        <v>0</v>
      </c>
      <c r="BF34">
        <v>0</v>
      </c>
      <c r="BG34">
        <v>0</v>
      </c>
      <c r="BH34">
        <v>0</v>
      </c>
      <c r="BI34">
        <v>0</v>
      </c>
      <c r="BJ34">
        <v>0</v>
      </c>
      <c r="BK34">
        <v>0</v>
      </c>
      <c r="BL34">
        <v>0</v>
      </c>
      <c r="BM34">
        <v>0</v>
      </c>
      <c r="BN34">
        <v>0</v>
      </c>
      <c r="BO34">
        <v>0</v>
      </c>
      <c r="BP34">
        <v>0</v>
      </c>
      <c r="BQ34">
        <v>0</v>
      </c>
      <c r="BR34">
        <v>0</v>
      </c>
      <c r="BS34">
        <v>0</v>
      </c>
      <c r="BT34">
        <v>0</v>
      </c>
      <c r="BU34">
        <v>0</v>
      </c>
      <c r="BV34">
        <v>0</v>
      </c>
      <c r="BW34">
        <v>0</v>
      </c>
      <c r="CX34">
        <f>Y34*Source!I28</f>
        <v>6.0000000000000001E-3</v>
      </c>
      <c r="CY34">
        <f t="shared" si="0"/>
        <v>65.709999999999994</v>
      </c>
      <c r="CZ34">
        <f t="shared" si="1"/>
        <v>65.709999999999994</v>
      </c>
      <c r="DA34">
        <f t="shared" si="2"/>
        <v>1</v>
      </c>
      <c r="DB34">
        <v>0</v>
      </c>
    </row>
    <row r="35" spans="1:106" x14ac:dyDescent="0.2">
      <c r="A35">
        <f>ROW(Source!A28)</f>
        <v>28</v>
      </c>
      <c r="B35">
        <v>26812436</v>
      </c>
      <c r="C35">
        <v>26812472</v>
      </c>
      <c r="D35">
        <v>25231931</v>
      </c>
      <c r="E35">
        <v>1</v>
      </c>
      <c r="F35">
        <v>1</v>
      </c>
      <c r="G35">
        <v>1</v>
      </c>
      <c r="H35">
        <v>2</v>
      </c>
      <c r="I35" t="s">
        <v>371</v>
      </c>
      <c r="J35" t="s">
        <v>372</v>
      </c>
      <c r="K35" t="s">
        <v>373</v>
      </c>
      <c r="L35">
        <v>1368</v>
      </c>
      <c r="N35">
        <v>1011</v>
      </c>
      <c r="O35" t="s">
        <v>350</v>
      </c>
      <c r="P35" t="s">
        <v>350</v>
      </c>
      <c r="Q35">
        <v>1</v>
      </c>
      <c r="W35">
        <v>0</v>
      </c>
      <c r="X35">
        <v>-514543984</v>
      </c>
      <c r="Y35">
        <v>0.23749999999999999</v>
      </c>
      <c r="AA35">
        <v>0</v>
      </c>
      <c r="AB35">
        <v>90</v>
      </c>
      <c r="AC35">
        <v>10.06</v>
      </c>
      <c r="AD35">
        <v>0</v>
      </c>
      <c r="AE35">
        <v>0</v>
      </c>
      <c r="AF35">
        <v>90</v>
      </c>
      <c r="AG35">
        <v>10.06</v>
      </c>
      <c r="AH35">
        <v>0</v>
      </c>
      <c r="AI35">
        <v>1</v>
      </c>
      <c r="AJ35">
        <v>1</v>
      </c>
      <c r="AK35">
        <v>1</v>
      </c>
      <c r="AL35">
        <v>1</v>
      </c>
      <c r="AN35">
        <v>0</v>
      </c>
      <c r="AO35">
        <v>1</v>
      </c>
      <c r="AP35">
        <v>1</v>
      </c>
      <c r="AQ35">
        <v>0</v>
      </c>
      <c r="AR35">
        <v>0</v>
      </c>
      <c r="AS35" t="s">
        <v>6</v>
      </c>
      <c r="AT35">
        <v>0.19</v>
      </c>
      <c r="AU35" t="s">
        <v>41</v>
      </c>
      <c r="AV35">
        <v>0</v>
      </c>
      <c r="AW35">
        <v>2</v>
      </c>
      <c r="AX35">
        <v>26812481</v>
      </c>
      <c r="AY35">
        <v>1</v>
      </c>
      <c r="AZ35">
        <v>0</v>
      </c>
      <c r="BA35">
        <v>39</v>
      </c>
      <c r="BB35">
        <v>0</v>
      </c>
      <c r="BC35">
        <v>0</v>
      </c>
      <c r="BD35">
        <v>0</v>
      </c>
      <c r="BE35">
        <v>0</v>
      </c>
      <c r="BF35">
        <v>0</v>
      </c>
      <c r="BG35">
        <v>0</v>
      </c>
      <c r="BH35">
        <v>0</v>
      </c>
      <c r="BI35">
        <v>0</v>
      </c>
      <c r="BJ35">
        <v>0</v>
      </c>
      <c r="BK35">
        <v>0</v>
      </c>
      <c r="BL35">
        <v>0</v>
      </c>
      <c r="BM35">
        <v>0</v>
      </c>
      <c r="BN35">
        <v>0</v>
      </c>
      <c r="BO35">
        <v>0</v>
      </c>
      <c r="BP35">
        <v>0</v>
      </c>
      <c r="BQ35">
        <v>0</v>
      </c>
      <c r="BR35">
        <v>0</v>
      </c>
      <c r="BS35">
        <v>0</v>
      </c>
      <c r="BT35">
        <v>0</v>
      </c>
      <c r="BU35">
        <v>0</v>
      </c>
      <c r="BV35">
        <v>0</v>
      </c>
      <c r="BW35">
        <v>0</v>
      </c>
      <c r="CX35">
        <f>Y35*Source!I28</f>
        <v>3.7999999999999999E-2</v>
      </c>
      <c r="CY35">
        <f t="shared" si="0"/>
        <v>90</v>
      </c>
      <c r="CZ35">
        <f t="shared" si="1"/>
        <v>90</v>
      </c>
      <c r="DA35">
        <f t="shared" si="2"/>
        <v>1</v>
      </c>
      <c r="DB35">
        <v>0</v>
      </c>
    </row>
    <row r="36" spans="1:106" x14ac:dyDescent="0.2">
      <c r="A36">
        <f>ROW(Source!A28)</f>
        <v>28</v>
      </c>
      <c r="B36">
        <v>26812436</v>
      </c>
      <c r="C36">
        <v>26812472</v>
      </c>
      <c r="D36">
        <v>25148005</v>
      </c>
      <c r="E36">
        <v>1</v>
      </c>
      <c r="F36">
        <v>1</v>
      </c>
      <c r="G36">
        <v>1</v>
      </c>
      <c r="H36">
        <v>3</v>
      </c>
      <c r="I36" t="s">
        <v>394</v>
      </c>
      <c r="J36" t="s">
        <v>395</v>
      </c>
      <c r="K36" t="s">
        <v>396</v>
      </c>
      <c r="L36">
        <v>1348</v>
      </c>
      <c r="N36">
        <v>1009</v>
      </c>
      <c r="O36" t="s">
        <v>62</v>
      </c>
      <c r="P36" t="s">
        <v>62</v>
      </c>
      <c r="Q36">
        <v>1000</v>
      </c>
      <c r="W36">
        <v>0</v>
      </c>
      <c r="X36">
        <v>-940730847</v>
      </c>
      <c r="Y36">
        <v>0.01</v>
      </c>
      <c r="AA36">
        <v>1690</v>
      </c>
      <c r="AB36">
        <v>0</v>
      </c>
      <c r="AC36">
        <v>0</v>
      </c>
      <c r="AD36">
        <v>0</v>
      </c>
      <c r="AE36">
        <v>1690</v>
      </c>
      <c r="AF36">
        <v>0</v>
      </c>
      <c r="AG36">
        <v>0</v>
      </c>
      <c r="AH36">
        <v>0</v>
      </c>
      <c r="AI36">
        <v>1</v>
      </c>
      <c r="AJ36">
        <v>1</v>
      </c>
      <c r="AK36">
        <v>1</v>
      </c>
      <c r="AL36">
        <v>1</v>
      </c>
      <c r="AN36">
        <v>0</v>
      </c>
      <c r="AO36">
        <v>1</v>
      </c>
      <c r="AP36">
        <v>0</v>
      </c>
      <c r="AQ36">
        <v>0</v>
      </c>
      <c r="AR36">
        <v>0</v>
      </c>
      <c r="AS36" t="s">
        <v>6</v>
      </c>
      <c r="AT36">
        <v>0.01</v>
      </c>
      <c r="AU36" t="s">
        <v>6</v>
      </c>
      <c r="AV36">
        <v>0</v>
      </c>
      <c r="AW36">
        <v>2</v>
      </c>
      <c r="AX36">
        <v>26812482</v>
      </c>
      <c r="AY36">
        <v>1</v>
      </c>
      <c r="AZ36">
        <v>0</v>
      </c>
      <c r="BA36">
        <v>40</v>
      </c>
      <c r="BB36">
        <v>0</v>
      </c>
      <c r="BC36">
        <v>0</v>
      </c>
      <c r="BD36">
        <v>0</v>
      </c>
      <c r="BE36">
        <v>0</v>
      </c>
      <c r="BF36">
        <v>0</v>
      </c>
      <c r="BG36">
        <v>0</v>
      </c>
      <c r="BH36">
        <v>0</v>
      </c>
      <c r="BI36">
        <v>0</v>
      </c>
      <c r="BJ36">
        <v>0</v>
      </c>
      <c r="BK36">
        <v>0</v>
      </c>
      <c r="BL36">
        <v>0</v>
      </c>
      <c r="BM36">
        <v>0</v>
      </c>
      <c r="BN36">
        <v>0</v>
      </c>
      <c r="BO36">
        <v>0</v>
      </c>
      <c r="BP36">
        <v>0</v>
      </c>
      <c r="BQ36">
        <v>0</v>
      </c>
      <c r="BR36">
        <v>0</v>
      </c>
      <c r="BS36">
        <v>0</v>
      </c>
      <c r="BT36">
        <v>0</v>
      </c>
      <c r="BU36">
        <v>0</v>
      </c>
      <c r="BV36">
        <v>0</v>
      </c>
      <c r="BW36">
        <v>0</v>
      </c>
      <c r="CX36">
        <f>Y36*Source!I28</f>
        <v>1.6000000000000001E-3</v>
      </c>
      <c r="CY36">
        <f>AA36</f>
        <v>1690</v>
      </c>
      <c r="CZ36">
        <f>AE36</f>
        <v>1690</v>
      </c>
      <c r="DA36">
        <f>AI36</f>
        <v>1</v>
      </c>
      <c r="DB36">
        <v>0</v>
      </c>
    </row>
    <row r="37" spans="1:106" x14ac:dyDescent="0.2">
      <c r="A37">
        <f>ROW(Source!A28)</f>
        <v>28</v>
      </c>
      <c r="B37">
        <v>26812436</v>
      </c>
      <c r="C37">
        <v>26812472</v>
      </c>
      <c r="D37">
        <v>25148081</v>
      </c>
      <c r="E37">
        <v>1</v>
      </c>
      <c r="F37">
        <v>1</v>
      </c>
      <c r="G37">
        <v>1</v>
      </c>
      <c r="H37">
        <v>3</v>
      </c>
      <c r="I37" t="s">
        <v>397</v>
      </c>
      <c r="J37" t="s">
        <v>398</v>
      </c>
      <c r="K37" t="s">
        <v>399</v>
      </c>
      <c r="L37">
        <v>1348</v>
      </c>
      <c r="N37">
        <v>1009</v>
      </c>
      <c r="O37" t="s">
        <v>62</v>
      </c>
      <c r="P37" t="s">
        <v>62</v>
      </c>
      <c r="Q37">
        <v>1000</v>
      </c>
      <c r="W37">
        <v>0</v>
      </c>
      <c r="X37">
        <v>-350237013</v>
      </c>
      <c r="Y37">
        <v>7.0000000000000007E-2</v>
      </c>
      <c r="AA37">
        <v>1500</v>
      </c>
      <c r="AB37">
        <v>0</v>
      </c>
      <c r="AC37">
        <v>0</v>
      </c>
      <c r="AD37">
        <v>0</v>
      </c>
      <c r="AE37">
        <v>1500</v>
      </c>
      <c r="AF37">
        <v>0</v>
      </c>
      <c r="AG37">
        <v>0</v>
      </c>
      <c r="AH37">
        <v>0</v>
      </c>
      <c r="AI37">
        <v>1</v>
      </c>
      <c r="AJ37">
        <v>1</v>
      </c>
      <c r="AK37">
        <v>1</v>
      </c>
      <c r="AL37">
        <v>1</v>
      </c>
      <c r="AN37">
        <v>0</v>
      </c>
      <c r="AO37">
        <v>1</v>
      </c>
      <c r="AP37">
        <v>0</v>
      </c>
      <c r="AQ37">
        <v>0</v>
      </c>
      <c r="AR37">
        <v>0</v>
      </c>
      <c r="AS37" t="s">
        <v>6</v>
      </c>
      <c r="AT37">
        <v>7.0000000000000007E-2</v>
      </c>
      <c r="AU37" t="s">
        <v>6</v>
      </c>
      <c r="AV37">
        <v>0</v>
      </c>
      <c r="AW37">
        <v>2</v>
      </c>
      <c r="AX37">
        <v>26812483</v>
      </c>
      <c r="AY37">
        <v>1</v>
      </c>
      <c r="AZ37">
        <v>0</v>
      </c>
      <c r="BA37">
        <v>41</v>
      </c>
      <c r="BB37">
        <v>0</v>
      </c>
      <c r="BC37">
        <v>0</v>
      </c>
      <c r="BD37">
        <v>0</v>
      </c>
      <c r="BE37">
        <v>0</v>
      </c>
      <c r="BF37">
        <v>0</v>
      </c>
      <c r="BG37">
        <v>0</v>
      </c>
      <c r="BH37">
        <v>0</v>
      </c>
      <c r="BI37">
        <v>0</v>
      </c>
      <c r="BJ37">
        <v>0</v>
      </c>
      <c r="BK37">
        <v>0</v>
      </c>
      <c r="BL37">
        <v>0</v>
      </c>
      <c r="BM37">
        <v>0</v>
      </c>
      <c r="BN37">
        <v>0</v>
      </c>
      <c r="BO37">
        <v>0</v>
      </c>
      <c r="BP37">
        <v>0</v>
      </c>
      <c r="BQ37">
        <v>0</v>
      </c>
      <c r="BR37">
        <v>0</v>
      </c>
      <c r="BS37">
        <v>0</v>
      </c>
      <c r="BT37">
        <v>0</v>
      </c>
      <c r="BU37">
        <v>0</v>
      </c>
      <c r="BV37">
        <v>0</v>
      </c>
      <c r="BW37">
        <v>0</v>
      </c>
      <c r="CX37">
        <f>Y37*Source!I28</f>
        <v>1.1200000000000002E-2</v>
      </c>
      <c r="CY37">
        <f>AA37</f>
        <v>1500</v>
      </c>
      <c r="CZ37">
        <f>AE37</f>
        <v>1500</v>
      </c>
      <c r="DA37">
        <f>AI37</f>
        <v>1</v>
      </c>
      <c r="DB37">
        <v>0</v>
      </c>
    </row>
    <row r="38" spans="1:106" x14ac:dyDescent="0.2">
      <c r="A38">
        <f>ROW(Source!A28)</f>
        <v>28</v>
      </c>
      <c r="B38">
        <v>26812436</v>
      </c>
      <c r="C38">
        <v>26812472</v>
      </c>
      <c r="D38">
        <v>25149961</v>
      </c>
      <c r="E38">
        <v>1</v>
      </c>
      <c r="F38">
        <v>1</v>
      </c>
      <c r="G38">
        <v>1</v>
      </c>
      <c r="H38">
        <v>3</v>
      </c>
      <c r="I38" t="s">
        <v>400</v>
      </c>
      <c r="J38" t="s">
        <v>401</v>
      </c>
      <c r="K38" t="s">
        <v>402</v>
      </c>
      <c r="L38">
        <v>1339</v>
      </c>
      <c r="N38">
        <v>1007</v>
      </c>
      <c r="O38" t="s">
        <v>52</v>
      </c>
      <c r="P38" t="s">
        <v>52</v>
      </c>
      <c r="Q38">
        <v>1</v>
      </c>
      <c r="W38">
        <v>0</v>
      </c>
      <c r="X38">
        <v>-1660354250</v>
      </c>
      <c r="Y38">
        <v>3.5</v>
      </c>
      <c r="AA38">
        <v>2.44</v>
      </c>
      <c r="AB38">
        <v>0</v>
      </c>
      <c r="AC38">
        <v>0</v>
      </c>
      <c r="AD38">
        <v>0</v>
      </c>
      <c r="AE38">
        <v>2.44</v>
      </c>
      <c r="AF38">
        <v>0</v>
      </c>
      <c r="AG38">
        <v>0</v>
      </c>
      <c r="AH38">
        <v>0</v>
      </c>
      <c r="AI38">
        <v>1</v>
      </c>
      <c r="AJ38">
        <v>1</v>
      </c>
      <c r="AK38">
        <v>1</v>
      </c>
      <c r="AL38">
        <v>1</v>
      </c>
      <c r="AN38">
        <v>0</v>
      </c>
      <c r="AO38">
        <v>1</v>
      </c>
      <c r="AP38">
        <v>0</v>
      </c>
      <c r="AQ38">
        <v>0</v>
      </c>
      <c r="AR38">
        <v>0</v>
      </c>
      <c r="AS38" t="s">
        <v>6</v>
      </c>
      <c r="AT38">
        <v>3.5</v>
      </c>
      <c r="AU38" t="s">
        <v>6</v>
      </c>
      <c r="AV38">
        <v>0</v>
      </c>
      <c r="AW38">
        <v>2</v>
      </c>
      <c r="AX38">
        <v>26812484</v>
      </c>
      <c r="AY38">
        <v>1</v>
      </c>
      <c r="AZ38">
        <v>0</v>
      </c>
      <c r="BA38">
        <v>42</v>
      </c>
      <c r="BB38">
        <v>0</v>
      </c>
      <c r="BC38">
        <v>0</v>
      </c>
      <c r="BD38">
        <v>0</v>
      </c>
      <c r="BE38">
        <v>0</v>
      </c>
      <c r="BF38">
        <v>0</v>
      </c>
      <c r="BG38">
        <v>0</v>
      </c>
      <c r="BH38">
        <v>0</v>
      </c>
      <c r="BI38">
        <v>0</v>
      </c>
      <c r="BJ38">
        <v>0</v>
      </c>
      <c r="BK38">
        <v>0</v>
      </c>
      <c r="BL38">
        <v>0</v>
      </c>
      <c r="BM38">
        <v>0</v>
      </c>
      <c r="BN38">
        <v>0</v>
      </c>
      <c r="BO38">
        <v>0</v>
      </c>
      <c r="BP38">
        <v>0</v>
      </c>
      <c r="BQ38">
        <v>0</v>
      </c>
      <c r="BR38">
        <v>0</v>
      </c>
      <c r="BS38">
        <v>0</v>
      </c>
      <c r="BT38">
        <v>0</v>
      </c>
      <c r="BU38">
        <v>0</v>
      </c>
      <c r="BV38">
        <v>0</v>
      </c>
      <c r="BW38">
        <v>0</v>
      </c>
      <c r="CX38">
        <f>Y38*Source!I28</f>
        <v>0.56000000000000005</v>
      </c>
      <c r="CY38">
        <f>AA38</f>
        <v>2.44</v>
      </c>
      <c r="CZ38">
        <f>AE38</f>
        <v>2.44</v>
      </c>
      <c r="DA38">
        <f>AI38</f>
        <v>1</v>
      </c>
      <c r="DB38">
        <v>0</v>
      </c>
    </row>
    <row r="39" spans="1:106" x14ac:dyDescent="0.2">
      <c r="A39">
        <f>ROW(Source!A28)</f>
        <v>28</v>
      </c>
      <c r="B39">
        <v>26812436</v>
      </c>
      <c r="C39">
        <v>26812472</v>
      </c>
      <c r="D39">
        <v>25150590</v>
      </c>
      <c r="E39">
        <v>1</v>
      </c>
      <c r="F39">
        <v>1</v>
      </c>
      <c r="G39">
        <v>1</v>
      </c>
      <c r="H39">
        <v>3</v>
      </c>
      <c r="I39" t="s">
        <v>45</v>
      </c>
      <c r="J39" t="s">
        <v>48</v>
      </c>
      <c r="K39" t="s">
        <v>46</v>
      </c>
      <c r="L39">
        <v>1302</v>
      </c>
      <c r="N39">
        <v>1003</v>
      </c>
      <c r="O39" t="s">
        <v>47</v>
      </c>
      <c r="P39" t="s">
        <v>47</v>
      </c>
      <c r="Q39">
        <v>10</v>
      </c>
      <c r="W39">
        <v>0</v>
      </c>
      <c r="X39">
        <v>968193160</v>
      </c>
      <c r="Y39">
        <v>10</v>
      </c>
      <c r="AA39">
        <v>16.8</v>
      </c>
      <c r="AB39">
        <v>0</v>
      </c>
      <c r="AC39">
        <v>0</v>
      </c>
      <c r="AD39">
        <v>0</v>
      </c>
      <c r="AE39">
        <v>16.8</v>
      </c>
      <c r="AF39">
        <v>0</v>
      </c>
      <c r="AG39">
        <v>0</v>
      </c>
      <c r="AH39">
        <v>0</v>
      </c>
      <c r="AI39">
        <v>1</v>
      </c>
      <c r="AJ39">
        <v>1</v>
      </c>
      <c r="AK39">
        <v>1</v>
      </c>
      <c r="AL39">
        <v>1</v>
      </c>
      <c r="AN39">
        <v>0</v>
      </c>
      <c r="AO39">
        <v>0</v>
      </c>
      <c r="AP39">
        <v>0</v>
      </c>
      <c r="AQ39">
        <v>0</v>
      </c>
      <c r="AR39">
        <v>0</v>
      </c>
      <c r="AS39" t="s">
        <v>6</v>
      </c>
      <c r="AT39">
        <v>10</v>
      </c>
      <c r="AU39" t="s">
        <v>6</v>
      </c>
      <c r="AV39">
        <v>0</v>
      </c>
      <c r="AW39">
        <v>1</v>
      </c>
      <c r="AX39">
        <v>-1</v>
      </c>
      <c r="AY39">
        <v>0</v>
      </c>
      <c r="AZ39">
        <v>0</v>
      </c>
      <c r="BA39" t="s">
        <v>6</v>
      </c>
      <c r="BB39">
        <v>0</v>
      </c>
      <c r="BC39">
        <v>0</v>
      </c>
      <c r="BD39">
        <v>0</v>
      </c>
      <c r="BE39">
        <v>0</v>
      </c>
      <c r="BF39">
        <v>0</v>
      </c>
      <c r="BG39">
        <v>0</v>
      </c>
      <c r="BH39">
        <v>0</v>
      </c>
      <c r="BI39">
        <v>0</v>
      </c>
      <c r="BJ39">
        <v>0</v>
      </c>
      <c r="BK39">
        <v>0</v>
      </c>
      <c r="BL39">
        <v>0</v>
      </c>
      <c r="BM39">
        <v>0</v>
      </c>
      <c r="BN39">
        <v>0</v>
      </c>
      <c r="BO39">
        <v>0</v>
      </c>
      <c r="BP39">
        <v>0</v>
      </c>
      <c r="BQ39">
        <v>0</v>
      </c>
      <c r="BR39">
        <v>0</v>
      </c>
      <c r="BS39">
        <v>0</v>
      </c>
      <c r="BT39">
        <v>0</v>
      </c>
      <c r="BU39">
        <v>0</v>
      </c>
      <c r="BV39">
        <v>0</v>
      </c>
      <c r="BW39">
        <v>0</v>
      </c>
      <c r="CX39">
        <f>Y39*Source!I28</f>
        <v>1.6</v>
      </c>
      <c r="CY39">
        <f>AA39</f>
        <v>16.8</v>
      </c>
      <c r="CZ39">
        <f>AE39</f>
        <v>16.8</v>
      </c>
      <c r="DA39">
        <f>AI39</f>
        <v>1</v>
      </c>
      <c r="DB39">
        <v>0</v>
      </c>
    </row>
    <row r="40" spans="1:106" x14ac:dyDescent="0.2">
      <c r="A40">
        <f>ROW(Source!A28)</f>
        <v>28</v>
      </c>
      <c r="B40">
        <v>26812436</v>
      </c>
      <c r="C40">
        <v>26812472</v>
      </c>
      <c r="D40">
        <v>25154449</v>
      </c>
      <c r="E40">
        <v>1</v>
      </c>
      <c r="F40">
        <v>1</v>
      </c>
      <c r="G40">
        <v>1</v>
      </c>
      <c r="H40">
        <v>3</v>
      </c>
      <c r="I40" t="s">
        <v>50</v>
      </c>
      <c r="J40" t="s">
        <v>53</v>
      </c>
      <c r="K40" t="s">
        <v>51</v>
      </c>
      <c r="L40">
        <v>1339</v>
      </c>
      <c r="N40">
        <v>1007</v>
      </c>
      <c r="O40" t="s">
        <v>52</v>
      </c>
      <c r="P40" t="s">
        <v>52</v>
      </c>
      <c r="Q40">
        <v>1</v>
      </c>
      <c r="W40">
        <v>0</v>
      </c>
      <c r="X40">
        <v>866392447</v>
      </c>
      <c r="Y40">
        <v>2</v>
      </c>
      <c r="AA40">
        <v>83.49</v>
      </c>
      <c r="AB40">
        <v>0</v>
      </c>
      <c r="AC40">
        <v>0</v>
      </c>
      <c r="AD40">
        <v>0</v>
      </c>
      <c r="AE40">
        <v>83.49</v>
      </c>
      <c r="AF40">
        <v>0</v>
      </c>
      <c r="AG40">
        <v>0</v>
      </c>
      <c r="AH40">
        <v>0</v>
      </c>
      <c r="AI40">
        <v>1</v>
      </c>
      <c r="AJ40">
        <v>1</v>
      </c>
      <c r="AK40">
        <v>1</v>
      </c>
      <c r="AL40">
        <v>1</v>
      </c>
      <c r="AN40">
        <v>0</v>
      </c>
      <c r="AO40">
        <v>0</v>
      </c>
      <c r="AP40">
        <v>0</v>
      </c>
      <c r="AQ40">
        <v>0</v>
      </c>
      <c r="AR40">
        <v>0</v>
      </c>
      <c r="AS40" t="s">
        <v>6</v>
      </c>
      <c r="AT40">
        <v>2</v>
      </c>
      <c r="AU40" t="s">
        <v>6</v>
      </c>
      <c r="AV40">
        <v>0</v>
      </c>
      <c r="AW40">
        <v>1</v>
      </c>
      <c r="AX40">
        <v>-1</v>
      </c>
      <c r="AY40">
        <v>0</v>
      </c>
      <c r="AZ40">
        <v>0</v>
      </c>
      <c r="BA40" t="s">
        <v>6</v>
      </c>
      <c r="BB40">
        <v>0</v>
      </c>
      <c r="BC40">
        <v>0</v>
      </c>
      <c r="BD40">
        <v>0</v>
      </c>
      <c r="BE40">
        <v>0</v>
      </c>
      <c r="BF40">
        <v>0</v>
      </c>
      <c r="BG40">
        <v>0</v>
      </c>
      <c r="BH40">
        <v>0</v>
      </c>
      <c r="BI40">
        <v>0</v>
      </c>
      <c r="BJ40">
        <v>0</v>
      </c>
      <c r="BK40">
        <v>0</v>
      </c>
      <c r="BL40">
        <v>0</v>
      </c>
      <c r="BM40">
        <v>0</v>
      </c>
      <c r="BN40">
        <v>0</v>
      </c>
      <c r="BO40">
        <v>0</v>
      </c>
      <c r="BP40">
        <v>0</v>
      </c>
      <c r="BQ40">
        <v>0</v>
      </c>
      <c r="BR40">
        <v>0</v>
      </c>
      <c r="BS40">
        <v>0</v>
      </c>
      <c r="BT40">
        <v>0</v>
      </c>
      <c r="BU40">
        <v>0</v>
      </c>
      <c r="BV40">
        <v>0</v>
      </c>
      <c r="BW40">
        <v>0</v>
      </c>
      <c r="CX40">
        <f>Y40*Source!I28</f>
        <v>0.32</v>
      </c>
      <c r="CY40">
        <f>AA40</f>
        <v>83.49</v>
      </c>
      <c r="CZ40">
        <f>AE40</f>
        <v>83.49</v>
      </c>
      <c r="DA40">
        <f>AI40</f>
        <v>1</v>
      </c>
      <c r="DB40">
        <v>0</v>
      </c>
    </row>
    <row r="41" spans="1:106" x14ac:dyDescent="0.2">
      <c r="A41">
        <f>ROW(Source!A29)</f>
        <v>29</v>
      </c>
      <c r="B41">
        <v>26812450</v>
      </c>
      <c r="C41">
        <v>26812472</v>
      </c>
      <c r="D41">
        <v>25414769</v>
      </c>
      <c r="E41">
        <v>1</v>
      </c>
      <c r="F41">
        <v>1</v>
      </c>
      <c r="G41">
        <v>1</v>
      </c>
      <c r="H41">
        <v>1</v>
      </c>
      <c r="I41" t="s">
        <v>377</v>
      </c>
      <c r="J41" t="s">
        <v>6</v>
      </c>
      <c r="K41" t="s">
        <v>378</v>
      </c>
      <c r="L41">
        <v>1191</v>
      </c>
      <c r="N41">
        <v>1013</v>
      </c>
      <c r="O41" t="s">
        <v>344</v>
      </c>
      <c r="P41" t="s">
        <v>344</v>
      </c>
      <c r="Q41">
        <v>1</v>
      </c>
      <c r="W41">
        <v>0</v>
      </c>
      <c r="X41">
        <v>-509590494</v>
      </c>
      <c r="Y41">
        <v>25.173499999999997</v>
      </c>
      <c r="AA41">
        <v>0</v>
      </c>
      <c r="AB41">
        <v>0</v>
      </c>
      <c r="AC41">
        <v>0</v>
      </c>
      <c r="AD41">
        <v>58.42</v>
      </c>
      <c r="AE41">
        <v>0</v>
      </c>
      <c r="AF41">
        <v>0</v>
      </c>
      <c r="AG41">
        <v>0</v>
      </c>
      <c r="AH41">
        <v>8.17</v>
      </c>
      <c r="AI41">
        <v>1</v>
      </c>
      <c r="AJ41">
        <v>1</v>
      </c>
      <c r="AK41">
        <v>1</v>
      </c>
      <c r="AL41">
        <v>7.15</v>
      </c>
      <c r="AN41">
        <v>0</v>
      </c>
      <c r="AO41">
        <v>1</v>
      </c>
      <c r="AP41">
        <v>1</v>
      </c>
      <c r="AQ41">
        <v>0</v>
      </c>
      <c r="AR41">
        <v>0</v>
      </c>
      <c r="AS41" t="s">
        <v>6</v>
      </c>
      <c r="AT41">
        <v>21.89</v>
      </c>
      <c r="AU41" t="s">
        <v>42</v>
      </c>
      <c r="AV41">
        <v>1</v>
      </c>
      <c r="AW41">
        <v>2</v>
      </c>
      <c r="AX41">
        <v>26812473</v>
      </c>
      <c r="AY41">
        <v>1</v>
      </c>
      <c r="AZ41">
        <v>0</v>
      </c>
      <c r="BA41">
        <v>45</v>
      </c>
      <c r="BB41">
        <v>0</v>
      </c>
      <c r="BC41">
        <v>0</v>
      </c>
      <c r="BD41">
        <v>0</v>
      </c>
      <c r="BE41">
        <v>0</v>
      </c>
      <c r="BF41">
        <v>0</v>
      </c>
      <c r="BG41">
        <v>0</v>
      </c>
      <c r="BH41">
        <v>0</v>
      </c>
      <c r="BI41">
        <v>0</v>
      </c>
      <c r="BJ41">
        <v>0</v>
      </c>
      <c r="BK41">
        <v>0</v>
      </c>
      <c r="BL41">
        <v>0</v>
      </c>
      <c r="BM41">
        <v>0</v>
      </c>
      <c r="BN41">
        <v>0</v>
      </c>
      <c r="BO41">
        <v>0</v>
      </c>
      <c r="BP41">
        <v>0</v>
      </c>
      <c r="BQ41">
        <v>0</v>
      </c>
      <c r="BR41">
        <v>0</v>
      </c>
      <c r="BS41">
        <v>0</v>
      </c>
      <c r="BT41">
        <v>0</v>
      </c>
      <c r="BU41">
        <v>0</v>
      </c>
      <c r="BV41">
        <v>0</v>
      </c>
      <c r="BW41">
        <v>0</v>
      </c>
      <c r="CX41">
        <f>Y41*Source!I29</f>
        <v>4.0277599999999998</v>
      </c>
      <c r="CY41">
        <f>AD41</f>
        <v>58.42</v>
      </c>
      <c r="CZ41">
        <f>AH41</f>
        <v>8.17</v>
      </c>
      <c r="DA41">
        <f>AL41</f>
        <v>7.15</v>
      </c>
      <c r="DB41">
        <v>0</v>
      </c>
    </row>
    <row r="42" spans="1:106" x14ac:dyDescent="0.2">
      <c r="A42">
        <f>ROW(Source!A29)</f>
        <v>29</v>
      </c>
      <c r="B42">
        <v>26812450</v>
      </c>
      <c r="C42">
        <v>26812472</v>
      </c>
      <c r="D42">
        <v>25412928</v>
      </c>
      <c r="E42">
        <v>1</v>
      </c>
      <c r="F42">
        <v>1</v>
      </c>
      <c r="G42">
        <v>1</v>
      </c>
      <c r="H42">
        <v>1</v>
      </c>
      <c r="I42" t="s">
        <v>345</v>
      </c>
      <c r="J42" t="s">
        <v>6</v>
      </c>
      <c r="K42" t="s">
        <v>346</v>
      </c>
      <c r="L42">
        <v>1191</v>
      </c>
      <c r="N42">
        <v>1013</v>
      </c>
      <c r="O42" t="s">
        <v>344</v>
      </c>
      <c r="P42" t="s">
        <v>344</v>
      </c>
      <c r="Q42">
        <v>1</v>
      </c>
      <c r="W42">
        <v>0</v>
      </c>
      <c r="X42">
        <v>-1417349443</v>
      </c>
      <c r="Y42">
        <v>4.5199999999999996</v>
      </c>
      <c r="AA42">
        <v>0</v>
      </c>
      <c r="AB42">
        <v>0</v>
      </c>
      <c r="AC42">
        <v>0</v>
      </c>
      <c r="AD42">
        <v>0</v>
      </c>
      <c r="AE42">
        <v>0</v>
      </c>
      <c r="AF42">
        <v>0</v>
      </c>
      <c r="AG42">
        <v>0</v>
      </c>
      <c r="AH42">
        <v>0</v>
      </c>
      <c r="AI42">
        <v>1</v>
      </c>
      <c r="AJ42">
        <v>1</v>
      </c>
      <c r="AK42">
        <v>7.15</v>
      </c>
      <c r="AL42">
        <v>1</v>
      </c>
      <c r="AN42">
        <v>0</v>
      </c>
      <c r="AO42">
        <v>1</v>
      </c>
      <c r="AP42">
        <v>0</v>
      </c>
      <c r="AQ42">
        <v>0</v>
      </c>
      <c r="AR42">
        <v>0</v>
      </c>
      <c r="AS42" t="s">
        <v>6</v>
      </c>
      <c r="AT42">
        <v>4.5199999999999996</v>
      </c>
      <c r="AU42" t="s">
        <v>6</v>
      </c>
      <c r="AV42">
        <v>2</v>
      </c>
      <c r="AW42">
        <v>2</v>
      </c>
      <c r="AX42">
        <v>26812474</v>
      </c>
      <c r="AY42">
        <v>1</v>
      </c>
      <c r="AZ42">
        <v>2048</v>
      </c>
      <c r="BA42">
        <v>46</v>
      </c>
      <c r="BB42">
        <v>0</v>
      </c>
      <c r="BC42">
        <v>0</v>
      </c>
      <c r="BD42">
        <v>0</v>
      </c>
      <c r="BE42">
        <v>0</v>
      </c>
      <c r="BF42">
        <v>0</v>
      </c>
      <c r="BG42">
        <v>0</v>
      </c>
      <c r="BH42">
        <v>0</v>
      </c>
      <c r="BI42">
        <v>0</v>
      </c>
      <c r="BJ42">
        <v>0</v>
      </c>
      <c r="BK42">
        <v>0</v>
      </c>
      <c r="BL42">
        <v>0</v>
      </c>
      <c r="BM42">
        <v>0</v>
      </c>
      <c r="BN42">
        <v>0</v>
      </c>
      <c r="BO42">
        <v>0</v>
      </c>
      <c r="BP42">
        <v>0</v>
      </c>
      <c r="BQ42">
        <v>0</v>
      </c>
      <c r="BR42">
        <v>0</v>
      </c>
      <c r="BS42">
        <v>0</v>
      </c>
      <c r="BT42">
        <v>0</v>
      </c>
      <c r="BU42">
        <v>0</v>
      </c>
      <c r="BV42">
        <v>0</v>
      </c>
      <c r="BW42">
        <v>0</v>
      </c>
      <c r="CX42">
        <f>Y42*Source!I29</f>
        <v>0.72319999999999995</v>
      </c>
      <c r="CY42">
        <f>AD42</f>
        <v>0</v>
      </c>
      <c r="CZ42">
        <f>AH42</f>
        <v>0</v>
      </c>
      <c r="DA42">
        <f>AL42</f>
        <v>1</v>
      </c>
      <c r="DB42">
        <v>0</v>
      </c>
    </row>
    <row r="43" spans="1:106" x14ac:dyDescent="0.2">
      <c r="A43">
        <f>ROW(Source!A29)</f>
        <v>29</v>
      </c>
      <c r="B43">
        <v>26812450</v>
      </c>
      <c r="C43">
        <v>26812472</v>
      </c>
      <c r="D43">
        <v>25230445</v>
      </c>
      <c r="E43">
        <v>1</v>
      </c>
      <c r="F43">
        <v>1</v>
      </c>
      <c r="G43">
        <v>1</v>
      </c>
      <c r="H43">
        <v>2</v>
      </c>
      <c r="I43" t="s">
        <v>379</v>
      </c>
      <c r="J43" t="s">
        <v>380</v>
      </c>
      <c r="K43" t="s">
        <v>381</v>
      </c>
      <c r="L43">
        <v>1368</v>
      </c>
      <c r="N43">
        <v>1011</v>
      </c>
      <c r="O43" t="s">
        <v>350</v>
      </c>
      <c r="P43" t="s">
        <v>350</v>
      </c>
      <c r="Q43">
        <v>1</v>
      </c>
      <c r="W43">
        <v>0</v>
      </c>
      <c r="X43">
        <v>1225731627</v>
      </c>
      <c r="Y43">
        <v>0.16250000000000001</v>
      </c>
      <c r="AA43">
        <v>0</v>
      </c>
      <c r="AB43">
        <v>643.42999999999995</v>
      </c>
      <c r="AC43">
        <v>10.06</v>
      </c>
      <c r="AD43">
        <v>0</v>
      </c>
      <c r="AE43">
        <v>0</v>
      </c>
      <c r="AF43">
        <v>89.99</v>
      </c>
      <c r="AG43">
        <v>10.06</v>
      </c>
      <c r="AH43">
        <v>0</v>
      </c>
      <c r="AI43">
        <v>1</v>
      </c>
      <c r="AJ43">
        <v>7.15</v>
      </c>
      <c r="AK43">
        <v>1</v>
      </c>
      <c r="AL43">
        <v>1</v>
      </c>
      <c r="AN43">
        <v>0</v>
      </c>
      <c r="AO43">
        <v>1</v>
      </c>
      <c r="AP43">
        <v>1</v>
      </c>
      <c r="AQ43">
        <v>0</v>
      </c>
      <c r="AR43">
        <v>0</v>
      </c>
      <c r="AS43" t="s">
        <v>6</v>
      </c>
      <c r="AT43">
        <v>0.13</v>
      </c>
      <c r="AU43" t="s">
        <v>41</v>
      </c>
      <c r="AV43">
        <v>0</v>
      </c>
      <c r="AW43">
        <v>2</v>
      </c>
      <c r="AX43">
        <v>26812475</v>
      </c>
      <c r="AY43">
        <v>1</v>
      </c>
      <c r="AZ43">
        <v>0</v>
      </c>
      <c r="BA43">
        <v>47</v>
      </c>
      <c r="BB43">
        <v>0</v>
      </c>
      <c r="BC43">
        <v>0</v>
      </c>
      <c r="BD43">
        <v>0</v>
      </c>
      <c r="BE43">
        <v>0</v>
      </c>
      <c r="BF43">
        <v>0</v>
      </c>
      <c r="BG43">
        <v>0</v>
      </c>
      <c r="BH43">
        <v>0</v>
      </c>
      <c r="BI43">
        <v>0</v>
      </c>
      <c r="BJ43">
        <v>0</v>
      </c>
      <c r="BK43">
        <v>0</v>
      </c>
      <c r="BL43">
        <v>0</v>
      </c>
      <c r="BM43">
        <v>0</v>
      </c>
      <c r="BN43">
        <v>0</v>
      </c>
      <c r="BO43">
        <v>0</v>
      </c>
      <c r="BP43">
        <v>0</v>
      </c>
      <c r="BQ43">
        <v>0</v>
      </c>
      <c r="BR43">
        <v>0</v>
      </c>
      <c r="BS43">
        <v>0</v>
      </c>
      <c r="BT43">
        <v>0</v>
      </c>
      <c r="BU43">
        <v>0</v>
      </c>
      <c r="BV43">
        <v>0</v>
      </c>
      <c r="BW43">
        <v>0</v>
      </c>
      <c r="CX43">
        <f>Y43*Source!I29</f>
        <v>2.6000000000000002E-2</v>
      </c>
      <c r="CY43">
        <f t="shared" ref="CY43:CY49" si="3">AB43</f>
        <v>643.42999999999995</v>
      </c>
      <c r="CZ43">
        <f t="shared" ref="CZ43:CZ49" si="4">AF43</f>
        <v>89.99</v>
      </c>
      <c r="DA43">
        <f t="shared" ref="DA43:DA49" si="5">AJ43</f>
        <v>7.15</v>
      </c>
      <c r="DB43">
        <v>0</v>
      </c>
    </row>
    <row r="44" spans="1:106" x14ac:dyDescent="0.2">
      <c r="A44">
        <f>ROW(Source!A29)</f>
        <v>29</v>
      </c>
      <c r="B44">
        <v>26812450</v>
      </c>
      <c r="C44">
        <v>26812472</v>
      </c>
      <c r="D44">
        <v>25230844</v>
      </c>
      <c r="E44">
        <v>1</v>
      </c>
      <c r="F44">
        <v>1</v>
      </c>
      <c r="G44">
        <v>1</v>
      </c>
      <c r="H44">
        <v>2</v>
      </c>
      <c r="I44" t="s">
        <v>382</v>
      </c>
      <c r="J44" t="s">
        <v>383</v>
      </c>
      <c r="K44" t="s">
        <v>384</v>
      </c>
      <c r="L44">
        <v>1368</v>
      </c>
      <c r="N44">
        <v>1011</v>
      </c>
      <c r="O44" t="s">
        <v>350</v>
      </c>
      <c r="P44" t="s">
        <v>350</v>
      </c>
      <c r="Q44">
        <v>1</v>
      </c>
      <c r="W44">
        <v>0</v>
      </c>
      <c r="X44">
        <v>520357435</v>
      </c>
      <c r="Y44">
        <v>0.75</v>
      </c>
      <c r="AA44">
        <v>0</v>
      </c>
      <c r="AB44">
        <v>214.5</v>
      </c>
      <c r="AC44">
        <v>0</v>
      </c>
      <c r="AD44">
        <v>0</v>
      </c>
      <c r="AE44">
        <v>0</v>
      </c>
      <c r="AF44">
        <v>30</v>
      </c>
      <c r="AG44">
        <v>0</v>
      </c>
      <c r="AH44">
        <v>0</v>
      </c>
      <c r="AI44">
        <v>1</v>
      </c>
      <c r="AJ44">
        <v>7.15</v>
      </c>
      <c r="AK44">
        <v>1</v>
      </c>
      <c r="AL44">
        <v>1</v>
      </c>
      <c r="AN44">
        <v>0</v>
      </c>
      <c r="AO44">
        <v>1</v>
      </c>
      <c r="AP44">
        <v>1</v>
      </c>
      <c r="AQ44">
        <v>0</v>
      </c>
      <c r="AR44">
        <v>0</v>
      </c>
      <c r="AS44" t="s">
        <v>6</v>
      </c>
      <c r="AT44">
        <v>0.6</v>
      </c>
      <c r="AU44" t="s">
        <v>41</v>
      </c>
      <c r="AV44">
        <v>0</v>
      </c>
      <c r="AW44">
        <v>2</v>
      </c>
      <c r="AX44">
        <v>26812476</v>
      </c>
      <c r="AY44">
        <v>1</v>
      </c>
      <c r="AZ44">
        <v>0</v>
      </c>
      <c r="BA44">
        <v>48</v>
      </c>
      <c r="BB44">
        <v>0</v>
      </c>
      <c r="BC44">
        <v>0</v>
      </c>
      <c r="BD44">
        <v>0</v>
      </c>
      <c r="BE44">
        <v>0</v>
      </c>
      <c r="BF44">
        <v>0</v>
      </c>
      <c r="BG44">
        <v>0</v>
      </c>
      <c r="BH44">
        <v>0</v>
      </c>
      <c r="BI44">
        <v>0</v>
      </c>
      <c r="BJ44">
        <v>0</v>
      </c>
      <c r="BK44">
        <v>0</v>
      </c>
      <c r="BL44">
        <v>0</v>
      </c>
      <c r="BM44">
        <v>0</v>
      </c>
      <c r="BN44">
        <v>0</v>
      </c>
      <c r="BO44">
        <v>0</v>
      </c>
      <c r="BP44">
        <v>0</v>
      </c>
      <c r="BQ44">
        <v>0</v>
      </c>
      <c r="BR44">
        <v>0</v>
      </c>
      <c r="BS44">
        <v>0</v>
      </c>
      <c r="BT44">
        <v>0</v>
      </c>
      <c r="BU44">
        <v>0</v>
      </c>
      <c r="BV44">
        <v>0</v>
      </c>
      <c r="BW44">
        <v>0</v>
      </c>
      <c r="CX44">
        <f>Y44*Source!I29</f>
        <v>0.12</v>
      </c>
      <c r="CY44">
        <f t="shared" si="3"/>
        <v>214.5</v>
      </c>
      <c r="CZ44">
        <f t="shared" si="4"/>
        <v>30</v>
      </c>
      <c r="DA44">
        <f t="shared" si="5"/>
        <v>7.15</v>
      </c>
      <c r="DB44">
        <v>0</v>
      </c>
    </row>
    <row r="45" spans="1:106" x14ac:dyDescent="0.2">
      <c r="A45">
        <f>ROW(Source!A29)</f>
        <v>29</v>
      </c>
      <c r="B45">
        <v>26812450</v>
      </c>
      <c r="C45">
        <v>26812472</v>
      </c>
      <c r="D45">
        <v>25230903</v>
      </c>
      <c r="E45">
        <v>1</v>
      </c>
      <c r="F45">
        <v>1</v>
      </c>
      <c r="G45">
        <v>1</v>
      </c>
      <c r="H45">
        <v>2</v>
      </c>
      <c r="I45" t="s">
        <v>385</v>
      </c>
      <c r="J45" t="s">
        <v>386</v>
      </c>
      <c r="K45" t="s">
        <v>387</v>
      </c>
      <c r="L45">
        <v>1368</v>
      </c>
      <c r="N45">
        <v>1011</v>
      </c>
      <c r="O45" t="s">
        <v>350</v>
      </c>
      <c r="P45" t="s">
        <v>350</v>
      </c>
      <c r="Q45">
        <v>1</v>
      </c>
      <c r="W45">
        <v>0</v>
      </c>
      <c r="X45">
        <v>13740107</v>
      </c>
      <c r="Y45">
        <v>10.45</v>
      </c>
      <c r="AA45">
        <v>0</v>
      </c>
      <c r="AB45">
        <v>435.36</v>
      </c>
      <c r="AC45">
        <v>0</v>
      </c>
      <c r="AD45">
        <v>0</v>
      </c>
      <c r="AE45">
        <v>0</v>
      </c>
      <c r="AF45">
        <v>60.89</v>
      </c>
      <c r="AG45">
        <v>0</v>
      </c>
      <c r="AH45">
        <v>0</v>
      </c>
      <c r="AI45">
        <v>1</v>
      </c>
      <c r="AJ45">
        <v>7.15</v>
      </c>
      <c r="AK45">
        <v>1</v>
      </c>
      <c r="AL45">
        <v>1</v>
      </c>
      <c r="AN45">
        <v>0</v>
      </c>
      <c r="AO45">
        <v>1</v>
      </c>
      <c r="AP45">
        <v>1</v>
      </c>
      <c r="AQ45">
        <v>0</v>
      </c>
      <c r="AR45">
        <v>0</v>
      </c>
      <c r="AS45" t="s">
        <v>6</v>
      </c>
      <c r="AT45">
        <v>8.36</v>
      </c>
      <c r="AU45" t="s">
        <v>41</v>
      </c>
      <c r="AV45">
        <v>0</v>
      </c>
      <c r="AW45">
        <v>2</v>
      </c>
      <c r="AX45">
        <v>26812477</v>
      </c>
      <c r="AY45">
        <v>1</v>
      </c>
      <c r="AZ45">
        <v>0</v>
      </c>
      <c r="BA45">
        <v>49</v>
      </c>
      <c r="BB45">
        <v>0</v>
      </c>
      <c r="BC45">
        <v>0</v>
      </c>
      <c r="BD45">
        <v>0</v>
      </c>
      <c r="BE45">
        <v>0</v>
      </c>
      <c r="BF45">
        <v>0</v>
      </c>
      <c r="BG45">
        <v>0</v>
      </c>
      <c r="BH45">
        <v>0</v>
      </c>
      <c r="BI45">
        <v>0</v>
      </c>
      <c r="BJ45">
        <v>0</v>
      </c>
      <c r="BK45">
        <v>0</v>
      </c>
      <c r="BL45">
        <v>0</v>
      </c>
      <c r="BM45">
        <v>0</v>
      </c>
      <c r="BN45">
        <v>0</v>
      </c>
      <c r="BO45">
        <v>0</v>
      </c>
      <c r="BP45">
        <v>0</v>
      </c>
      <c r="BQ45">
        <v>0</v>
      </c>
      <c r="BR45">
        <v>0</v>
      </c>
      <c r="BS45">
        <v>0</v>
      </c>
      <c r="BT45">
        <v>0</v>
      </c>
      <c r="BU45">
        <v>0</v>
      </c>
      <c r="BV45">
        <v>0</v>
      </c>
      <c r="BW45">
        <v>0</v>
      </c>
      <c r="CX45">
        <f>Y45*Source!I29</f>
        <v>1.6719999999999999</v>
      </c>
      <c r="CY45">
        <f t="shared" si="3"/>
        <v>435.36</v>
      </c>
      <c r="CZ45">
        <f t="shared" si="4"/>
        <v>60.89</v>
      </c>
      <c r="DA45">
        <f t="shared" si="5"/>
        <v>7.15</v>
      </c>
      <c r="DB45">
        <v>0</v>
      </c>
    </row>
    <row r="46" spans="1:106" x14ac:dyDescent="0.2">
      <c r="A46">
        <f>ROW(Source!A29)</f>
        <v>29</v>
      </c>
      <c r="B46">
        <v>26812450</v>
      </c>
      <c r="C46">
        <v>26812472</v>
      </c>
      <c r="D46">
        <v>25230977</v>
      </c>
      <c r="E46">
        <v>1</v>
      </c>
      <c r="F46">
        <v>1</v>
      </c>
      <c r="G46">
        <v>1</v>
      </c>
      <c r="H46">
        <v>2</v>
      </c>
      <c r="I46" t="s">
        <v>388</v>
      </c>
      <c r="J46" t="s">
        <v>389</v>
      </c>
      <c r="K46" t="s">
        <v>390</v>
      </c>
      <c r="L46">
        <v>1368</v>
      </c>
      <c r="N46">
        <v>1011</v>
      </c>
      <c r="O46" t="s">
        <v>350</v>
      </c>
      <c r="P46" t="s">
        <v>350</v>
      </c>
      <c r="Q46">
        <v>1</v>
      </c>
      <c r="W46">
        <v>0</v>
      </c>
      <c r="X46">
        <v>-408299918</v>
      </c>
      <c r="Y46">
        <v>4.0625</v>
      </c>
      <c r="AA46">
        <v>0</v>
      </c>
      <c r="AB46">
        <v>1253.04</v>
      </c>
      <c r="AC46">
        <v>11.6</v>
      </c>
      <c r="AD46">
        <v>0</v>
      </c>
      <c r="AE46">
        <v>0</v>
      </c>
      <c r="AF46">
        <v>175.25</v>
      </c>
      <c r="AG46">
        <v>11.6</v>
      </c>
      <c r="AH46">
        <v>0</v>
      </c>
      <c r="AI46">
        <v>1</v>
      </c>
      <c r="AJ46">
        <v>7.15</v>
      </c>
      <c r="AK46">
        <v>1</v>
      </c>
      <c r="AL46">
        <v>1</v>
      </c>
      <c r="AN46">
        <v>0</v>
      </c>
      <c r="AO46">
        <v>1</v>
      </c>
      <c r="AP46">
        <v>1</v>
      </c>
      <c r="AQ46">
        <v>0</v>
      </c>
      <c r="AR46">
        <v>0</v>
      </c>
      <c r="AS46" t="s">
        <v>6</v>
      </c>
      <c r="AT46">
        <v>3.25</v>
      </c>
      <c r="AU46" t="s">
        <v>41</v>
      </c>
      <c r="AV46">
        <v>0</v>
      </c>
      <c r="AW46">
        <v>2</v>
      </c>
      <c r="AX46">
        <v>26812478</v>
      </c>
      <c r="AY46">
        <v>1</v>
      </c>
      <c r="AZ46">
        <v>0</v>
      </c>
      <c r="BA46">
        <v>50</v>
      </c>
      <c r="BB46">
        <v>0</v>
      </c>
      <c r="BC46">
        <v>0</v>
      </c>
      <c r="BD46">
        <v>0</v>
      </c>
      <c r="BE46">
        <v>0</v>
      </c>
      <c r="BF46">
        <v>0</v>
      </c>
      <c r="BG46">
        <v>0</v>
      </c>
      <c r="BH46">
        <v>0</v>
      </c>
      <c r="BI46">
        <v>0</v>
      </c>
      <c r="BJ46">
        <v>0</v>
      </c>
      <c r="BK46">
        <v>0</v>
      </c>
      <c r="BL46">
        <v>0</v>
      </c>
      <c r="BM46">
        <v>0</v>
      </c>
      <c r="BN46">
        <v>0</v>
      </c>
      <c r="BO46">
        <v>0</v>
      </c>
      <c r="BP46">
        <v>0</v>
      </c>
      <c r="BQ46">
        <v>0</v>
      </c>
      <c r="BR46">
        <v>0</v>
      </c>
      <c r="BS46">
        <v>0</v>
      </c>
      <c r="BT46">
        <v>0</v>
      </c>
      <c r="BU46">
        <v>0</v>
      </c>
      <c r="BV46">
        <v>0</v>
      </c>
      <c r="BW46">
        <v>0</v>
      </c>
      <c r="CX46">
        <f>Y46*Source!I29</f>
        <v>0.65</v>
      </c>
      <c r="CY46">
        <f t="shared" si="3"/>
        <v>1253.04</v>
      </c>
      <c r="CZ46">
        <f t="shared" si="4"/>
        <v>175.25</v>
      </c>
      <c r="DA46">
        <f t="shared" si="5"/>
        <v>7.15</v>
      </c>
      <c r="DB46">
        <v>0</v>
      </c>
    </row>
    <row r="47" spans="1:106" x14ac:dyDescent="0.2">
      <c r="A47">
        <f>ROW(Source!A29)</f>
        <v>29</v>
      </c>
      <c r="B47">
        <v>26812450</v>
      </c>
      <c r="C47">
        <v>26812472</v>
      </c>
      <c r="D47">
        <v>25231536</v>
      </c>
      <c r="E47">
        <v>1</v>
      </c>
      <c r="F47">
        <v>1</v>
      </c>
      <c r="G47">
        <v>1</v>
      </c>
      <c r="H47">
        <v>2</v>
      </c>
      <c r="I47" t="s">
        <v>391</v>
      </c>
      <c r="J47" t="s">
        <v>392</v>
      </c>
      <c r="K47" t="s">
        <v>393</v>
      </c>
      <c r="L47">
        <v>1368</v>
      </c>
      <c r="N47">
        <v>1011</v>
      </c>
      <c r="O47" t="s">
        <v>350</v>
      </c>
      <c r="P47" t="s">
        <v>350</v>
      </c>
      <c r="Q47">
        <v>1</v>
      </c>
      <c r="W47">
        <v>0</v>
      </c>
      <c r="X47">
        <v>529073949</v>
      </c>
      <c r="Y47">
        <v>1.1500000000000001</v>
      </c>
      <c r="AA47">
        <v>0</v>
      </c>
      <c r="AB47">
        <v>786.5</v>
      </c>
      <c r="AC47">
        <v>11.6</v>
      </c>
      <c r="AD47">
        <v>0</v>
      </c>
      <c r="AE47">
        <v>0</v>
      </c>
      <c r="AF47">
        <v>110</v>
      </c>
      <c r="AG47">
        <v>11.6</v>
      </c>
      <c r="AH47">
        <v>0</v>
      </c>
      <c r="AI47">
        <v>1</v>
      </c>
      <c r="AJ47">
        <v>7.15</v>
      </c>
      <c r="AK47">
        <v>1</v>
      </c>
      <c r="AL47">
        <v>1</v>
      </c>
      <c r="AN47">
        <v>0</v>
      </c>
      <c r="AO47">
        <v>1</v>
      </c>
      <c r="AP47">
        <v>1</v>
      </c>
      <c r="AQ47">
        <v>0</v>
      </c>
      <c r="AR47">
        <v>0</v>
      </c>
      <c r="AS47" t="s">
        <v>6</v>
      </c>
      <c r="AT47">
        <v>0.92</v>
      </c>
      <c r="AU47" t="s">
        <v>41</v>
      </c>
      <c r="AV47">
        <v>0</v>
      </c>
      <c r="AW47">
        <v>2</v>
      </c>
      <c r="AX47">
        <v>26812479</v>
      </c>
      <c r="AY47">
        <v>1</v>
      </c>
      <c r="AZ47">
        <v>0</v>
      </c>
      <c r="BA47">
        <v>51</v>
      </c>
      <c r="BB47">
        <v>0</v>
      </c>
      <c r="BC47">
        <v>0</v>
      </c>
      <c r="BD47">
        <v>0</v>
      </c>
      <c r="BE47">
        <v>0</v>
      </c>
      <c r="BF47">
        <v>0</v>
      </c>
      <c r="BG47">
        <v>0</v>
      </c>
      <c r="BH47">
        <v>0</v>
      </c>
      <c r="BI47">
        <v>0</v>
      </c>
      <c r="BJ47">
        <v>0</v>
      </c>
      <c r="BK47">
        <v>0</v>
      </c>
      <c r="BL47">
        <v>0</v>
      </c>
      <c r="BM47">
        <v>0</v>
      </c>
      <c r="BN47">
        <v>0</v>
      </c>
      <c r="BO47">
        <v>0</v>
      </c>
      <c r="BP47">
        <v>0</v>
      </c>
      <c r="BQ47">
        <v>0</v>
      </c>
      <c r="BR47">
        <v>0</v>
      </c>
      <c r="BS47">
        <v>0</v>
      </c>
      <c r="BT47">
        <v>0</v>
      </c>
      <c r="BU47">
        <v>0</v>
      </c>
      <c r="BV47">
        <v>0</v>
      </c>
      <c r="BW47">
        <v>0</v>
      </c>
      <c r="CX47">
        <f>Y47*Source!I29</f>
        <v>0.18400000000000002</v>
      </c>
      <c r="CY47">
        <f t="shared" si="3"/>
        <v>786.5</v>
      </c>
      <c r="CZ47">
        <f t="shared" si="4"/>
        <v>110</v>
      </c>
      <c r="DA47">
        <f t="shared" si="5"/>
        <v>7.15</v>
      </c>
      <c r="DB47">
        <v>0</v>
      </c>
    </row>
    <row r="48" spans="1:106" x14ac:dyDescent="0.2">
      <c r="A48">
        <f>ROW(Source!A29)</f>
        <v>29</v>
      </c>
      <c r="B48">
        <v>26812450</v>
      </c>
      <c r="C48">
        <v>26812472</v>
      </c>
      <c r="D48">
        <v>25231607</v>
      </c>
      <c r="E48">
        <v>1</v>
      </c>
      <c r="F48">
        <v>1</v>
      </c>
      <c r="G48">
        <v>1</v>
      </c>
      <c r="H48">
        <v>2</v>
      </c>
      <c r="I48" t="s">
        <v>354</v>
      </c>
      <c r="J48" t="s">
        <v>355</v>
      </c>
      <c r="K48" t="s">
        <v>356</v>
      </c>
      <c r="L48">
        <v>1368</v>
      </c>
      <c r="N48">
        <v>1011</v>
      </c>
      <c r="O48" t="s">
        <v>350</v>
      </c>
      <c r="P48" t="s">
        <v>350</v>
      </c>
      <c r="Q48">
        <v>1</v>
      </c>
      <c r="W48">
        <v>0</v>
      </c>
      <c r="X48">
        <v>1372534845</v>
      </c>
      <c r="Y48">
        <v>3.7499999999999999E-2</v>
      </c>
      <c r="AA48">
        <v>0</v>
      </c>
      <c r="AB48">
        <v>469.83</v>
      </c>
      <c r="AC48">
        <v>11.6</v>
      </c>
      <c r="AD48">
        <v>0</v>
      </c>
      <c r="AE48">
        <v>0</v>
      </c>
      <c r="AF48">
        <v>65.709999999999994</v>
      </c>
      <c r="AG48">
        <v>11.6</v>
      </c>
      <c r="AH48">
        <v>0</v>
      </c>
      <c r="AI48">
        <v>1</v>
      </c>
      <c r="AJ48">
        <v>7.15</v>
      </c>
      <c r="AK48">
        <v>1</v>
      </c>
      <c r="AL48">
        <v>1</v>
      </c>
      <c r="AN48">
        <v>0</v>
      </c>
      <c r="AO48">
        <v>1</v>
      </c>
      <c r="AP48">
        <v>1</v>
      </c>
      <c r="AQ48">
        <v>0</v>
      </c>
      <c r="AR48">
        <v>0</v>
      </c>
      <c r="AS48" t="s">
        <v>6</v>
      </c>
      <c r="AT48">
        <v>0.03</v>
      </c>
      <c r="AU48" t="s">
        <v>41</v>
      </c>
      <c r="AV48">
        <v>0</v>
      </c>
      <c r="AW48">
        <v>2</v>
      </c>
      <c r="AX48">
        <v>26812480</v>
      </c>
      <c r="AY48">
        <v>1</v>
      </c>
      <c r="AZ48">
        <v>0</v>
      </c>
      <c r="BA48">
        <v>52</v>
      </c>
      <c r="BB48">
        <v>0</v>
      </c>
      <c r="BC48">
        <v>0</v>
      </c>
      <c r="BD48">
        <v>0</v>
      </c>
      <c r="BE48">
        <v>0</v>
      </c>
      <c r="BF48">
        <v>0</v>
      </c>
      <c r="BG48">
        <v>0</v>
      </c>
      <c r="BH48">
        <v>0</v>
      </c>
      <c r="BI48">
        <v>0</v>
      </c>
      <c r="BJ48">
        <v>0</v>
      </c>
      <c r="BK48">
        <v>0</v>
      </c>
      <c r="BL48">
        <v>0</v>
      </c>
      <c r="BM48">
        <v>0</v>
      </c>
      <c r="BN48">
        <v>0</v>
      </c>
      <c r="BO48">
        <v>0</v>
      </c>
      <c r="BP48">
        <v>0</v>
      </c>
      <c r="BQ48">
        <v>0</v>
      </c>
      <c r="BR48">
        <v>0</v>
      </c>
      <c r="BS48">
        <v>0</v>
      </c>
      <c r="BT48">
        <v>0</v>
      </c>
      <c r="BU48">
        <v>0</v>
      </c>
      <c r="BV48">
        <v>0</v>
      </c>
      <c r="BW48">
        <v>0</v>
      </c>
      <c r="CX48">
        <f>Y48*Source!I29</f>
        <v>6.0000000000000001E-3</v>
      </c>
      <c r="CY48">
        <f t="shared" si="3"/>
        <v>469.83</v>
      </c>
      <c r="CZ48">
        <f t="shared" si="4"/>
        <v>65.709999999999994</v>
      </c>
      <c r="DA48">
        <f t="shared" si="5"/>
        <v>7.15</v>
      </c>
      <c r="DB48">
        <v>0</v>
      </c>
    </row>
    <row r="49" spans="1:106" x14ac:dyDescent="0.2">
      <c r="A49">
        <f>ROW(Source!A29)</f>
        <v>29</v>
      </c>
      <c r="B49">
        <v>26812450</v>
      </c>
      <c r="C49">
        <v>26812472</v>
      </c>
      <c r="D49">
        <v>25231931</v>
      </c>
      <c r="E49">
        <v>1</v>
      </c>
      <c r="F49">
        <v>1</v>
      </c>
      <c r="G49">
        <v>1</v>
      </c>
      <c r="H49">
        <v>2</v>
      </c>
      <c r="I49" t="s">
        <v>371</v>
      </c>
      <c r="J49" t="s">
        <v>372</v>
      </c>
      <c r="K49" t="s">
        <v>373</v>
      </c>
      <c r="L49">
        <v>1368</v>
      </c>
      <c r="N49">
        <v>1011</v>
      </c>
      <c r="O49" t="s">
        <v>350</v>
      </c>
      <c r="P49" t="s">
        <v>350</v>
      </c>
      <c r="Q49">
        <v>1</v>
      </c>
      <c r="W49">
        <v>0</v>
      </c>
      <c r="X49">
        <v>-514543984</v>
      </c>
      <c r="Y49">
        <v>0.23749999999999999</v>
      </c>
      <c r="AA49">
        <v>0</v>
      </c>
      <c r="AB49">
        <v>643.5</v>
      </c>
      <c r="AC49">
        <v>10.06</v>
      </c>
      <c r="AD49">
        <v>0</v>
      </c>
      <c r="AE49">
        <v>0</v>
      </c>
      <c r="AF49">
        <v>90</v>
      </c>
      <c r="AG49">
        <v>10.06</v>
      </c>
      <c r="AH49">
        <v>0</v>
      </c>
      <c r="AI49">
        <v>1</v>
      </c>
      <c r="AJ49">
        <v>7.15</v>
      </c>
      <c r="AK49">
        <v>1</v>
      </c>
      <c r="AL49">
        <v>1</v>
      </c>
      <c r="AN49">
        <v>0</v>
      </c>
      <c r="AO49">
        <v>1</v>
      </c>
      <c r="AP49">
        <v>1</v>
      </c>
      <c r="AQ49">
        <v>0</v>
      </c>
      <c r="AR49">
        <v>0</v>
      </c>
      <c r="AS49" t="s">
        <v>6</v>
      </c>
      <c r="AT49">
        <v>0.19</v>
      </c>
      <c r="AU49" t="s">
        <v>41</v>
      </c>
      <c r="AV49">
        <v>0</v>
      </c>
      <c r="AW49">
        <v>2</v>
      </c>
      <c r="AX49">
        <v>26812481</v>
      </c>
      <c r="AY49">
        <v>1</v>
      </c>
      <c r="AZ49">
        <v>0</v>
      </c>
      <c r="BA49">
        <v>53</v>
      </c>
      <c r="BB49">
        <v>0</v>
      </c>
      <c r="BC49">
        <v>0</v>
      </c>
      <c r="BD49">
        <v>0</v>
      </c>
      <c r="BE49">
        <v>0</v>
      </c>
      <c r="BF49">
        <v>0</v>
      </c>
      <c r="BG49">
        <v>0</v>
      </c>
      <c r="BH49">
        <v>0</v>
      </c>
      <c r="BI49">
        <v>0</v>
      </c>
      <c r="BJ49">
        <v>0</v>
      </c>
      <c r="BK49">
        <v>0</v>
      </c>
      <c r="BL49">
        <v>0</v>
      </c>
      <c r="BM49">
        <v>0</v>
      </c>
      <c r="BN49">
        <v>0</v>
      </c>
      <c r="BO49">
        <v>0</v>
      </c>
      <c r="BP49">
        <v>0</v>
      </c>
      <c r="BQ49">
        <v>0</v>
      </c>
      <c r="BR49">
        <v>0</v>
      </c>
      <c r="BS49">
        <v>0</v>
      </c>
      <c r="BT49">
        <v>0</v>
      </c>
      <c r="BU49">
        <v>0</v>
      </c>
      <c r="BV49">
        <v>0</v>
      </c>
      <c r="BW49">
        <v>0</v>
      </c>
      <c r="CX49">
        <f>Y49*Source!I29</f>
        <v>3.7999999999999999E-2</v>
      </c>
      <c r="CY49">
        <f t="shared" si="3"/>
        <v>643.5</v>
      </c>
      <c r="CZ49">
        <f t="shared" si="4"/>
        <v>90</v>
      </c>
      <c r="DA49">
        <f t="shared" si="5"/>
        <v>7.15</v>
      </c>
      <c r="DB49">
        <v>0</v>
      </c>
    </row>
    <row r="50" spans="1:106" x14ac:dyDescent="0.2">
      <c r="A50">
        <f>ROW(Source!A29)</f>
        <v>29</v>
      </c>
      <c r="B50">
        <v>26812450</v>
      </c>
      <c r="C50">
        <v>26812472</v>
      </c>
      <c r="D50">
        <v>25148005</v>
      </c>
      <c r="E50">
        <v>1</v>
      </c>
      <c r="F50">
        <v>1</v>
      </c>
      <c r="G50">
        <v>1</v>
      </c>
      <c r="H50">
        <v>3</v>
      </c>
      <c r="I50" t="s">
        <v>394</v>
      </c>
      <c r="J50" t="s">
        <v>395</v>
      </c>
      <c r="K50" t="s">
        <v>396</v>
      </c>
      <c r="L50">
        <v>1348</v>
      </c>
      <c r="N50">
        <v>1009</v>
      </c>
      <c r="O50" t="s">
        <v>62</v>
      </c>
      <c r="P50" t="s">
        <v>62</v>
      </c>
      <c r="Q50">
        <v>1000</v>
      </c>
      <c r="W50">
        <v>0</v>
      </c>
      <c r="X50">
        <v>-940730847</v>
      </c>
      <c r="Y50">
        <v>0.01</v>
      </c>
      <c r="AA50">
        <v>12083.5</v>
      </c>
      <c r="AB50">
        <v>0</v>
      </c>
      <c r="AC50">
        <v>0</v>
      </c>
      <c r="AD50">
        <v>0</v>
      </c>
      <c r="AE50">
        <v>1690</v>
      </c>
      <c r="AF50">
        <v>0</v>
      </c>
      <c r="AG50">
        <v>0</v>
      </c>
      <c r="AH50">
        <v>0</v>
      </c>
      <c r="AI50">
        <v>7.15</v>
      </c>
      <c r="AJ50">
        <v>1</v>
      </c>
      <c r="AK50">
        <v>1</v>
      </c>
      <c r="AL50">
        <v>1</v>
      </c>
      <c r="AN50">
        <v>0</v>
      </c>
      <c r="AO50">
        <v>1</v>
      </c>
      <c r="AP50">
        <v>0</v>
      </c>
      <c r="AQ50">
        <v>0</v>
      </c>
      <c r="AR50">
        <v>0</v>
      </c>
      <c r="AS50" t="s">
        <v>6</v>
      </c>
      <c r="AT50">
        <v>0.01</v>
      </c>
      <c r="AU50" t="s">
        <v>6</v>
      </c>
      <c r="AV50">
        <v>0</v>
      </c>
      <c r="AW50">
        <v>2</v>
      </c>
      <c r="AX50">
        <v>26812482</v>
      </c>
      <c r="AY50">
        <v>1</v>
      </c>
      <c r="AZ50">
        <v>0</v>
      </c>
      <c r="BA50">
        <v>54</v>
      </c>
      <c r="BB50">
        <v>0</v>
      </c>
      <c r="BC50">
        <v>0</v>
      </c>
      <c r="BD50">
        <v>0</v>
      </c>
      <c r="BE50">
        <v>0</v>
      </c>
      <c r="BF50">
        <v>0</v>
      </c>
      <c r="BG50">
        <v>0</v>
      </c>
      <c r="BH50">
        <v>0</v>
      </c>
      <c r="BI50">
        <v>0</v>
      </c>
      <c r="BJ50">
        <v>0</v>
      </c>
      <c r="BK50">
        <v>0</v>
      </c>
      <c r="BL50">
        <v>0</v>
      </c>
      <c r="BM50">
        <v>0</v>
      </c>
      <c r="BN50">
        <v>0</v>
      </c>
      <c r="BO50">
        <v>0</v>
      </c>
      <c r="BP50">
        <v>0</v>
      </c>
      <c r="BQ50">
        <v>0</v>
      </c>
      <c r="BR50">
        <v>0</v>
      </c>
      <c r="BS50">
        <v>0</v>
      </c>
      <c r="BT50">
        <v>0</v>
      </c>
      <c r="BU50">
        <v>0</v>
      </c>
      <c r="BV50">
        <v>0</v>
      </c>
      <c r="BW50">
        <v>0</v>
      </c>
      <c r="CX50">
        <f>Y50*Source!I29</f>
        <v>1.6000000000000001E-3</v>
      </c>
      <c r="CY50">
        <f>AA50</f>
        <v>12083.5</v>
      </c>
      <c r="CZ50">
        <f>AE50</f>
        <v>1690</v>
      </c>
      <c r="DA50">
        <f>AI50</f>
        <v>7.15</v>
      </c>
      <c r="DB50">
        <v>0</v>
      </c>
    </row>
    <row r="51" spans="1:106" x14ac:dyDescent="0.2">
      <c r="A51">
        <f>ROW(Source!A29)</f>
        <v>29</v>
      </c>
      <c r="B51">
        <v>26812450</v>
      </c>
      <c r="C51">
        <v>26812472</v>
      </c>
      <c r="D51">
        <v>25148081</v>
      </c>
      <c r="E51">
        <v>1</v>
      </c>
      <c r="F51">
        <v>1</v>
      </c>
      <c r="G51">
        <v>1</v>
      </c>
      <c r="H51">
        <v>3</v>
      </c>
      <c r="I51" t="s">
        <v>397</v>
      </c>
      <c r="J51" t="s">
        <v>398</v>
      </c>
      <c r="K51" t="s">
        <v>399</v>
      </c>
      <c r="L51">
        <v>1348</v>
      </c>
      <c r="N51">
        <v>1009</v>
      </c>
      <c r="O51" t="s">
        <v>62</v>
      </c>
      <c r="P51" t="s">
        <v>62</v>
      </c>
      <c r="Q51">
        <v>1000</v>
      </c>
      <c r="W51">
        <v>0</v>
      </c>
      <c r="X51">
        <v>-350237013</v>
      </c>
      <c r="Y51">
        <v>7.0000000000000007E-2</v>
      </c>
      <c r="AA51">
        <v>10725</v>
      </c>
      <c r="AB51">
        <v>0</v>
      </c>
      <c r="AC51">
        <v>0</v>
      </c>
      <c r="AD51">
        <v>0</v>
      </c>
      <c r="AE51">
        <v>1500</v>
      </c>
      <c r="AF51">
        <v>0</v>
      </c>
      <c r="AG51">
        <v>0</v>
      </c>
      <c r="AH51">
        <v>0</v>
      </c>
      <c r="AI51">
        <v>7.15</v>
      </c>
      <c r="AJ51">
        <v>1</v>
      </c>
      <c r="AK51">
        <v>1</v>
      </c>
      <c r="AL51">
        <v>1</v>
      </c>
      <c r="AN51">
        <v>0</v>
      </c>
      <c r="AO51">
        <v>1</v>
      </c>
      <c r="AP51">
        <v>0</v>
      </c>
      <c r="AQ51">
        <v>0</v>
      </c>
      <c r="AR51">
        <v>0</v>
      </c>
      <c r="AS51" t="s">
        <v>6</v>
      </c>
      <c r="AT51">
        <v>7.0000000000000007E-2</v>
      </c>
      <c r="AU51" t="s">
        <v>6</v>
      </c>
      <c r="AV51">
        <v>0</v>
      </c>
      <c r="AW51">
        <v>2</v>
      </c>
      <c r="AX51">
        <v>26812483</v>
      </c>
      <c r="AY51">
        <v>1</v>
      </c>
      <c r="AZ51">
        <v>0</v>
      </c>
      <c r="BA51">
        <v>55</v>
      </c>
      <c r="BB51">
        <v>0</v>
      </c>
      <c r="BC51">
        <v>0</v>
      </c>
      <c r="BD51">
        <v>0</v>
      </c>
      <c r="BE51">
        <v>0</v>
      </c>
      <c r="BF51">
        <v>0</v>
      </c>
      <c r="BG51">
        <v>0</v>
      </c>
      <c r="BH51">
        <v>0</v>
      </c>
      <c r="BI51">
        <v>0</v>
      </c>
      <c r="BJ51">
        <v>0</v>
      </c>
      <c r="BK51">
        <v>0</v>
      </c>
      <c r="BL51">
        <v>0</v>
      </c>
      <c r="BM51">
        <v>0</v>
      </c>
      <c r="BN51">
        <v>0</v>
      </c>
      <c r="BO51">
        <v>0</v>
      </c>
      <c r="BP51">
        <v>0</v>
      </c>
      <c r="BQ51">
        <v>0</v>
      </c>
      <c r="BR51">
        <v>0</v>
      </c>
      <c r="BS51">
        <v>0</v>
      </c>
      <c r="BT51">
        <v>0</v>
      </c>
      <c r="BU51">
        <v>0</v>
      </c>
      <c r="BV51">
        <v>0</v>
      </c>
      <c r="BW51">
        <v>0</v>
      </c>
      <c r="CX51">
        <f>Y51*Source!I29</f>
        <v>1.1200000000000002E-2</v>
      </c>
      <c r="CY51">
        <f>AA51</f>
        <v>10725</v>
      </c>
      <c r="CZ51">
        <f>AE51</f>
        <v>1500</v>
      </c>
      <c r="DA51">
        <f>AI51</f>
        <v>7.15</v>
      </c>
      <c r="DB51">
        <v>0</v>
      </c>
    </row>
    <row r="52" spans="1:106" x14ac:dyDescent="0.2">
      <c r="A52">
        <f>ROW(Source!A29)</f>
        <v>29</v>
      </c>
      <c r="B52">
        <v>26812450</v>
      </c>
      <c r="C52">
        <v>26812472</v>
      </c>
      <c r="D52">
        <v>25149961</v>
      </c>
      <c r="E52">
        <v>1</v>
      </c>
      <c r="F52">
        <v>1</v>
      </c>
      <c r="G52">
        <v>1</v>
      </c>
      <c r="H52">
        <v>3</v>
      </c>
      <c r="I52" t="s">
        <v>400</v>
      </c>
      <c r="J52" t="s">
        <v>401</v>
      </c>
      <c r="K52" t="s">
        <v>402</v>
      </c>
      <c r="L52">
        <v>1339</v>
      </c>
      <c r="N52">
        <v>1007</v>
      </c>
      <c r="O52" t="s">
        <v>52</v>
      </c>
      <c r="P52" t="s">
        <v>52</v>
      </c>
      <c r="Q52">
        <v>1</v>
      </c>
      <c r="W52">
        <v>0</v>
      </c>
      <c r="X52">
        <v>-1660354250</v>
      </c>
      <c r="Y52">
        <v>3.5</v>
      </c>
      <c r="AA52">
        <v>17.45</v>
      </c>
      <c r="AB52">
        <v>0</v>
      </c>
      <c r="AC52">
        <v>0</v>
      </c>
      <c r="AD52">
        <v>0</v>
      </c>
      <c r="AE52">
        <v>2.44</v>
      </c>
      <c r="AF52">
        <v>0</v>
      </c>
      <c r="AG52">
        <v>0</v>
      </c>
      <c r="AH52">
        <v>0</v>
      </c>
      <c r="AI52">
        <v>7.15</v>
      </c>
      <c r="AJ52">
        <v>1</v>
      </c>
      <c r="AK52">
        <v>1</v>
      </c>
      <c r="AL52">
        <v>1</v>
      </c>
      <c r="AN52">
        <v>0</v>
      </c>
      <c r="AO52">
        <v>1</v>
      </c>
      <c r="AP52">
        <v>0</v>
      </c>
      <c r="AQ52">
        <v>0</v>
      </c>
      <c r="AR52">
        <v>0</v>
      </c>
      <c r="AS52" t="s">
        <v>6</v>
      </c>
      <c r="AT52">
        <v>3.5</v>
      </c>
      <c r="AU52" t="s">
        <v>6</v>
      </c>
      <c r="AV52">
        <v>0</v>
      </c>
      <c r="AW52">
        <v>2</v>
      </c>
      <c r="AX52">
        <v>26812484</v>
      </c>
      <c r="AY52">
        <v>1</v>
      </c>
      <c r="AZ52">
        <v>0</v>
      </c>
      <c r="BA52">
        <v>56</v>
      </c>
      <c r="BB52">
        <v>0</v>
      </c>
      <c r="BC52">
        <v>0</v>
      </c>
      <c r="BD52">
        <v>0</v>
      </c>
      <c r="BE52">
        <v>0</v>
      </c>
      <c r="BF52">
        <v>0</v>
      </c>
      <c r="BG52">
        <v>0</v>
      </c>
      <c r="BH52">
        <v>0</v>
      </c>
      <c r="BI52">
        <v>0</v>
      </c>
      <c r="BJ52">
        <v>0</v>
      </c>
      <c r="BK52">
        <v>0</v>
      </c>
      <c r="BL52">
        <v>0</v>
      </c>
      <c r="BM52">
        <v>0</v>
      </c>
      <c r="BN52">
        <v>0</v>
      </c>
      <c r="BO52">
        <v>0</v>
      </c>
      <c r="BP52">
        <v>0</v>
      </c>
      <c r="BQ52">
        <v>0</v>
      </c>
      <c r="BR52">
        <v>0</v>
      </c>
      <c r="BS52">
        <v>0</v>
      </c>
      <c r="BT52">
        <v>0</v>
      </c>
      <c r="BU52">
        <v>0</v>
      </c>
      <c r="BV52">
        <v>0</v>
      </c>
      <c r="BW52">
        <v>0</v>
      </c>
      <c r="CX52">
        <f>Y52*Source!I29</f>
        <v>0.56000000000000005</v>
      </c>
      <c r="CY52">
        <f>AA52</f>
        <v>17.45</v>
      </c>
      <c r="CZ52">
        <f>AE52</f>
        <v>2.44</v>
      </c>
      <c r="DA52">
        <f>AI52</f>
        <v>7.15</v>
      </c>
      <c r="DB52">
        <v>0</v>
      </c>
    </row>
    <row r="53" spans="1:106" x14ac:dyDescent="0.2">
      <c r="A53">
        <f>ROW(Source!A29)</f>
        <v>29</v>
      </c>
      <c r="B53">
        <v>26812450</v>
      </c>
      <c r="C53">
        <v>26812472</v>
      </c>
      <c r="D53">
        <v>25150590</v>
      </c>
      <c r="E53">
        <v>1</v>
      </c>
      <c r="F53">
        <v>1</v>
      </c>
      <c r="G53">
        <v>1</v>
      </c>
      <c r="H53">
        <v>3</v>
      </c>
      <c r="I53" t="s">
        <v>45</v>
      </c>
      <c r="J53" t="s">
        <v>48</v>
      </c>
      <c r="K53" t="s">
        <v>46</v>
      </c>
      <c r="L53">
        <v>1302</v>
      </c>
      <c r="N53">
        <v>1003</v>
      </c>
      <c r="O53" t="s">
        <v>47</v>
      </c>
      <c r="P53" t="s">
        <v>47</v>
      </c>
      <c r="Q53">
        <v>10</v>
      </c>
      <c r="W53">
        <v>0</v>
      </c>
      <c r="X53">
        <v>968193160</v>
      </c>
      <c r="Y53">
        <v>10</v>
      </c>
      <c r="AA53">
        <v>120.12</v>
      </c>
      <c r="AB53">
        <v>0</v>
      </c>
      <c r="AC53">
        <v>0</v>
      </c>
      <c r="AD53">
        <v>0</v>
      </c>
      <c r="AE53">
        <v>16.8</v>
      </c>
      <c r="AF53">
        <v>0</v>
      </c>
      <c r="AG53">
        <v>0</v>
      </c>
      <c r="AH53">
        <v>0</v>
      </c>
      <c r="AI53">
        <v>7.15</v>
      </c>
      <c r="AJ53">
        <v>1</v>
      </c>
      <c r="AK53">
        <v>1</v>
      </c>
      <c r="AL53">
        <v>1</v>
      </c>
      <c r="AN53">
        <v>0</v>
      </c>
      <c r="AO53">
        <v>0</v>
      </c>
      <c r="AP53">
        <v>0</v>
      </c>
      <c r="AQ53">
        <v>0</v>
      </c>
      <c r="AR53">
        <v>0</v>
      </c>
      <c r="AS53" t="s">
        <v>6</v>
      </c>
      <c r="AT53">
        <v>10</v>
      </c>
      <c r="AU53" t="s">
        <v>6</v>
      </c>
      <c r="AV53">
        <v>0</v>
      </c>
      <c r="AW53">
        <v>1</v>
      </c>
      <c r="AX53">
        <v>-1</v>
      </c>
      <c r="AY53">
        <v>0</v>
      </c>
      <c r="AZ53">
        <v>0</v>
      </c>
      <c r="BA53" t="s">
        <v>6</v>
      </c>
      <c r="BB53">
        <v>0</v>
      </c>
      <c r="BC53">
        <v>0</v>
      </c>
      <c r="BD53">
        <v>0</v>
      </c>
      <c r="BE53">
        <v>0</v>
      </c>
      <c r="BF53">
        <v>0</v>
      </c>
      <c r="BG53">
        <v>0</v>
      </c>
      <c r="BH53">
        <v>0</v>
      </c>
      <c r="BI53">
        <v>0</v>
      </c>
      <c r="BJ53">
        <v>0</v>
      </c>
      <c r="BK53">
        <v>0</v>
      </c>
      <c r="BL53">
        <v>0</v>
      </c>
      <c r="BM53">
        <v>0</v>
      </c>
      <c r="BN53">
        <v>0</v>
      </c>
      <c r="BO53">
        <v>0</v>
      </c>
      <c r="BP53">
        <v>0</v>
      </c>
      <c r="BQ53">
        <v>0</v>
      </c>
      <c r="BR53">
        <v>0</v>
      </c>
      <c r="BS53">
        <v>0</v>
      </c>
      <c r="BT53">
        <v>0</v>
      </c>
      <c r="BU53">
        <v>0</v>
      </c>
      <c r="BV53">
        <v>0</v>
      </c>
      <c r="BW53">
        <v>0</v>
      </c>
      <c r="CX53">
        <f>Y53*Source!I29</f>
        <v>1.6</v>
      </c>
      <c r="CY53">
        <f>AA53</f>
        <v>120.12</v>
      </c>
      <c r="CZ53">
        <f>AE53</f>
        <v>16.8</v>
      </c>
      <c r="DA53">
        <f>AI53</f>
        <v>7.15</v>
      </c>
      <c r="DB53">
        <v>0</v>
      </c>
    </row>
    <row r="54" spans="1:106" x14ac:dyDescent="0.2">
      <c r="A54">
        <f>ROW(Source!A29)</f>
        <v>29</v>
      </c>
      <c r="B54">
        <v>26812450</v>
      </c>
      <c r="C54">
        <v>26812472</v>
      </c>
      <c r="D54">
        <v>25154449</v>
      </c>
      <c r="E54">
        <v>1</v>
      </c>
      <c r="F54">
        <v>1</v>
      </c>
      <c r="G54">
        <v>1</v>
      </c>
      <c r="H54">
        <v>3</v>
      </c>
      <c r="I54" t="s">
        <v>50</v>
      </c>
      <c r="J54" t="s">
        <v>53</v>
      </c>
      <c r="K54" t="s">
        <v>51</v>
      </c>
      <c r="L54">
        <v>1339</v>
      </c>
      <c r="N54">
        <v>1007</v>
      </c>
      <c r="O54" t="s">
        <v>52</v>
      </c>
      <c r="P54" t="s">
        <v>52</v>
      </c>
      <c r="Q54">
        <v>1</v>
      </c>
      <c r="W54">
        <v>0</v>
      </c>
      <c r="X54">
        <v>866392447</v>
      </c>
      <c r="Y54">
        <v>2</v>
      </c>
      <c r="AA54">
        <v>596.95000000000005</v>
      </c>
      <c r="AB54">
        <v>0</v>
      </c>
      <c r="AC54">
        <v>0</v>
      </c>
      <c r="AD54">
        <v>0</v>
      </c>
      <c r="AE54">
        <v>83.49</v>
      </c>
      <c r="AF54">
        <v>0</v>
      </c>
      <c r="AG54">
        <v>0</v>
      </c>
      <c r="AH54">
        <v>0</v>
      </c>
      <c r="AI54">
        <v>7.15</v>
      </c>
      <c r="AJ54">
        <v>1</v>
      </c>
      <c r="AK54">
        <v>1</v>
      </c>
      <c r="AL54">
        <v>1</v>
      </c>
      <c r="AN54">
        <v>0</v>
      </c>
      <c r="AO54">
        <v>0</v>
      </c>
      <c r="AP54">
        <v>0</v>
      </c>
      <c r="AQ54">
        <v>0</v>
      </c>
      <c r="AR54">
        <v>0</v>
      </c>
      <c r="AS54" t="s">
        <v>6</v>
      </c>
      <c r="AT54">
        <v>2</v>
      </c>
      <c r="AU54" t="s">
        <v>6</v>
      </c>
      <c r="AV54">
        <v>0</v>
      </c>
      <c r="AW54">
        <v>1</v>
      </c>
      <c r="AX54">
        <v>-1</v>
      </c>
      <c r="AY54">
        <v>0</v>
      </c>
      <c r="AZ54">
        <v>0</v>
      </c>
      <c r="BA54" t="s">
        <v>6</v>
      </c>
      <c r="BB54">
        <v>0</v>
      </c>
      <c r="BC54">
        <v>0</v>
      </c>
      <c r="BD54">
        <v>0</v>
      </c>
      <c r="BE54">
        <v>0</v>
      </c>
      <c r="BF54">
        <v>0</v>
      </c>
      <c r="BG54">
        <v>0</v>
      </c>
      <c r="BH54">
        <v>0</v>
      </c>
      <c r="BI54">
        <v>0</v>
      </c>
      <c r="BJ54">
        <v>0</v>
      </c>
      <c r="BK54">
        <v>0</v>
      </c>
      <c r="BL54">
        <v>0</v>
      </c>
      <c r="BM54">
        <v>0</v>
      </c>
      <c r="BN54">
        <v>0</v>
      </c>
      <c r="BO54">
        <v>0</v>
      </c>
      <c r="BP54">
        <v>0</v>
      </c>
      <c r="BQ54">
        <v>0</v>
      </c>
      <c r="BR54">
        <v>0</v>
      </c>
      <c r="BS54">
        <v>0</v>
      </c>
      <c r="BT54">
        <v>0</v>
      </c>
      <c r="BU54">
        <v>0</v>
      </c>
      <c r="BV54">
        <v>0</v>
      </c>
      <c r="BW54">
        <v>0</v>
      </c>
      <c r="CX54">
        <f>Y54*Source!I29</f>
        <v>0.32</v>
      </c>
      <c r="CY54">
        <f>AA54</f>
        <v>596.95000000000005</v>
      </c>
      <c r="CZ54">
        <f>AE54</f>
        <v>83.49</v>
      </c>
      <c r="DA54">
        <f>AI54</f>
        <v>7.15</v>
      </c>
      <c r="DB54">
        <v>0</v>
      </c>
    </row>
    <row r="55" spans="1:106" x14ac:dyDescent="0.2">
      <c r="A55">
        <f>ROW(Source!A34)</f>
        <v>34</v>
      </c>
      <c r="B55">
        <v>26812436</v>
      </c>
      <c r="C55">
        <v>26812534</v>
      </c>
      <c r="D55">
        <v>25413050</v>
      </c>
      <c r="E55">
        <v>1</v>
      </c>
      <c r="F55">
        <v>1</v>
      </c>
      <c r="G55">
        <v>1</v>
      </c>
      <c r="H55">
        <v>1</v>
      </c>
      <c r="I55" t="s">
        <v>403</v>
      </c>
      <c r="J55" t="s">
        <v>6</v>
      </c>
      <c r="K55" t="s">
        <v>404</v>
      </c>
      <c r="L55">
        <v>1191</v>
      </c>
      <c r="N55">
        <v>1013</v>
      </c>
      <c r="O55" t="s">
        <v>344</v>
      </c>
      <c r="P55" t="s">
        <v>344</v>
      </c>
      <c r="Q55">
        <v>1</v>
      </c>
      <c r="W55">
        <v>0</v>
      </c>
      <c r="X55">
        <v>735429535</v>
      </c>
      <c r="Y55">
        <v>2.7839999999999998</v>
      </c>
      <c r="AA55">
        <v>0</v>
      </c>
      <c r="AB55">
        <v>0</v>
      </c>
      <c r="AC55">
        <v>0</v>
      </c>
      <c r="AD55">
        <v>7.8</v>
      </c>
      <c r="AE55">
        <v>0</v>
      </c>
      <c r="AF55">
        <v>0</v>
      </c>
      <c r="AG55">
        <v>0</v>
      </c>
      <c r="AH55">
        <v>7.8</v>
      </c>
      <c r="AI55">
        <v>1</v>
      </c>
      <c r="AJ55">
        <v>1</v>
      </c>
      <c r="AK55">
        <v>1</v>
      </c>
      <c r="AL55">
        <v>1</v>
      </c>
      <c r="AN55">
        <v>0</v>
      </c>
      <c r="AO55">
        <v>1</v>
      </c>
      <c r="AP55">
        <v>1</v>
      </c>
      <c r="AQ55">
        <v>0</v>
      </c>
      <c r="AR55">
        <v>0</v>
      </c>
      <c r="AS55" t="s">
        <v>6</v>
      </c>
      <c r="AT55">
        <v>2.3199999999999998</v>
      </c>
      <c r="AU55" t="s">
        <v>32</v>
      </c>
      <c r="AV55">
        <v>1</v>
      </c>
      <c r="AW55">
        <v>2</v>
      </c>
      <c r="AX55">
        <v>26812535</v>
      </c>
      <c r="AY55">
        <v>1</v>
      </c>
      <c r="AZ55">
        <v>0</v>
      </c>
      <c r="BA55">
        <v>59</v>
      </c>
      <c r="BB55">
        <v>0</v>
      </c>
      <c r="BC55">
        <v>0</v>
      </c>
      <c r="BD55">
        <v>0</v>
      </c>
      <c r="BE55">
        <v>0</v>
      </c>
      <c r="BF55">
        <v>0</v>
      </c>
      <c r="BG55">
        <v>0</v>
      </c>
      <c r="BH55">
        <v>0</v>
      </c>
      <c r="BI55">
        <v>0</v>
      </c>
      <c r="BJ55">
        <v>0</v>
      </c>
      <c r="BK55">
        <v>0</v>
      </c>
      <c r="BL55">
        <v>0</v>
      </c>
      <c r="BM55">
        <v>0</v>
      </c>
      <c r="BN55">
        <v>0</v>
      </c>
      <c r="BO55">
        <v>0</v>
      </c>
      <c r="BP55">
        <v>0</v>
      </c>
      <c r="BQ55">
        <v>0</v>
      </c>
      <c r="BR55">
        <v>0</v>
      </c>
      <c r="BS55">
        <v>0</v>
      </c>
      <c r="BT55">
        <v>0</v>
      </c>
      <c r="BU55">
        <v>0</v>
      </c>
      <c r="BV55">
        <v>0</v>
      </c>
      <c r="BW55">
        <v>0</v>
      </c>
      <c r="CX55">
        <f>Y55*Source!I34</f>
        <v>1.9348799999999997</v>
      </c>
      <c r="CY55">
        <f>AD55</f>
        <v>7.8</v>
      </c>
      <c r="CZ55">
        <f>AH55</f>
        <v>7.8</v>
      </c>
      <c r="DA55">
        <f>AL55</f>
        <v>1</v>
      </c>
      <c r="DB55">
        <v>0</v>
      </c>
    </row>
    <row r="56" spans="1:106" x14ac:dyDescent="0.2">
      <c r="A56">
        <f>ROW(Source!A34)</f>
        <v>34</v>
      </c>
      <c r="B56">
        <v>26812436</v>
      </c>
      <c r="C56">
        <v>26812534</v>
      </c>
      <c r="D56">
        <v>25412928</v>
      </c>
      <c r="E56">
        <v>1</v>
      </c>
      <c r="F56">
        <v>1</v>
      </c>
      <c r="G56">
        <v>1</v>
      </c>
      <c r="H56">
        <v>1</v>
      </c>
      <c r="I56" t="s">
        <v>345</v>
      </c>
      <c r="J56" t="s">
        <v>6</v>
      </c>
      <c r="K56" t="s">
        <v>346</v>
      </c>
      <c r="L56">
        <v>1191</v>
      </c>
      <c r="N56">
        <v>1013</v>
      </c>
      <c r="O56" t="s">
        <v>344</v>
      </c>
      <c r="P56" t="s">
        <v>344</v>
      </c>
      <c r="Q56">
        <v>1</v>
      </c>
      <c r="W56">
        <v>0</v>
      </c>
      <c r="X56">
        <v>-1417349443</v>
      </c>
      <c r="Y56">
        <v>6.5</v>
      </c>
      <c r="AA56">
        <v>0</v>
      </c>
      <c r="AB56">
        <v>0</v>
      </c>
      <c r="AC56">
        <v>0</v>
      </c>
      <c r="AD56">
        <v>0</v>
      </c>
      <c r="AE56">
        <v>0</v>
      </c>
      <c r="AF56">
        <v>0</v>
      </c>
      <c r="AG56">
        <v>0</v>
      </c>
      <c r="AH56">
        <v>0</v>
      </c>
      <c r="AI56">
        <v>1</v>
      </c>
      <c r="AJ56">
        <v>1</v>
      </c>
      <c r="AK56">
        <v>1</v>
      </c>
      <c r="AL56">
        <v>1</v>
      </c>
      <c r="AN56">
        <v>0</v>
      </c>
      <c r="AO56">
        <v>1</v>
      </c>
      <c r="AP56">
        <v>0</v>
      </c>
      <c r="AQ56">
        <v>0</v>
      </c>
      <c r="AR56">
        <v>0</v>
      </c>
      <c r="AS56" t="s">
        <v>6</v>
      </c>
      <c r="AT56">
        <v>6.5</v>
      </c>
      <c r="AU56" t="s">
        <v>6</v>
      </c>
      <c r="AV56">
        <v>2</v>
      </c>
      <c r="AW56">
        <v>2</v>
      </c>
      <c r="AX56">
        <v>26812536</v>
      </c>
      <c r="AY56">
        <v>1</v>
      </c>
      <c r="AZ56">
        <v>2048</v>
      </c>
      <c r="BA56">
        <v>60</v>
      </c>
      <c r="BB56">
        <v>0</v>
      </c>
      <c r="BC56">
        <v>0</v>
      </c>
      <c r="BD56">
        <v>0</v>
      </c>
      <c r="BE56">
        <v>0</v>
      </c>
      <c r="BF56">
        <v>0</v>
      </c>
      <c r="BG56">
        <v>0</v>
      </c>
      <c r="BH56">
        <v>0</v>
      </c>
      <c r="BI56">
        <v>0</v>
      </c>
      <c r="BJ56">
        <v>0</v>
      </c>
      <c r="BK56">
        <v>0</v>
      </c>
      <c r="BL56">
        <v>0</v>
      </c>
      <c r="BM56">
        <v>0</v>
      </c>
      <c r="BN56">
        <v>0</v>
      </c>
      <c r="BO56">
        <v>0</v>
      </c>
      <c r="BP56">
        <v>0</v>
      </c>
      <c r="BQ56">
        <v>0</v>
      </c>
      <c r="BR56">
        <v>0</v>
      </c>
      <c r="BS56">
        <v>0</v>
      </c>
      <c r="BT56">
        <v>0</v>
      </c>
      <c r="BU56">
        <v>0</v>
      </c>
      <c r="BV56">
        <v>0</v>
      </c>
      <c r="BW56">
        <v>0</v>
      </c>
      <c r="CX56">
        <f>Y56*Source!I34</f>
        <v>4.5175000000000001</v>
      </c>
      <c r="CY56">
        <f>AD56</f>
        <v>0</v>
      </c>
      <c r="CZ56">
        <f>AH56</f>
        <v>0</v>
      </c>
      <c r="DA56">
        <f>AL56</f>
        <v>1</v>
      </c>
      <c r="DB56">
        <v>0</v>
      </c>
    </row>
    <row r="57" spans="1:106" x14ac:dyDescent="0.2">
      <c r="A57">
        <f>ROW(Source!A34)</f>
        <v>34</v>
      </c>
      <c r="B57">
        <v>26812436</v>
      </c>
      <c r="C57">
        <v>26812534</v>
      </c>
      <c r="D57">
        <v>25230958</v>
      </c>
      <c r="E57">
        <v>1</v>
      </c>
      <c r="F57">
        <v>1</v>
      </c>
      <c r="G57">
        <v>1</v>
      </c>
      <c r="H57">
        <v>2</v>
      </c>
      <c r="I57" t="s">
        <v>405</v>
      </c>
      <c r="J57" t="s">
        <v>406</v>
      </c>
      <c r="K57" t="s">
        <v>407</v>
      </c>
      <c r="L57">
        <v>1368</v>
      </c>
      <c r="N57">
        <v>1011</v>
      </c>
      <c r="O57" t="s">
        <v>350</v>
      </c>
      <c r="P57" t="s">
        <v>350</v>
      </c>
      <c r="Q57">
        <v>1</v>
      </c>
      <c r="W57">
        <v>0</v>
      </c>
      <c r="X57">
        <v>472804430</v>
      </c>
      <c r="Y57">
        <v>2.7839999999999998</v>
      </c>
      <c r="AA57">
        <v>0</v>
      </c>
      <c r="AB57">
        <v>448.02</v>
      </c>
      <c r="AC57">
        <v>15.42</v>
      </c>
      <c r="AD57">
        <v>0</v>
      </c>
      <c r="AE57">
        <v>0</v>
      </c>
      <c r="AF57">
        <v>448.02</v>
      </c>
      <c r="AG57">
        <v>15.42</v>
      </c>
      <c r="AH57">
        <v>0</v>
      </c>
      <c r="AI57">
        <v>1</v>
      </c>
      <c r="AJ57">
        <v>1</v>
      </c>
      <c r="AK57">
        <v>1</v>
      </c>
      <c r="AL57">
        <v>1</v>
      </c>
      <c r="AN57">
        <v>0</v>
      </c>
      <c r="AO57">
        <v>1</v>
      </c>
      <c r="AP57">
        <v>1</v>
      </c>
      <c r="AQ57">
        <v>0</v>
      </c>
      <c r="AR57">
        <v>0</v>
      </c>
      <c r="AS57" t="s">
        <v>6</v>
      </c>
      <c r="AT57">
        <v>2.3199999999999998</v>
      </c>
      <c r="AU57" t="s">
        <v>32</v>
      </c>
      <c r="AV57">
        <v>0</v>
      </c>
      <c r="AW57">
        <v>2</v>
      </c>
      <c r="AX57">
        <v>26812537</v>
      </c>
      <c r="AY57">
        <v>1</v>
      </c>
      <c r="AZ57">
        <v>0</v>
      </c>
      <c r="BA57">
        <v>61</v>
      </c>
      <c r="BB57">
        <v>0</v>
      </c>
      <c r="BC57">
        <v>0</v>
      </c>
      <c r="BD57">
        <v>0</v>
      </c>
      <c r="BE57">
        <v>0</v>
      </c>
      <c r="BF57">
        <v>0</v>
      </c>
      <c r="BG57">
        <v>0</v>
      </c>
      <c r="BH57">
        <v>0</v>
      </c>
      <c r="BI57">
        <v>0</v>
      </c>
      <c r="BJ57">
        <v>0</v>
      </c>
      <c r="BK57">
        <v>0</v>
      </c>
      <c r="BL57">
        <v>0</v>
      </c>
      <c r="BM57">
        <v>0</v>
      </c>
      <c r="BN57">
        <v>0</v>
      </c>
      <c r="BO57">
        <v>0</v>
      </c>
      <c r="BP57">
        <v>0</v>
      </c>
      <c r="BQ57">
        <v>0</v>
      </c>
      <c r="BR57">
        <v>0</v>
      </c>
      <c r="BS57">
        <v>0</v>
      </c>
      <c r="BT57">
        <v>0</v>
      </c>
      <c r="BU57">
        <v>0</v>
      </c>
      <c r="BV57">
        <v>0</v>
      </c>
      <c r="BW57">
        <v>0</v>
      </c>
      <c r="CX57">
        <f>Y57*Source!I34</f>
        <v>1.9348799999999997</v>
      </c>
      <c r="CY57">
        <f>AB57</f>
        <v>448.02</v>
      </c>
      <c r="CZ57">
        <f>AF57</f>
        <v>448.02</v>
      </c>
      <c r="DA57">
        <f>AJ57</f>
        <v>1</v>
      </c>
      <c r="DB57">
        <v>0</v>
      </c>
    </row>
    <row r="58" spans="1:106" x14ac:dyDescent="0.2">
      <c r="A58">
        <f>ROW(Source!A34)</f>
        <v>34</v>
      </c>
      <c r="B58">
        <v>26812436</v>
      </c>
      <c r="C58">
        <v>26812534</v>
      </c>
      <c r="D58">
        <v>25231536</v>
      </c>
      <c r="E58">
        <v>1</v>
      </c>
      <c r="F58">
        <v>1</v>
      </c>
      <c r="G58">
        <v>1</v>
      </c>
      <c r="H58">
        <v>2</v>
      </c>
      <c r="I58" t="s">
        <v>391</v>
      </c>
      <c r="J58" t="s">
        <v>392</v>
      </c>
      <c r="K58" t="s">
        <v>393</v>
      </c>
      <c r="L58">
        <v>1368</v>
      </c>
      <c r="N58">
        <v>1011</v>
      </c>
      <c r="O58" t="s">
        <v>350</v>
      </c>
      <c r="P58" t="s">
        <v>350</v>
      </c>
      <c r="Q58">
        <v>1</v>
      </c>
      <c r="W58">
        <v>0</v>
      </c>
      <c r="X58">
        <v>529073949</v>
      </c>
      <c r="Y58">
        <v>1.3919999999999999</v>
      </c>
      <c r="AA58">
        <v>0</v>
      </c>
      <c r="AB58">
        <v>110</v>
      </c>
      <c r="AC58">
        <v>11.6</v>
      </c>
      <c r="AD58">
        <v>0</v>
      </c>
      <c r="AE58">
        <v>0</v>
      </c>
      <c r="AF58">
        <v>110</v>
      </c>
      <c r="AG58">
        <v>11.6</v>
      </c>
      <c r="AH58">
        <v>0</v>
      </c>
      <c r="AI58">
        <v>1</v>
      </c>
      <c r="AJ58">
        <v>1</v>
      </c>
      <c r="AK58">
        <v>1</v>
      </c>
      <c r="AL58">
        <v>1</v>
      </c>
      <c r="AN58">
        <v>0</v>
      </c>
      <c r="AO58">
        <v>1</v>
      </c>
      <c r="AP58">
        <v>1</v>
      </c>
      <c r="AQ58">
        <v>0</v>
      </c>
      <c r="AR58">
        <v>0</v>
      </c>
      <c r="AS58" t="s">
        <v>6</v>
      </c>
      <c r="AT58">
        <v>1.1599999999999999</v>
      </c>
      <c r="AU58" t="s">
        <v>32</v>
      </c>
      <c r="AV58">
        <v>0</v>
      </c>
      <c r="AW58">
        <v>2</v>
      </c>
      <c r="AX58">
        <v>26812538</v>
      </c>
      <c r="AY58">
        <v>1</v>
      </c>
      <c r="AZ58">
        <v>0</v>
      </c>
      <c r="BA58">
        <v>62</v>
      </c>
      <c r="BB58">
        <v>0</v>
      </c>
      <c r="BC58">
        <v>0</v>
      </c>
      <c r="BD58">
        <v>0</v>
      </c>
      <c r="BE58">
        <v>0</v>
      </c>
      <c r="BF58">
        <v>0</v>
      </c>
      <c r="BG58">
        <v>0</v>
      </c>
      <c r="BH58">
        <v>0</v>
      </c>
      <c r="BI58">
        <v>0</v>
      </c>
      <c r="BJ58">
        <v>0</v>
      </c>
      <c r="BK58">
        <v>0</v>
      </c>
      <c r="BL58">
        <v>0</v>
      </c>
      <c r="BM58">
        <v>0</v>
      </c>
      <c r="BN58">
        <v>0</v>
      </c>
      <c r="BO58">
        <v>0</v>
      </c>
      <c r="BP58">
        <v>0</v>
      </c>
      <c r="BQ58">
        <v>0</v>
      </c>
      <c r="BR58">
        <v>0</v>
      </c>
      <c r="BS58">
        <v>0</v>
      </c>
      <c r="BT58">
        <v>0</v>
      </c>
      <c r="BU58">
        <v>0</v>
      </c>
      <c r="BV58">
        <v>0</v>
      </c>
      <c r="BW58">
        <v>0</v>
      </c>
      <c r="CX58">
        <f>Y58*Source!I34</f>
        <v>0.96743999999999986</v>
      </c>
      <c r="CY58">
        <f>AB58</f>
        <v>110</v>
      </c>
      <c r="CZ58">
        <f>AF58</f>
        <v>110</v>
      </c>
      <c r="DA58">
        <f>AJ58</f>
        <v>1</v>
      </c>
      <c r="DB58">
        <v>0</v>
      </c>
    </row>
    <row r="59" spans="1:106" x14ac:dyDescent="0.2">
      <c r="A59">
        <f>ROW(Source!A34)</f>
        <v>34</v>
      </c>
      <c r="B59">
        <v>26812436</v>
      </c>
      <c r="C59">
        <v>26812534</v>
      </c>
      <c r="D59">
        <v>25231542</v>
      </c>
      <c r="E59">
        <v>1</v>
      </c>
      <c r="F59">
        <v>1</v>
      </c>
      <c r="G59">
        <v>1</v>
      </c>
      <c r="H59">
        <v>2</v>
      </c>
      <c r="I59" t="s">
        <v>408</v>
      </c>
      <c r="J59" t="s">
        <v>409</v>
      </c>
      <c r="K59" t="s">
        <v>410</v>
      </c>
      <c r="L59">
        <v>1368</v>
      </c>
      <c r="N59">
        <v>1011</v>
      </c>
      <c r="O59" t="s">
        <v>350</v>
      </c>
      <c r="P59" t="s">
        <v>350</v>
      </c>
      <c r="Q59">
        <v>1</v>
      </c>
      <c r="W59">
        <v>0</v>
      </c>
      <c r="X59">
        <v>-949431549</v>
      </c>
      <c r="Y59">
        <v>0.84</v>
      </c>
      <c r="AA59">
        <v>0</v>
      </c>
      <c r="AB59">
        <v>62.3</v>
      </c>
      <c r="AC59">
        <v>11.6</v>
      </c>
      <c r="AD59">
        <v>0</v>
      </c>
      <c r="AE59">
        <v>0</v>
      </c>
      <c r="AF59">
        <v>62.3</v>
      </c>
      <c r="AG59">
        <v>11.6</v>
      </c>
      <c r="AH59">
        <v>0</v>
      </c>
      <c r="AI59">
        <v>1</v>
      </c>
      <c r="AJ59">
        <v>1</v>
      </c>
      <c r="AK59">
        <v>1</v>
      </c>
      <c r="AL59">
        <v>1</v>
      </c>
      <c r="AN59">
        <v>0</v>
      </c>
      <c r="AO59">
        <v>1</v>
      </c>
      <c r="AP59">
        <v>1</v>
      </c>
      <c r="AQ59">
        <v>0</v>
      </c>
      <c r="AR59">
        <v>0</v>
      </c>
      <c r="AS59" t="s">
        <v>6</v>
      </c>
      <c r="AT59">
        <v>0.7</v>
      </c>
      <c r="AU59" t="s">
        <v>32</v>
      </c>
      <c r="AV59">
        <v>0</v>
      </c>
      <c r="AW59">
        <v>2</v>
      </c>
      <c r="AX59">
        <v>26812539</v>
      </c>
      <c r="AY59">
        <v>1</v>
      </c>
      <c r="AZ59">
        <v>0</v>
      </c>
      <c r="BA59">
        <v>63</v>
      </c>
      <c r="BB59">
        <v>0</v>
      </c>
      <c r="BC59">
        <v>0</v>
      </c>
      <c r="BD59">
        <v>0</v>
      </c>
      <c r="BE59">
        <v>0</v>
      </c>
      <c r="BF59">
        <v>0</v>
      </c>
      <c r="BG59">
        <v>0</v>
      </c>
      <c r="BH59">
        <v>0</v>
      </c>
      <c r="BI59">
        <v>0</v>
      </c>
      <c r="BJ59">
        <v>0</v>
      </c>
      <c r="BK59">
        <v>0</v>
      </c>
      <c r="BL59">
        <v>0</v>
      </c>
      <c r="BM59">
        <v>0</v>
      </c>
      <c r="BN59">
        <v>0</v>
      </c>
      <c r="BO59">
        <v>0</v>
      </c>
      <c r="BP59">
        <v>0</v>
      </c>
      <c r="BQ59">
        <v>0</v>
      </c>
      <c r="BR59">
        <v>0</v>
      </c>
      <c r="BS59">
        <v>0</v>
      </c>
      <c r="BT59">
        <v>0</v>
      </c>
      <c r="BU59">
        <v>0</v>
      </c>
      <c r="BV59">
        <v>0</v>
      </c>
      <c r="BW59">
        <v>0</v>
      </c>
      <c r="CX59">
        <f>Y59*Source!I34</f>
        <v>0.58379999999999999</v>
      </c>
      <c r="CY59">
        <f>AB59</f>
        <v>62.3</v>
      </c>
      <c r="CZ59">
        <f>AF59</f>
        <v>62.3</v>
      </c>
      <c r="DA59">
        <f>AJ59</f>
        <v>1</v>
      </c>
      <c r="DB59">
        <v>0</v>
      </c>
    </row>
    <row r="60" spans="1:106" x14ac:dyDescent="0.2">
      <c r="A60">
        <f>ROW(Source!A34)</f>
        <v>34</v>
      </c>
      <c r="B60">
        <v>26812436</v>
      </c>
      <c r="C60">
        <v>26812534</v>
      </c>
      <c r="D60">
        <v>25231615</v>
      </c>
      <c r="E60">
        <v>1</v>
      </c>
      <c r="F60">
        <v>1</v>
      </c>
      <c r="G60">
        <v>1</v>
      </c>
      <c r="H60">
        <v>2</v>
      </c>
      <c r="I60" t="s">
        <v>411</v>
      </c>
      <c r="J60" t="s">
        <v>412</v>
      </c>
      <c r="K60" t="s">
        <v>413</v>
      </c>
      <c r="L60">
        <v>1368</v>
      </c>
      <c r="N60">
        <v>1011</v>
      </c>
      <c r="O60" t="s">
        <v>350</v>
      </c>
      <c r="P60" t="s">
        <v>350</v>
      </c>
      <c r="Q60">
        <v>1</v>
      </c>
      <c r="W60">
        <v>0</v>
      </c>
      <c r="X60">
        <v>-1890513117</v>
      </c>
      <c r="Y60">
        <v>2.7839999999999998</v>
      </c>
      <c r="AA60">
        <v>0</v>
      </c>
      <c r="AB60">
        <v>113.44</v>
      </c>
      <c r="AC60">
        <v>13.5</v>
      </c>
      <c r="AD60">
        <v>0</v>
      </c>
      <c r="AE60">
        <v>0</v>
      </c>
      <c r="AF60">
        <v>113.44</v>
      </c>
      <c r="AG60">
        <v>13.5</v>
      </c>
      <c r="AH60">
        <v>0</v>
      </c>
      <c r="AI60">
        <v>1</v>
      </c>
      <c r="AJ60">
        <v>1</v>
      </c>
      <c r="AK60">
        <v>1</v>
      </c>
      <c r="AL60">
        <v>1</v>
      </c>
      <c r="AN60">
        <v>0</v>
      </c>
      <c r="AO60">
        <v>1</v>
      </c>
      <c r="AP60">
        <v>1</v>
      </c>
      <c r="AQ60">
        <v>0</v>
      </c>
      <c r="AR60">
        <v>0</v>
      </c>
      <c r="AS60" t="s">
        <v>6</v>
      </c>
      <c r="AT60">
        <v>2.3199999999999998</v>
      </c>
      <c r="AU60" t="s">
        <v>32</v>
      </c>
      <c r="AV60">
        <v>0</v>
      </c>
      <c r="AW60">
        <v>2</v>
      </c>
      <c r="AX60">
        <v>26812540</v>
      </c>
      <c r="AY60">
        <v>1</v>
      </c>
      <c r="AZ60">
        <v>0</v>
      </c>
      <c r="BA60">
        <v>64</v>
      </c>
      <c r="BB60">
        <v>0</v>
      </c>
      <c r="BC60">
        <v>0</v>
      </c>
      <c r="BD60">
        <v>0</v>
      </c>
      <c r="BE60">
        <v>0</v>
      </c>
      <c r="BF60">
        <v>0</v>
      </c>
      <c r="BG60">
        <v>0</v>
      </c>
      <c r="BH60">
        <v>0</v>
      </c>
      <c r="BI60">
        <v>0</v>
      </c>
      <c r="BJ60">
        <v>0</v>
      </c>
      <c r="BK60">
        <v>0</v>
      </c>
      <c r="BL60">
        <v>0</v>
      </c>
      <c r="BM60">
        <v>0</v>
      </c>
      <c r="BN60">
        <v>0</v>
      </c>
      <c r="BO60">
        <v>0</v>
      </c>
      <c r="BP60">
        <v>0</v>
      </c>
      <c r="BQ60">
        <v>0</v>
      </c>
      <c r="BR60">
        <v>0</v>
      </c>
      <c r="BS60">
        <v>0</v>
      </c>
      <c r="BT60">
        <v>0</v>
      </c>
      <c r="BU60">
        <v>0</v>
      </c>
      <c r="BV60">
        <v>0</v>
      </c>
      <c r="BW60">
        <v>0</v>
      </c>
      <c r="CX60">
        <f>Y60*Source!I34</f>
        <v>1.9348799999999997</v>
      </c>
      <c r="CY60">
        <f>AB60</f>
        <v>113.44</v>
      </c>
      <c r="CZ60">
        <f>AF60</f>
        <v>113.44</v>
      </c>
      <c r="DA60">
        <f>AJ60</f>
        <v>1</v>
      </c>
      <c r="DB60">
        <v>0</v>
      </c>
    </row>
    <row r="61" spans="1:106" x14ac:dyDescent="0.2">
      <c r="A61">
        <f>ROW(Source!A34)</f>
        <v>34</v>
      </c>
      <c r="B61">
        <v>26812436</v>
      </c>
      <c r="C61">
        <v>26812534</v>
      </c>
      <c r="D61">
        <v>25152449</v>
      </c>
      <c r="E61">
        <v>1</v>
      </c>
      <c r="F61">
        <v>1</v>
      </c>
      <c r="G61">
        <v>1</v>
      </c>
      <c r="H61">
        <v>3</v>
      </c>
      <c r="I61" t="s">
        <v>60</v>
      </c>
      <c r="J61" t="s">
        <v>63</v>
      </c>
      <c r="K61" t="s">
        <v>61</v>
      </c>
      <c r="L61">
        <v>1348</v>
      </c>
      <c r="N61">
        <v>1009</v>
      </c>
      <c r="O61" t="s">
        <v>62</v>
      </c>
      <c r="P61" t="s">
        <v>62</v>
      </c>
      <c r="Q61">
        <v>1000</v>
      </c>
      <c r="W61">
        <v>0</v>
      </c>
      <c r="X61">
        <v>257639785</v>
      </c>
      <c r="Y61">
        <v>99</v>
      </c>
      <c r="AA61">
        <v>51.29</v>
      </c>
      <c r="AB61">
        <v>0</v>
      </c>
      <c r="AC61">
        <v>0</v>
      </c>
      <c r="AD61">
        <v>0</v>
      </c>
      <c r="AE61">
        <v>51.29</v>
      </c>
      <c r="AF61">
        <v>0</v>
      </c>
      <c r="AG61">
        <v>0</v>
      </c>
      <c r="AH61">
        <v>0</v>
      </c>
      <c r="AI61">
        <v>1</v>
      </c>
      <c r="AJ61">
        <v>1</v>
      </c>
      <c r="AK61">
        <v>1</v>
      </c>
      <c r="AL61">
        <v>1</v>
      </c>
      <c r="AN61">
        <v>0</v>
      </c>
      <c r="AO61">
        <v>0</v>
      </c>
      <c r="AP61">
        <v>0</v>
      </c>
      <c r="AQ61">
        <v>0</v>
      </c>
      <c r="AR61">
        <v>0</v>
      </c>
      <c r="AS61" t="s">
        <v>6</v>
      </c>
      <c r="AT61">
        <v>99</v>
      </c>
      <c r="AU61" t="s">
        <v>6</v>
      </c>
      <c r="AV61">
        <v>0</v>
      </c>
      <c r="AW61">
        <v>1</v>
      </c>
      <c r="AX61">
        <v>-1</v>
      </c>
      <c r="AY61">
        <v>0</v>
      </c>
      <c r="AZ61">
        <v>0</v>
      </c>
      <c r="BA61" t="s">
        <v>6</v>
      </c>
      <c r="BB61">
        <v>0</v>
      </c>
      <c r="BC61">
        <v>0</v>
      </c>
      <c r="BD61">
        <v>0</v>
      </c>
      <c r="BE61">
        <v>0</v>
      </c>
      <c r="BF61">
        <v>0</v>
      </c>
      <c r="BG61">
        <v>0</v>
      </c>
      <c r="BH61">
        <v>0</v>
      </c>
      <c r="BI61">
        <v>0</v>
      </c>
      <c r="BJ61">
        <v>0</v>
      </c>
      <c r="BK61">
        <v>0</v>
      </c>
      <c r="BL61">
        <v>0</v>
      </c>
      <c r="BM61">
        <v>0</v>
      </c>
      <c r="BN61">
        <v>0</v>
      </c>
      <c r="BO61">
        <v>0</v>
      </c>
      <c r="BP61">
        <v>0</v>
      </c>
      <c r="BQ61">
        <v>0</v>
      </c>
      <c r="BR61">
        <v>0</v>
      </c>
      <c r="BS61">
        <v>0</v>
      </c>
      <c r="BT61">
        <v>0</v>
      </c>
      <c r="BU61">
        <v>0</v>
      </c>
      <c r="BV61">
        <v>0</v>
      </c>
      <c r="BW61">
        <v>0</v>
      </c>
      <c r="CX61">
        <f>Y61*Source!I34</f>
        <v>68.804999999999993</v>
      </c>
      <c r="CY61">
        <f>AA61</f>
        <v>51.29</v>
      </c>
      <c r="CZ61">
        <f>AE61</f>
        <v>51.29</v>
      </c>
      <c r="DA61">
        <f>AI61</f>
        <v>1</v>
      </c>
      <c r="DB61">
        <v>0</v>
      </c>
    </row>
    <row r="62" spans="1:106" x14ac:dyDescent="0.2">
      <c r="A62">
        <f>ROW(Source!A35)</f>
        <v>35</v>
      </c>
      <c r="B62">
        <v>26812450</v>
      </c>
      <c r="C62">
        <v>26812534</v>
      </c>
      <c r="D62">
        <v>25413050</v>
      </c>
      <c r="E62">
        <v>1</v>
      </c>
      <c r="F62">
        <v>1</v>
      </c>
      <c r="G62">
        <v>1</v>
      </c>
      <c r="H62">
        <v>1</v>
      </c>
      <c r="I62" t="s">
        <v>403</v>
      </c>
      <c r="J62" t="s">
        <v>6</v>
      </c>
      <c r="K62" t="s">
        <v>404</v>
      </c>
      <c r="L62">
        <v>1191</v>
      </c>
      <c r="N62">
        <v>1013</v>
      </c>
      <c r="O62" t="s">
        <v>344</v>
      </c>
      <c r="P62" t="s">
        <v>344</v>
      </c>
      <c r="Q62">
        <v>1</v>
      </c>
      <c r="W62">
        <v>0</v>
      </c>
      <c r="X62">
        <v>735429535</v>
      </c>
      <c r="Y62">
        <v>2.7839999999999998</v>
      </c>
      <c r="AA62">
        <v>0</v>
      </c>
      <c r="AB62">
        <v>0</v>
      </c>
      <c r="AC62">
        <v>0</v>
      </c>
      <c r="AD62">
        <v>55.77</v>
      </c>
      <c r="AE62">
        <v>0</v>
      </c>
      <c r="AF62">
        <v>0</v>
      </c>
      <c r="AG62">
        <v>0</v>
      </c>
      <c r="AH62">
        <v>7.8</v>
      </c>
      <c r="AI62">
        <v>1</v>
      </c>
      <c r="AJ62">
        <v>1</v>
      </c>
      <c r="AK62">
        <v>1</v>
      </c>
      <c r="AL62">
        <v>7.15</v>
      </c>
      <c r="AN62">
        <v>0</v>
      </c>
      <c r="AO62">
        <v>1</v>
      </c>
      <c r="AP62">
        <v>1</v>
      </c>
      <c r="AQ62">
        <v>0</v>
      </c>
      <c r="AR62">
        <v>0</v>
      </c>
      <c r="AS62" t="s">
        <v>6</v>
      </c>
      <c r="AT62">
        <v>2.3199999999999998</v>
      </c>
      <c r="AU62" t="s">
        <v>32</v>
      </c>
      <c r="AV62">
        <v>1</v>
      </c>
      <c r="AW62">
        <v>2</v>
      </c>
      <c r="AX62">
        <v>26812535</v>
      </c>
      <c r="AY62">
        <v>1</v>
      </c>
      <c r="AZ62">
        <v>0</v>
      </c>
      <c r="BA62">
        <v>66</v>
      </c>
      <c r="BB62">
        <v>0</v>
      </c>
      <c r="BC62">
        <v>0</v>
      </c>
      <c r="BD62">
        <v>0</v>
      </c>
      <c r="BE62">
        <v>0</v>
      </c>
      <c r="BF62">
        <v>0</v>
      </c>
      <c r="BG62">
        <v>0</v>
      </c>
      <c r="BH62">
        <v>0</v>
      </c>
      <c r="BI62">
        <v>0</v>
      </c>
      <c r="BJ62">
        <v>0</v>
      </c>
      <c r="BK62">
        <v>0</v>
      </c>
      <c r="BL62">
        <v>0</v>
      </c>
      <c r="BM62">
        <v>0</v>
      </c>
      <c r="BN62">
        <v>0</v>
      </c>
      <c r="BO62">
        <v>0</v>
      </c>
      <c r="BP62">
        <v>0</v>
      </c>
      <c r="BQ62">
        <v>0</v>
      </c>
      <c r="BR62">
        <v>0</v>
      </c>
      <c r="BS62">
        <v>0</v>
      </c>
      <c r="BT62">
        <v>0</v>
      </c>
      <c r="BU62">
        <v>0</v>
      </c>
      <c r="BV62">
        <v>0</v>
      </c>
      <c r="BW62">
        <v>0</v>
      </c>
      <c r="CX62">
        <f>Y62*Source!I35</f>
        <v>1.9348799999999997</v>
      </c>
      <c r="CY62">
        <f>AD62</f>
        <v>55.77</v>
      </c>
      <c r="CZ62">
        <f>AH62</f>
        <v>7.8</v>
      </c>
      <c r="DA62">
        <f>AL62</f>
        <v>7.15</v>
      </c>
      <c r="DB62">
        <v>0</v>
      </c>
    </row>
    <row r="63" spans="1:106" x14ac:dyDescent="0.2">
      <c r="A63">
        <f>ROW(Source!A35)</f>
        <v>35</v>
      </c>
      <c r="B63">
        <v>26812450</v>
      </c>
      <c r="C63">
        <v>26812534</v>
      </c>
      <c r="D63">
        <v>25412928</v>
      </c>
      <c r="E63">
        <v>1</v>
      </c>
      <c r="F63">
        <v>1</v>
      </c>
      <c r="G63">
        <v>1</v>
      </c>
      <c r="H63">
        <v>1</v>
      </c>
      <c r="I63" t="s">
        <v>345</v>
      </c>
      <c r="J63" t="s">
        <v>6</v>
      </c>
      <c r="K63" t="s">
        <v>346</v>
      </c>
      <c r="L63">
        <v>1191</v>
      </c>
      <c r="N63">
        <v>1013</v>
      </c>
      <c r="O63" t="s">
        <v>344</v>
      </c>
      <c r="P63" t="s">
        <v>344</v>
      </c>
      <c r="Q63">
        <v>1</v>
      </c>
      <c r="W63">
        <v>0</v>
      </c>
      <c r="X63">
        <v>-1417349443</v>
      </c>
      <c r="Y63">
        <v>6.5</v>
      </c>
      <c r="AA63">
        <v>0</v>
      </c>
      <c r="AB63">
        <v>0</v>
      </c>
      <c r="AC63">
        <v>0</v>
      </c>
      <c r="AD63">
        <v>0</v>
      </c>
      <c r="AE63">
        <v>0</v>
      </c>
      <c r="AF63">
        <v>0</v>
      </c>
      <c r="AG63">
        <v>0</v>
      </c>
      <c r="AH63">
        <v>0</v>
      </c>
      <c r="AI63">
        <v>1</v>
      </c>
      <c r="AJ63">
        <v>1</v>
      </c>
      <c r="AK63">
        <v>7.15</v>
      </c>
      <c r="AL63">
        <v>1</v>
      </c>
      <c r="AN63">
        <v>0</v>
      </c>
      <c r="AO63">
        <v>1</v>
      </c>
      <c r="AP63">
        <v>0</v>
      </c>
      <c r="AQ63">
        <v>0</v>
      </c>
      <c r="AR63">
        <v>0</v>
      </c>
      <c r="AS63" t="s">
        <v>6</v>
      </c>
      <c r="AT63">
        <v>6.5</v>
      </c>
      <c r="AU63" t="s">
        <v>6</v>
      </c>
      <c r="AV63">
        <v>2</v>
      </c>
      <c r="AW63">
        <v>2</v>
      </c>
      <c r="AX63">
        <v>26812536</v>
      </c>
      <c r="AY63">
        <v>1</v>
      </c>
      <c r="AZ63">
        <v>2048</v>
      </c>
      <c r="BA63">
        <v>67</v>
      </c>
      <c r="BB63">
        <v>0</v>
      </c>
      <c r="BC63">
        <v>0</v>
      </c>
      <c r="BD63">
        <v>0</v>
      </c>
      <c r="BE63">
        <v>0</v>
      </c>
      <c r="BF63">
        <v>0</v>
      </c>
      <c r="BG63">
        <v>0</v>
      </c>
      <c r="BH63">
        <v>0</v>
      </c>
      <c r="BI63">
        <v>0</v>
      </c>
      <c r="BJ63">
        <v>0</v>
      </c>
      <c r="BK63">
        <v>0</v>
      </c>
      <c r="BL63">
        <v>0</v>
      </c>
      <c r="BM63">
        <v>0</v>
      </c>
      <c r="BN63">
        <v>0</v>
      </c>
      <c r="BO63">
        <v>0</v>
      </c>
      <c r="BP63">
        <v>0</v>
      </c>
      <c r="BQ63">
        <v>0</v>
      </c>
      <c r="BR63">
        <v>0</v>
      </c>
      <c r="BS63">
        <v>0</v>
      </c>
      <c r="BT63">
        <v>0</v>
      </c>
      <c r="BU63">
        <v>0</v>
      </c>
      <c r="BV63">
        <v>0</v>
      </c>
      <c r="BW63">
        <v>0</v>
      </c>
      <c r="CX63">
        <f>Y63*Source!I35</f>
        <v>4.5175000000000001</v>
      </c>
      <c r="CY63">
        <f>AD63</f>
        <v>0</v>
      </c>
      <c r="CZ63">
        <f>AH63</f>
        <v>0</v>
      </c>
      <c r="DA63">
        <f>AL63</f>
        <v>1</v>
      </c>
      <c r="DB63">
        <v>0</v>
      </c>
    </row>
    <row r="64" spans="1:106" x14ac:dyDescent="0.2">
      <c r="A64">
        <f>ROW(Source!A35)</f>
        <v>35</v>
      </c>
      <c r="B64">
        <v>26812450</v>
      </c>
      <c r="C64">
        <v>26812534</v>
      </c>
      <c r="D64">
        <v>25230958</v>
      </c>
      <c r="E64">
        <v>1</v>
      </c>
      <c r="F64">
        <v>1</v>
      </c>
      <c r="G64">
        <v>1</v>
      </c>
      <c r="H64">
        <v>2</v>
      </c>
      <c r="I64" t="s">
        <v>405</v>
      </c>
      <c r="J64" t="s">
        <v>406</v>
      </c>
      <c r="K64" t="s">
        <v>407</v>
      </c>
      <c r="L64">
        <v>1368</v>
      </c>
      <c r="N64">
        <v>1011</v>
      </c>
      <c r="O64" t="s">
        <v>350</v>
      </c>
      <c r="P64" t="s">
        <v>350</v>
      </c>
      <c r="Q64">
        <v>1</v>
      </c>
      <c r="W64">
        <v>0</v>
      </c>
      <c r="X64">
        <v>472804430</v>
      </c>
      <c r="Y64">
        <v>2.7839999999999998</v>
      </c>
      <c r="AA64">
        <v>0</v>
      </c>
      <c r="AB64">
        <v>3203.34</v>
      </c>
      <c r="AC64">
        <v>15.42</v>
      </c>
      <c r="AD64">
        <v>0</v>
      </c>
      <c r="AE64">
        <v>0</v>
      </c>
      <c r="AF64">
        <v>448.02</v>
      </c>
      <c r="AG64">
        <v>15.42</v>
      </c>
      <c r="AH64">
        <v>0</v>
      </c>
      <c r="AI64">
        <v>1</v>
      </c>
      <c r="AJ64">
        <v>7.15</v>
      </c>
      <c r="AK64">
        <v>1</v>
      </c>
      <c r="AL64">
        <v>1</v>
      </c>
      <c r="AN64">
        <v>0</v>
      </c>
      <c r="AO64">
        <v>1</v>
      </c>
      <c r="AP64">
        <v>1</v>
      </c>
      <c r="AQ64">
        <v>0</v>
      </c>
      <c r="AR64">
        <v>0</v>
      </c>
      <c r="AS64" t="s">
        <v>6</v>
      </c>
      <c r="AT64">
        <v>2.3199999999999998</v>
      </c>
      <c r="AU64" t="s">
        <v>32</v>
      </c>
      <c r="AV64">
        <v>0</v>
      </c>
      <c r="AW64">
        <v>2</v>
      </c>
      <c r="AX64">
        <v>26812537</v>
      </c>
      <c r="AY64">
        <v>1</v>
      </c>
      <c r="AZ64">
        <v>0</v>
      </c>
      <c r="BA64">
        <v>68</v>
      </c>
      <c r="BB64">
        <v>0</v>
      </c>
      <c r="BC64">
        <v>0</v>
      </c>
      <c r="BD64">
        <v>0</v>
      </c>
      <c r="BE64">
        <v>0</v>
      </c>
      <c r="BF64">
        <v>0</v>
      </c>
      <c r="BG64">
        <v>0</v>
      </c>
      <c r="BH64">
        <v>0</v>
      </c>
      <c r="BI64">
        <v>0</v>
      </c>
      <c r="BJ64">
        <v>0</v>
      </c>
      <c r="BK64">
        <v>0</v>
      </c>
      <c r="BL64">
        <v>0</v>
      </c>
      <c r="BM64">
        <v>0</v>
      </c>
      <c r="BN64">
        <v>0</v>
      </c>
      <c r="BO64">
        <v>0</v>
      </c>
      <c r="BP64">
        <v>0</v>
      </c>
      <c r="BQ64">
        <v>0</v>
      </c>
      <c r="BR64">
        <v>0</v>
      </c>
      <c r="BS64">
        <v>0</v>
      </c>
      <c r="BT64">
        <v>0</v>
      </c>
      <c r="BU64">
        <v>0</v>
      </c>
      <c r="BV64">
        <v>0</v>
      </c>
      <c r="BW64">
        <v>0</v>
      </c>
      <c r="CX64">
        <f>Y64*Source!I35</f>
        <v>1.9348799999999997</v>
      </c>
      <c r="CY64">
        <f>AB64</f>
        <v>3203.34</v>
      </c>
      <c r="CZ64">
        <f>AF64</f>
        <v>448.02</v>
      </c>
      <c r="DA64">
        <f>AJ64</f>
        <v>7.15</v>
      </c>
      <c r="DB64">
        <v>0</v>
      </c>
    </row>
    <row r="65" spans="1:106" x14ac:dyDescent="0.2">
      <c r="A65">
        <f>ROW(Source!A35)</f>
        <v>35</v>
      </c>
      <c r="B65">
        <v>26812450</v>
      </c>
      <c r="C65">
        <v>26812534</v>
      </c>
      <c r="D65">
        <v>25231536</v>
      </c>
      <c r="E65">
        <v>1</v>
      </c>
      <c r="F65">
        <v>1</v>
      </c>
      <c r="G65">
        <v>1</v>
      </c>
      <c r="H65">
        <v>2</v>
      </c>
      <c r="I65" t="s">
        <v>391</v>
      </c>
      <c r="J65" t="s">
        <v>392</v>
      </c>
      <c r="K65" t="s">
        <v>393</v>
      </c>
      <c r="L65">
        <v>1368</v>
      </c>
      <c r="N65">
        <v>1011</v>
      </c>
      <c r="O65" t="s">
        <v>350</v>
      </c>
      <c r="P65" t="s">
        <v>350</v>
      </c>
      <c r="Q65">
        <v>1</v>
      </c>
      <c r="W65">
        <v>0</v>
      </c>
      <c r="X65">
        <v>529073949</v>
      </c>
      <c r="Y65">
        <v>1.3919999999999999</v>
      </c>
      <c r="AA65">
        <v>0</v>
      </c>
      <c r="AB65">
        <v>786.5</v>
      </c>
      <c r="AC65">
        <v>11.6</v>
      </c>
      <c r="AD65">
        <v>0</v>
      </c>
      <c r="AE65">
        <v>0</v>
      </c>
      <c r="AF65">
        <v>110</v>
      </c>
      <c r="AG65">
        <v>11.6</v>
      </c>
      <c r="AH65">
        <v>0</v>
      </c>
      <c r="AI65">
        <v>1</v>
      </c>
      <c r="AJ65">
        <v>7.15</v>
      </c>
      <c r="AK65">
        <v>1</v>
      </c>
      <c r="AL65">
        <v>1</v>
      </c>
      <c r="AN65">
        <v>0</v>
      </c>
      <c r="AO65">
        <v>1</v>
      </c>
      <c r="AP65">
        <v>1</v>
      </c>
      <c r="AQ65">
        <v>0</v>
      </c>
      <c r="AR65">
        <v>0</v>
      </c>
      <c r="AS65" t="s">
        <v>6</v>
      </c>
      <c r="AT65">
        <v>1.1599999999999999</v>
      </c>
      <c r="AU65" t="s">
        <v>32</v>
      </c>
      <c r="AV65">
        <v>0</v>
      </c>
      <c r="AW65">
        <v>2</v>
      </c>
      <c r="AX65">
        <v>26812538</v>
      </c>
      <c r="AY65">
        <v>1</v>
      </c>
      <c r="AZ65">
        <v>0</v>
      </c>
      <c r="BA65">
        <v>69</v>
      </c>
      <c r="BB65">
        <v>0</v>
      </c>
      <c r="BC65">
        <v>0</v>
      </c>
      <c r="BD65">
        <v>0</v>
      </c>
      <c r="BE65">
        <v>0</v>
      </c>
      <c r="BF65">
        <v>0</v>
      </c>
      <c r="BG65">
        <v>0</v>
      </c>
      <c r="BH65">
        <v>0</v>
      </c>
      <c r="BI65">
        <v>0</v>
      </c>
      <c r="BJ65">
        <v>0</v>
      </c>
      <c r="BK65">
        <v>0</v>
      </c>
      <c r="BL65">
        <v>0</v>
      </c>
      <c r="BM65">
        <v>0</v>
      </c>
      <c r="BN65">
        <v>0</v>
      </c>
      <c r="BO65">
        <v>0</v>
      </c>
      <c r="BP65">
        <v>0</v>
      </c>
      <c r="BQ65">
        <v>0</v>
      </c>
      <c r="BR65">
        <v>0</v>
      </c>
      <c r="BS65">
        <v>0</v>
      </c>
      <c r="BT65">
        <v>0</v>
      </c>
      <c r="BU65">
        <v>0</v>
      </c>
      <c r="BV65">
        <v>0</v>
      </c>
      <c r="BW65">
        <v>0</v>
      </c>
      <c r="CX65">
        <f>Y65*Source!I35</f>
        <v>0.96743999999999986</v>
      </c>
      <c r="CY65">
        <f>AB65</f>
        <v>786.5</v>
      </c>
      <c r="CZ65">
        <f>AF65</f>
        <v>110</v>
      </c>
      <c r="DA65">
        <f>AJ65</f>
        <v>7.15</v>
      </c>
      <c r="DB65">
        <v>0</v>
      </c>
    </row>
    <row r="66" spans="1:106" x14ac:dyDescent="0.2">
      <c r="A66">
        <f>ROW(Source!A35)</f>
        <v>35</v>
      </c>
      <c r="B66">
        <v>26812450</v>
      </c>
      <c r="C66">
        <v>26812534</v>
      </c>
      <c r="D66">
        <v>25231542</v>
      </c>
      <c r="E66">
        <v>1</v>
      </c>
      <c r="F66">
        <v>1</v>
      </c>
      <c r="G66">
        <v>1</v>
      </c>
      <c r="H66">
        <v>2</v>
      </c>
      <c r="I66" t="s">
        <v>408</v>
      </c>
      <c r="J66" t="s">
        <v>409</v>
      </c>
      <c r="K66" t="s">
        <v>410</v>
      </c>
      <c r="L66">
        <v>1368</v>
      </c>
      <c r="N66">
        <v>1011</v>
      </c>
      <c r="O66" t="s">
        <v>350</v>
      </c>
      <c r="P66" t="s">
        <v>350</v>
      </c>
      <c r="Q66">
        <v>1</v>
      </c>
      <c r="W66">
        <v>0</v>
      </c>
      <c r="X66">
        <v>-949431549</v>
      </c>
      <c r="Y66">
        <v>0.84</v>
      </c>
      <c r="AA66">
        <v>0</v>
      </c>
      <c r="AB66">
        <v>445.45</v>
      </c>
      <c r="AC66">
        <v>11.6</v>
      </c>
      <c r="AD66">
        <v>0</v>
      </c>
      <c r="AE66">
        <v>0</v>
      </c>
      <c r="AF66">
        <v>62.3</v>
      </c>
      <c r="AG66">
        <v>11.6</v>
      </c>
      <c r="AH66">
        <v>0</v>
      </c>
      <c r="AI66">
        <v>1</v>
      </c>
      <c r="AJ66">
        <v>7.15</v>
      </c>
      <c r="AK66">
        <v>1</v>
      </c>
      <c r="AL66">
        <v>1</v>
      </c>
      <c r="AN66">
        <v>0</v>
      </c>
      <c r="AO66">
        <v>1</v>
      </c>
      <c r="AP66">
        <v>1</v>
      </c>
      <c r="AQ66">
        <v>0</v>
      </c>
      <c r="AR66">
        <v>0</v>
      </c>
      <c r="AS66" t="s">
        <v>6</v>
      </c>
      <c r="AT66">
        <v>0.7</v>
      </c>
      <c r="AU66" t="s">
        <v>32</v>
      </c>
      <c r="AV66">
        <v>0</v>
      </c>
      <c r="AW66">
        <v>2</v>
      </c>
      <c r="AX66">
        <v>26812539</v>
      </c>
      <c r="AY66">
        <v>1</v>
      </c>
      <c r="AZ66">
        <v>0</v>
      </c>
      <c r="BA66">
        <v>70</v>
      </c>
      <c r="BB66">
        <v>0</v>
      </c>
      <c r="BC66">
        <v>0</v>
      </c>
      <c r="BD66">
        <v>0</v>
      </c>
      <c r="BE66">
        <v>0</v>
      </c>
      <c r="BF66">
        <v>0</v>
      </c>
      <c r="BG66">
        <v>0</v>
      </c>
      <c r="BH66">
        <v>0</v>
      </c>
      <c r="BI66">
        <v>0</v>
      </c>
      <c r="BJ66">
        <v>0</v>
      </c>
      <c r="BK66">
        <v>0</v>
      </c>
      <c r="BL66">
        <v>0</v>
      </c>
      <c r="BM66">
        <v>0</v>
      </c>
      <c r="BN66">
        <v>0</v>
      </c>
      <c r="BO66">
        <v>0</v>
      </c>
      <c r="BP66">
        <v>0</v>
      </c>
      <c r="BQ66">
        <v>0</v>
      </c>
      <c r="BR66">
        <v>0</v>
      </c>
      <c r="BS66">
        <v>0</v>
      </c>
      <c r="BT66">
        <v>0</v>
      </c>
      <c r="BU66">
        <v>0</v>
      </c>
      <c r="BV66">
        <v>0</v>
      </c>
      <c r="BW66">
        <v>0</v>
      </c>
      <c r="CX66">
        <f>Y66*Source!I35</f>
        <v>0.58379999999999999</v>
      </c>
      <c r="CY66">
        <f>AB66</f>
        <v>445.45</v>
      </c>
      <c r="CZ66">
        <f>AF66</f>
        <v>62.3</v>
      </c>
      <c r="DA66">
        <f>AJ66</f>
        <v>7.15</v>
      </c>
      <c r="DB66">
        <v>0</v>
      </c>
    </row>
    <row r="67" spans="1:106" x14ac:dyDescent="0.2">
      <c r="A67">
        <f>ROW(Source!A35)</f>
        <v>35</v>
      </c>
      <c r="B67">
        <v>26812450</v>
      </c>
      <c r="C67">
        <v>26812534</v>
      </c>
      <c r="D67">
        <v>25231615</v>
      </c>
      <c r="E67">
        <v>1</v>
      </c>
      <c r="F67">
        <v>1</v>
      </c>
      <c r="G67">
        <v>1</v>
      </c>
      <c r="H67">
        <v>2</v>
      </c>
      <c r="I67" t="s">
        <v>411</v>
      </c>
      <c r="J67" t="s">
        <v>412</v>
      </c>
      <c r="K67" t="s">
        <v>413</v>
      </c>
      <c r="L67">
        <v>1368</v>
      </c>
      <c r="N67">
        <v>1011</v>
      </c>
      <c r="O67" t="s">
        <v>350</v>
      </c>
      <c r="P67" t="s">
        <v>350</v>
      </c>
      <c r="Q67">
        <v>1</v>
      </c>
      <c r="W67">
        <v>0</v>
      </c>
      <c r="X67">
        <v>-1890513117</v>
      </c>
      <c r="Y67">
        <v>2.7839999999999998</v>
      </c>
      <c r="AA67">
        <v>0</v>
      </c>
      <c r="AB67">
        <v>811.1</v>
      </c>
      <c r="AC67">
        <v>13.5</v>
      </c>
      <c r="AD67">
        <v>0</v>
      </c>
      <c r="AE67">
        <v>0</v>
      </c>
      <c r="AF67">
        <v>113.44</v>
      </c>
      <c r="AG67">
        <v>13.5</v>
      </c>
      <c r="AH67">
        <v>0</v>
      </c>
      <c r="AI67">
        <v>1</v>
      </c>
      <c r="AJ67">
        <v>7.15</v>
      </c>
      <c r="AK67">
        <v>1</v>
      </c>
      <c r="AL67">
        <v>1</v>
      </c>
      <c r="AN67">
        <v>0</v>
      </c>
      <c r="AO67">
        <v>1</v>
      </c>
      <c r="AP67">
        <v>1</v>
      </c>
      <c r="AQ67">
        <v>0</v>
      </c>
      <c r="AR67">
        <v>0</v>
      </c>
      <c r="AS67" t="s">
        <v>6</v>
      </c>
      <c r="AT67">
        <v>2.3199999999999998</v>
      </c>
      <c r="AU67" t="s">
        <v>32</v>
      </c>
      <c r="AV67">
        <v>0</v>
      </c>
      <c r="AW67">
        <v>2</v>
      </c>
      <c r="AX67">
        <v>26812540</v>
      </c>
      <c r="AY67">
        <v>1</v>
      </c>
      <c r="AZ67">
        <v>0</v>
      </c>
      <c r="BA67">
        <v>71</v>
      </c>
      <c r="BB67">
        <v>0</v>
      </c>
      <c r="BC67">
        <v>0</v>
      </c>
      <c r="BD67">
        <v>0</v>
      </c>
      <c r="BE67">
        <v>0</v>
      </c>
      <c r="BF67">
        <v>0</v>
      </c>
      <c r="BG67">
        <v>0</v>
      </c>
      <c r="BH67">
        <v>0</v>
      </c>
      <c r="BI67">
        <v>0</v>
      </c>
      <c r="BJ67">
        <v>0</v>
      </c>
      <c r="BK67">
        <v>0</v>
      </c>
      <c r="BL67">
        <v>0</v>
      </c>
      <c r="BM67">
        <v>0</v>
      </c>
      <c r="BN67">
        <v>0</v>
      </c>
      <c r="BO67">
        <v>0</v>
      </c>
      <c r="BP67">
        <v>0</v>
      </c>
      <c r="BQ67">
        <v>0</v>
      </c>
      <c r="BR67">
        <v>0</v>
      </c>
      <c r="BS67">
        <v>0</v>
      </c>
      <c r="BT67">
        <v>0</v>
      </c>
      <c r="BU67">
        <v>0</v>
      </c>
      <c r="BV67">
        <v>0</v>
      </c>
      <c r="BW67">
        <v>0</v>
      </c>
      <c r="CX67">
        <f>Y67*Source!I35</f>
        <v>1.9348799999999997</v>
      </c>
      <c r="CY67">
        <f>AB67</f>
        <v>811.1</v>
      </c>
      <c r="CZ67">
        <f>AF67</f>
        <v>113.44</v>
      </c>
      <c r="DA67">
        <f>AJ67</f>
        <v>7.15</v>
      </c>
      <c r="DB67">
        <v>0</v>
      </c>
    </row>
    <row r="68" spans="1:106" x14ac:dyDescent="0.2">
      <c r="A68">
        <f>ROW(Source!A35)</f>
        <v>35</v>
      </c>
      <c r="B68">
        <v>26812450</v>
      </c>
      <c r="C68">
        <v>26812534</v>
      </c>
      <c r="D68">
        <v>25152449</v>
      </c>
      <c r="E68">
        <v>1</v>
      </c>
      <c r="F68">
        <v>1</v>
      </c>
      <c r="G68">
        <v>1</v>
      </c>
      <c r="H68">
        <v>3</v>
      </c>
      <c r="I68" t="s">
        <v>60</v>
      </c>
      <c r="J68" t="s">
        <v>63</v>
      </c>
      <c r="K68" t="s">
        <v>61</v>
      </c>
      <c r="L68">
        <v>1348</v>
      </c>
      <c r="N68">
        <v>1009</v>
      </c>
      <c r="O68" t="s">
        <v>62</v>
      </c>
      <c r="P68" t="s">
        <v>62</v>
      </c>
      <c r="Q68">
        <v>1000</v>
      </c>
      <c r="W68">
        <v>0</v>
      </c>
      <c r="X68">
        <v>257639785</v>
      </c>
      <c r="Y68">
        <v>99</v>
      </c>
      <c r="AA68">
        <v>366.72</v>
      </c>
      <c r="AB68">
        <v>0</v>
      </c>
      <c r="AC68">
        <v>0</v>
      </c>
      <c r="AD68">
        <v>0</v>
      </c>
      <c r="AE68">
        <v>51.29</v>
      </c>
      <c r="AF68">
        <v>0</v>
      </c>
      <c r="AG68">
        <v>0</v>
      </c>
      <c r="AH68">
        <v>0</v>
      </c>
      <c r="AI68">
        <v>7.15</v>
      </c>
      <c r="AJ68">
        <v>1</v>
      </c>
      <c r="AK68">
        <v>1</v>
      </c>
      <c r="AL68">
        <v>1</v>
      </c>
      <c r="AN68">
        <v>0</v>
      </c>
      <c r="AO68">
        <v>0</v>
      </c>
      <c r="AP68">
        <v>0</v>
      </c>
      <c r="AQ68">
        <v>0</v>
      </c>
      <c r="AR68">
        <v>0</v>
      </c>
      <c r="AS68" t="s">
        <v>6</v>
      </c>
      <c r="AT68">
        <v>99</v>
      </c>
      <c r="AU68" t="s">
        <v>6</v>
      </c>
      <c r="AV68">
        <v>0</v>
      </c>
      <c r="AW68">
        <v>1</v>
      </c>
      <c r="AX68">
        <v>-1</v>
      </c>
      <c r="AY68">
        <v>0</v>
      </c>
      <c r="AZ68">
        <v>0</v>
      </c>
      <c r="BA68" t="s">
        <v>6</v>
      </c>
      <c r="BB68">
        <v>0</v>
      </c>
      <c r="BC68">
        <v>0</v>
      </c>
      <c r="BD68">
        <v>0</v>
      </c>
      <c r="BE68">
        <v>0</v>
      </c>
      <c r="BF68">
        <v>0</v>
      </c>
      <c r="BG68">
        <v>0</v>
      </c>
      <c r="BH68">
        <v>0</v>
      </c>
      <c r="BI68">
        <v>0</v>
      </c>
      <c r="BJ68">
        <v>0</v>
      </c>
      <c r="BK68">
        <v>0</v>
      </c>
      <c r="BL68">
        <v>0</v>
      </c>
      <c r="BM68">
        <v>0</v>
      </c>
      <c r="BN68">
        <v>0</v>
      </c>
      <c r="BO68">
        <v>0</v>
      </c>
      <c r="BP68">
        <v>0</v>
      </c>
      <c r="BQ68">
        <v>0</v>
      </c>
      <c r="BR68">
        <v>0</v>
      </c>
      <c r="BS68">
        <v>0</v>
      </c>
      <c r="BT68">
        <v>0</v>
      </c>
      <c r="BU68">
        <v>0</v>
      </c>
      <c r="BV68">
        <v>0</v>
      </c>
      <c r="BW68">
        <v>0</v>
      </c>
      <c r="CX68">
        <f>Y68*Source!I35</f>
        <v>68.804999999999993</v>
      </c>
      <c r="CY68">
        <f>AA68</f>
        <v>366.72</v>
      </c>
      <c r="CZ68">
        <f>AE68</f>
        <v>51.29</v>
      </c>
      <c r="DA68">
        <f>AI68</f>
        <v>7.15</v>
      </c>
      <c r="DB68">
        <v>0</v>
      </c>
    </row>
    <row r="69" spans="1:106" x14ac:dyDescent="0.2">
      <c r="A69">
        <f>ROW(Source!A38)</f>
        <v>38</v>
      </c>
      <c r="B69">
        <v>26812436</v>
      </c>
      <c r="C69">
        <v>26812546</v>
      </c>
      <c r="D69">
        <v>25413300</v>
      </c>
      <c r="E69">
        <v>1</v>
      </c>
      <c r="F69">
        <v>1</v>
      </c>
      <c r="G69">
        <v>1</v>
      </c>
      <c r="H69">
        <v>1</v>
      </c>
      <c r="I69" t="s">
        <v>342</v>
      </c>
      <c r="J69" t="s">
        <v>6</v>
      </c>
      <c r="K69" t="s">
        <v>343</v>
      </c>
      <c r="L69">
        <v>1191</v>
      </c>
      <c r="N69">
        <v>1013</v>
      </c>
      <c r="O69" t="s">
        <v>344</v>
      </c>
      <c r="P69" t="s">
        <v>344</v>
      </c>
      <c r="Q69">
        <v>1</v>
      </c>
      <c r="W69">
        <v>0</v>
      </c>
      <c r="X69">
        <v>-400197608</v>
      </c>
      <c r="Y69">
        <v>148.35</v>
      </c>
      <c r="AA69">
        <v>0</v>
      </c>
      <c r="AB69">
        <v>0</v>
      </c>
      <c r="AC69">
        <v>0</v>
      </c>
      <c r="AD69">
        <v>8.5299999999999994</v>
      </c>
      <c r="AE69">
        <v>0</v>
      </c>
      <c r="AF69">
        <v>0</v>
      </c>
      <c r="AG69">
        <v>0</v>
      </c>
      <c r="AH69">
        <v>8.5299999999999994</v>
      </c>
      <c r="AI69">
        <v>1</v>
      </c>
      <c r="AJ69">
        <v>1</v>
      </c>
      <c r="AK69">
        <v>1</v>
      </c>
      <c r="AL69">
        <v>1</v>
      </c>
      <c r="AN69">
        <v>0</v>
      </c>
      <c r="AO69">
        <v>1</v>
      </c>
      <c r="AP69">
        <v>1</v>
      </c>
      <c r="AQ69">
        <v>0</v>
      </c>
      <c r="AR69">
        <v>0</v>
      </c>
      <c r="AS69" t="s">
        <v>6</v>
      </c>
      <c r="AT69">
        <v>129</v>
      </c>
      <c r="AU69" t="s">
        <v>42</v>
      </c>
      <c r="AV69">
        <v>1</v>
      </c>
      <c r="AW69">
        <v>2</v>
      </c>
      <c r="AX69">
        <v>26812547</v>
      </c>
      <c r="AY69">
        <v>1</v>
      </c>
      <c r="AZ69">
        <v>0</v>
      </c>
      <c r="BA69">
        <v>73</v>
      </c>
      <c r="BB69">
        <v>0</v>
      </c>
      <c r="BC69">
        <v>0</v>
      </c>
      <c r="BD69">
        <v>0</v>
      </c>
      <c r="BE69">
        <v>0</v>
      </c>
      <c r="BF69">
        <v>0</v>
      </c>
      <c r="BG69">
        <v>0</v>
      </c>
      <c r="BH69">
        <v>0</v>
      </c>
      <c r="BI69">
        <v>0</v>
      </c>
      <c r="BJ69">
        <v>0</v>
      </c>
      <c r="BK69">
        <v>0</v>
      </c>
      <c r="BL69">
        <v>0</v>
      </c>
      <c r="BM69">
        <v>0</v>
      </c>
      <c r="BN69">
        <v>0</v>
      </c>
      <c r="BO69">
        <v>0</v>
      </c>
      <c r="BP69">
        <v>0</v>
      </c>
      <c r="BQ69">
        <v>0</v>
      </c>
      <c r="BR69">
        <v>0</v>
      </c>
      <c r="BS69">
        <v>0</v>
      </c>
      <c r="BT69">
        <v>0</v>
      </c>
      <c r="BU69">
        <v>0</v>
      </c>
      <c r="BV69">
        <v>0</v>
      </c>
      <c r="BW69">
        <v>0</v>
      </c>
      <c r="CX69">
        <f>Y69*Source!I38</f>
        <v>10.0878</v>
      </c>
      <c r="CY69">
        <f>AD69</f>
        <v>8.5299999999999994</v>
      </c>
      <c r="CZ69">
        <f>AH69</f>
        <v>8.5299999999999994</v>
      </c>
      <c r="DA69">
        <f>AL69</f>
        <v>1</v>
      </c>
      <c r="DB69">
        <v>0</v>
      </c>
    </row>
    <row r="70" spans="1:106" x14ac:dyDescent="0.2">
      <c r="A70">
        <f>ROW(Source!A39)</f>
        <v>39</v>
      </c>
      <c r="B70">
        <v>26812450</v>
      </c>
      <c r="C70">
        <v>26812546</v>
      </c>
      <c r="D70">
        <v>25413300</v>
      </c>
      <c r="E70">
        <v>1</v>
      </c>
      <c r="F70">
        <v>1</v>
      </c>
      <c r="G70">
        <v>1</v>
      </c>
      <c r="H70">
        <v>1</v>
      </c>
      <c r="I70" t="s">
        <v>342</v>
      </c>
      <c r="J70" t="s">
        <v>6</v>
      </c>
      <c r="K70" t="s">
        <v>343</v>
      </c>
      <c r="L70">
        <v>1191</v>
      </c>
      <c r="N70">
        <v>1013</v>
      </c>
      <c r="O70" t="s">
        <v>344</v>
      </c>
      <c r="P70" t="s">
        <v>344</v>
      </c>
      <c r="Q70">
        <v>1</v>
      </c>
      <c r="W70">
        <v>0</v>
      </c>
      <c r="X70">
        <v>-400197608</v>
      </c>
      <c r="Y70">
        <v>148.35</v>
      </c>
      <c r="AA70">
        <v>0</v>
      </c>
      <c r="AB70">
        <v>0</v>
      </c>
      <c r="AC70">
        <v>0</v>
      </c>
      <c r="AD70">
        <v>60.99</v>
      </c>
      <c r="AE70">
        <v>0</v>
      </c>
      <c r="AF70">
        <v>0</v>
      </c>
      <c r="AG70">
        <v>0</v>
      </c>
      <c r="AH70">
        <v>8.5299999999999994</v>
      </c>
      <c r="AI70">
        <v>1</v>
      </c>
      <c r="AJ70">
        <v>1</v>
      </c>
      <c r="AK70">
        <v>1</v>
      </c>
      <c r="AL70">
        <v>7.15</v>
      </c>
      <c r="AN70">
        <v>0</v>
      </c>
      <c r="AO70">
        <v>1</v>
      </c>
      <c r="AP70">
        <v>1</v>
      </c>
      <c r="AQ70">
        <v>0</v>
      </c>
      <c r="AR70">
        <v>0</v>
      </c>
      <c r="AS70" t="s">
        <v>6</v>
      </c>
      <c r="AT70">
        <v>129</v>
      </c>
      <c r="AU70" t="s">
        <v>42</v>
      </c>
      <c r="AV70">
        <v>1</v>
      </c>
      <c r="AW70">
        <v>2</v>
      </c>
      <c r="AX70">
        <v>26812547</v>
      </c>
      <c r="AY70">
        <v>1</v>
      </c>
      <c r="AZ70">
        <v>0</v>
      </c>
      <c r="BA70">
        <v>74</v>
      </c>
      <c r="BB70">
        <v>0</v>
      </c>
      <c r="BC70">
        <v>0</v>
      </c>
      <c r="BD70">
        <v>0</v>
      </c>
      <c r="BE70">
        <v>0</v>
      </c>
      <c r="BF70">
        <v>0</v>
      </c>
      <c r="BG70">
        <v>0</v>
      </c>
      <c r="BH70">
        <v>0</v>
      </c>
      <c r="BI70">
        <v>0</v>
      </c>
      <c r="BJ70">
        <v>0</v>
      </c>
      <c r="BK70">
        <v>0</v>
      </c>
      <c r="BL70">
        <v>0</v>
      </c>
      <c r="BM70">
        <v>0</v>
      </c>
      <c r="BN70">
        <v>0</v>
      </c>
      <c r="BO70">
        <v>0</v>
      </c>
      <c r="BP70">
        <v>0</v>
      </c>
      <c r="BQ70">
        <v>0</v>
      </c>
      <c r="BR70">
        <v>0</v>
      </c>
      <c r="BS70">
        <v>0</v>
      </c>
      <c r="BT70">
        <v>0</v>
      </c>
      <c r="BU70">
        <v>0</v>
      </c>
      <c r="BV70">
        <v>0</v>
      </c>
      <c r="BW70">
        <v>0</v>
      </c>
      <c r="CX70">
        <f>Y70*Source!I39</f>
        <v>10.0878</v>
      </c>
      <c r="CY70">
        <f>AD70</f>
        <v>60.99</v>
      </c>
      <c r="CZ70">
        <f>AH70</f>
        <v>8.5299999999999994</v>
      </c>
      <c r="DA70">
        <f>AL70</f>
        <v>7.15</v>
      </c>
      <c r="DB70">
        <v>0</v>
      </c>
    </row>
    <row r="71" spans="1:106" x14ac:dyDescent="0.2">
      <c r="A71">
        <f>ROW(Source!A40)</f>
        <v>40</v>
      </c>
      <c r="B71">
        <v>26812436</v>
      </c>
      <c r="C71">
        <v>26812548</v>
      </c>
      <c r="D71">
        <v>25414769</v>
      </c>
      <c r="E71">
        <v>1</v>
      </c>
      <c r="F71">
        <v>1</v>
      </c>
      <c r="G71">
        <v>1</v>
      </c>
      <c r="H71">
        <v>1</v>
      </c>
      <c r="I71" t="s">
        <v>377</v>
      </c>
      <c r="J71" t="s">
        <v>6</v>
      </c>
      <c r="K71" t="s">
        <v>378</v>
      </c>
      <c r="L71">
        <v>1191</v>
      </c>
      <c r="N71">
        <v>1013</v>
      </c>
      <c r="O71" t="s">
        <v>344</v>
      </c>
      <c r="P71" t="s">
        <v>344</v>
      </c>
      <c r="Q71">
        <v>1</v>
      </c>
      <c r="W71">
        <v>0</v>
      </c>
      <c r="X71">
        <v>-509590494</v>
      </c>
      <c r="Y71">
        <v>2.0880000000000001</v>
      </c>
      <c r="AA71">
        <v>0</v>
      </c>
      <c r="AB71">
        <v>0</v>
      </c>
      <c r="AC71">
        <v>0</v>
      </c>
      <c r="AD71">
        <v>8.17</v>
      </c>
      <c r="AE71">
        <v>0</v>
      </c>
      <c r="AF71">
        <v>0</v>
      </c>
      <c r="AG71">
        <v>0</v>
      </c>
      <c r="AH71">
        <v>8.17</v>
      </c>
      <c r="AI71">
        <v>1</v>
      </c>
      <c r="AJ71">
        <v>1</v>
      </c>
      <c r="AK71">
        <v>1</v>
      </c>
      <c r="AL71">
        <v>1</v>
      </c>
      <c r="AN71">
        <v>0</v>
      </c>
      <c r="AO71">
        <v>1</v>
      </c>
      <c r="AP71">
        <v>1</v>
      </c>
      <c r="AQ71">
        <v>0</v>
      </c>
      <c r="AR71">
        <v>0</v>
      </c>
      <c r="AS71" t="s">
        <v>6</v>
      </c>
      <c r="AT71">
        <v>1.74</v>
      </c>
      <c r="AU71" t="s">
        <v>32</v>
      </c>
      <c r="AV71">
        <v>1</v>
      </c>
      <c r="AW71">
        <v>2</v>
      </c>
      <c r="AX71">
        <v>26812549</v>
      </c>
      <c r="AY71">
        <v>1</v>
      </c>
      <c r="AZ71">
        <v>0</v>
      </c>
      <c r="BA71">
        <v>75</v>
      </c>
      <c r="BB71">
        <v>0</v>
      </c>
      <c r="BC71">
        <v>0</v>
      </c>
      <c r="BD71">
        <v>0</v>
      </c>
      <c r="BE71">
        <v>0</v>
      </c>
      <c r="BF71">
        <v>0</v>
      </c>
      <c r="BG71">
        <v>0</v>
      </c>
      <c r="BH71">
        <v>0</v>
      </c>
      <c r="BI71">
        <v>0</v>
      </c>
      <c r="BJ71">
        <v>0</v>
      </c>
      <c r="BK71">
        <v>0</v>
      </c>
      <c r="BL71">
        <v>0</v>
      </c>
      <c r="BM71">
        <v>0</v>
      </c>
      <c r="BN71">
        <v>0</v>
      </c>
      <c r="BO71">
        <v>0</v>
      </c>
      <c r="BP71">
        <v>0</v>
      </c>
      <c r="BQ71">
        <v>0</v>
      </c>
      <c r="BR71">
        <v>0</v>
      </c>
      <c r="BS71">
        <v>0</v>
      </c>
      <c r="BT71">
        <v>0</v>
      </c>
      <c r="BU71">
        <v>0</v>
      </c>
      <c r="BV71">
        <v>0</v>
      </c>
      <c r="BW71">
        <v>0</v>
      </c>
      <c r="CX71">
        <f>Y71*Source!I40</f>
        <v>8.3520000000000003</v>
      </c>
      <c r="CY71">
        <f>AD71</f>
        <v>8.17</v>
      </c>
      <c r="CZ71">
        <f>AH71</f>
        <v>8.17</v>
      </c>
      <c r="DA71">
        <f>AL71</f>
        <v>1</v>
      </c>
      <c r="DB71">
        <v>0</v>
      </c>
    </row>
    <row r="72" spans="1:106" x14ac:dyDescent="0.2">
      <c r="A72">
        <f>ROW(Source!A40)</f>
        <v>40</v>
      </c>
      <c r="B72">
        <v>26812436</v>
      </c>
      <c r="C72">
        <v>26812548</v>
      </c>
      <c r="D72">
        <v>25412928</v>
      </c>
      <c r="E72">
        <v>1</v>
      </c>
      <c r="F72">
        <v>1</v>
      </c>
      <c r="G72">
        <v>1</v>
      </c>
      <c r="H72">
        <v>1</v>
      </c>
      <c r="I72" t="s">
        <v>345</v>
      </c>
      <c r="J72" t="s">
        <v>6</v>
      </c>
      <c r="K72" t="s">
        <v>346</v>
      </c>
      <c r="L72">
        <v>1191</v>
      </c>
      <c r="N72">
        <v>1013</v>
      </c>
      <c r="O72" t="s">
        <v>344</v>
      </c>
      <c r="P72" t="s">
        <v>344</v>
      </c>
      <c r="Q72">
        <v>1</v>
      </c>
      <c r="W72">
        <v>0</v>
      </c>
      <c r="X72">
        <v>-1417349443</v>
      </c>
      <c r="Y72">
        <v>0.05</v>
      </c>
      <c r="AA72">
        <v>0</v>
      </c>
      <c r="AB72">
        <v>0</v>
      </c>
      <c r="AC72">
        <v>0</v>
      </c>
      <c r="AD72">
        <v>0</v>
      </c>
      <c r="AE72">
        <v>0</v>
      </c>
      <c r="AF72">
        <v>0</v>
      </c>
      <c r="AG72">
        <v>0</v>
      </c>
      <c r="AH72">
        <v>0</v>
      </c>
      <c r="AI72">
        <v>1</v>
      </c>
      <c r="AJ72">
        <v>1</v>
      </c>
      <c r="AK72">
        <v>1</v>
      </c>
      <c r="AL72">
        <v>1</v>
      </c>
      <c r="AN72">
        <v>0</v>
      </c>
      <c r="AO72">
        <v>1</v>
      </c>
      <c r="AP72">
        <v>0</v>
      </c>
      <c r="AQ72">
        <v>0</v>
      </c>
      <c r="AR72">
        <v>0</v>
      </c>
      <c r="AS72" t="s">
        <v>6</v>
      </c>
      <c r="AT72">
        <v>0.05</v>
      </c>
      <c r="AU72" t="s">
        <v>6</v>
      </c>
      <c r="AV72">
        <v>2</v>
      </c>
      <c r="AW72">
        <v>2</v>
      </c>
      <c r="AX72">
        <v>26812550</v>
      </c>
      <c r="AY72">
        <v>1</v>
      </c>
      <c r="AZ72">
        <v>2048</v>
      </c>
      <c r="BA72">
        <v>76</v>
      </c>
      <c r="BB72">
        <v>0</v>
      </c>
      <c r="BC72">
        <v>0</v>
      </c>
      <c r="BD72">
        <v>0</v>
      </c>
      <c r="BE72">
        <v>0</v>
      </c>
      <c r="BF72">
        <v>0</v>
      </c>
      <c r="BG72">
        <v>0</v>
      </c>
      <c r="BH72">
        <v>0</v>
      </c>
      <c r="BI72">
        <v>0</v>
      </c>
      <c r="BJ72">
        <v>0</v>
      </c>
      <c r="BK72">
        <v>0</v>
      </c>
      <c r="BL72">
        <v>0</v>
      </c>
      <c r="BM72">
        <v>0</v>
      </c>
      <c r="BN72">
        <v>0</v>
      </c>
      <c r="BO72">
        <v>0</v>
      </c>
      <c r="BP72">
        <v>0</v>
      </c>
      <c r="BQ72">
        <v>0</v>
      </c>
      <c r="BR72">
        <v>0</v>
      </c>
      <c r="BS72">
        <v>0</v>
      </c>
      <c r="BT72">
        <v>0</v>
      </c>
      <c r="BU72">
        <v>0</v>
      </c>
      <c r="BV72">
        <v>0</v>
      </c>
      <c r="BW72">
        <v>0</v>
      </c>
      <c r="CX72">
        <f>Y72*Source!I40</f>
        <v>0.2</v>
      </c>
      <c r="CY72">
        <f>AD72</f>
        <v>0</v>
      </c>
      <c r="CZ72">
        <f>AH72</f>
        <v>0</v>
      </c>
      <c r="DA72">
        <f>AL72</f>
        <v>1</v>
      </c>
      <c r="DB72">
        <v>0</v>
      </c>
    </row>
    <row r="73" spans="1:106" x14ac:dyDescent="0.2">
      <c r="A73">
        <f>ROW(Source!A40)</f>
        <v>40</v>
      </c>
      <c r="B73">
        <v>26812436</v>
      </c>
      <c r="C73">
        <v>26812548</v>
      </c>
      <c r="D73">
        <v>25231607</v>
      </c>
      <c r="E73">
        <v>1</v>
      </c>
      <c r="F73">
        <v>1</v>
      </c>
      <c r="G73">
        <v>1</v>
      </c>
      <c r="H73">
        <v>2</v>
      </c>
      <c r="I73" t="s">
        <v>354</v>
      </c>
      <c r="J73" t="s">
        <v>355</v>
      </c>
      <c r="K73" t="s">
        <v>356</v>
      </c>
      <c r="L73">
        <v>1368</v>
      </c>
      <c r="N73">
        <v>1011</v>
      </c>
      <c r="O73" t="s">
        <v>350</v>
      </c>
      <c r="P73" t="s">
        <v>350</v>
      </c>
      <c r="Q73">
        <v>1</v>
      </c>
      <c r="W73">
        <v>0</v>
      </c>
      <c r="X73">
        <v>1372534845</v>
      </c>
      <c r="Y73">
        <v>0.06</v>
      </c>
      <c r="AA73">
        <v>0</v>
      </c>
      <c r="AB73">
        <v>65.709999999999994</v>
      </c>
      <c r="AC73">
        <v>11.6</v>
      </c>
      <c r="AD73">
        <v>0</v>
      </c>
      <c r="AE73">
        <v>0</v>
      </c>
      <c r="AF73">
        <v>65.709999999999994</v>
      </c>
      <c r="AG73">
        <v>11.6</v>
      </c>
      <c r="AH73">
        <v>0</v>
      </c>
      <c r="AI73">
        <v>1</v>
      </c>
      <c r="AJ73">
        <v>1</v>
      </c>
      <c r="AK73">
        <v>1</v>
      </c>
      <c r="AL73">
        <v>1</v>
      </c>
      <c r="AN73">
        <v>0</v>
      </c>
      <c r="AO73">
        <v>1</v>
      </c>
      <c r="AP73">
        <v>1</v>
      </c>
      <c r="AQ73">
        <v>0</v>
      </c>
      <c r="AR73">
        <v>0</v>
      </c>
      <c r="AS73" t="s">
        <v>6</v>
      </c>
      <c r="AT73">
        <v>0.05</v>
      </c>
      <c r="AU73" t="s">
        <v>32</v>
      </c>
      <c r="AV73">
        <v>0</v>
      </c>
      <c r="AW73">
        <v>2</v>
      </c>
      <c r="AX73">
        <v>26812551</v>
      </c>
      <c r="AY73">
        <v>1</v>
      </c>
      <c r="AZ73">
        <v>0</v>
      </c>
      <c r="BA73">
        <v>77</v>
      </c>
      <c r="BB73">
        <v>0</v>
      </c>
      <c r="BC73">
        <v>0</v>
      </c>
      <c r="BD73">
        <v>0</v>
      </c>
      <c r="BE73">
        <v>0</v>
      </c>
      <c r="BF73">
        <v>0</v>
      </c>
      <c r="BG73">
        <v>0</v>
      </c>
      <c r="BH73">
        <v>0</v>
      </c>
      <c r="BI73">
        <v>0</v>
      </c>
      <c r="BJ73">
        <v>0</v>
      </c>
      <c r="BK73">
        <v>0</v>
      </c>
      <c r="BL73">
        <v>0</v>
      </c>
      <c r="BM73">
        <v>0</v>
      </c>
      <c r="BN73">
        <v>0</v>
      </c>
      <c r="BO73">
        <v>0</v>
      </c>
      <c r="BP73">
        <v>0</v>
      </c>
      <c r="BQ73">
        <v>0</v>
      </c>
      <c r="BR73">
        <v>0</v>
      </c>
      <c r="BS73">
        <v>0</v>
      </c>
      <c r="BT73">
        <v>0</v>
      </c>
      <c r="BU73">
        <v>0</v>
      </c>
      <c r="BV73">
        <v>0</v>
      </c>
      <c r="BW73">
        <v>0</v>
      </c>
      <c r="CX73">
        <f>Y73*Source!I40</f>
        <v>0.24</v>
      </c>
      <c r="CY73">
        <f>AB73</f>
        <v>65.709999999999994</v>
      </c>
      <c r="CZ73">
        <f>AF73</f>
        <v>65.709999999999994</v>
      </c>
      <c r="DA73">
        <f>AJ73</f>
        <v>1</v>
      </c>
      <c r="DB73">
        <v>0</v>
      </c>
    </row>
    <row r="74" spans="1:106" x14ac:dyDescent="0.2">
      <c r="A74">
        <f>ROW(Source!A40)</f>
        <v>40</v>
      </c>
      <c r="B74">
        <v>26812436</v>
      </c>
      <c r="C74">
        <v>26812548</v>
      </c>
      <c r="D74">
        <v>25155513</v>
      </c>
      <c r="E74">
        <v>1</v>
      </c>
      <c r="F74">
        <v>1</v>
      </c>
      <c r="G74">
        <v>1</v>
      </c>
      <c r="H74">
        <v>3</v>
      </c>
      <c r="I74" t="s">
        <v>414</v>
      </c>
      <c r="J74" t="s">
        <v>415</v>
      </c>
      <c r="K74" t="s">
        <v>416</v>
      </c>
      <c r="L74">
        <v>1339</v>
      </c>
      <c r="N74">
        <v>1007</v>
      </c>
      <c r="O74" t="s">
        <v>52</v>
      </c>
      <c r="P74" t="s">
        <v>52</v>
      </c>
      <c r="Q74">
        <v>1</v>
      </c>
      <c r="W74">
        <v>0</v>
      </c>
      <c r="X74">
        <v>2085773513</v>
      </c>
      <c r="Y74">
        <v>8.0000000000000002E-3</v>
      </c>
      <c r="AA74">
        <v>497</v>
      </c>
      <c r="AB74">
        <v>0</v>
      </c>
      <c r="AC74">
        <v>0</v>
      </c>
      <c r="AD74">
        <v>0</v>
      </c>
      <c r="AE74">
        <v>497</v>
      </c>
      <c r="AF74">
        <v>0</v>
      </c>
      <c r="AG74">
        <v>0</v>
      </c>
      <c r="AH74">
        <v>0</v>
      </c>
      <c r="AI74">
        <v>1</v>
      </c>
      <c r="AJ74">
        <v>1</v>
      </c>
      <c r="AK74">
        <v>1</v>
      </c>
      <c r="AL74">
        <v>1</v>
      </c>
      <c r="AN74">
        <v>0</v>
      </c>
      <c r="AO74">
        <v>1</v>
      </c>
      <c r="AP74">
        <v>1</v>
      </c>
      <c r="AQ74">
        <v>0</v>
      </c>
      <c r="AR74">
        <v>0</v>
      </c>
      <c r="AS74" t="s">
        <v>6</v>
      </c>
      <c r="AT74">
        <v>8.0000000000000002E-3</v>
      </c>
      <c r="AU74" t="s">
        <v>6</v>
      </c>
      <c r="AV74">
        <v>0</v>
      </c>
      <c r="AW74">
        <v>2</v>
      </c>
      <c r="AX74">
        <v>26812552</v>
      </c>
      <c r="AY74">
        <v>1</v>
      </c>
      <c r="AZ74">
        <v>0</v>
      </c>
      <c r="BA74">
        <v>78</v>
      </c>
      <c r="BB74">
        <v>0</v>
      </c>
      <c r="BC74">
        <v>0</v>
      </c>
      <c r="BD74">
        <v>0</v>
      </c>
      <c r="BE74">
        <v>0</v>
      </c>
      <c r="BF74">
        <v>0</v>
      </c>
      <c r="BG74">
        <v>0</v>
      </c>
      <c r="BH74">
        <v>0</v>
      </c>
      <c r="BI74">
        <v>0</v>
      </c>
      <c r="BJ74">
        <v>0</v>
      </c>
      <c r="BK74">
        <v>0</v>
      </c>
      <c r="BL74">
        <v>0</v>
      </c>
      <c r="BM74">
        <v>0</v>
      </c>
      <c r="BN74">
        <v>0</v>
      </c>
      <c r="BO74">
        <v>0</v>
      </c>
      <c r="BP74">
        <v>0</v>
      </c>
      <c r="BQ74">
        <v>0</v>
      </c>
      <c r="BR74">
        <v>0</v>
      </c>
      <c r="BS74">
        <v>0</v>
      </c>
      <c r="BT74">
        <v>0</v>
      </c>
      <c r="BU74">
        <v>0</v>
      </c>
      <c r="BV74">
        <v>0</v>
      </c>
      <c r="BW74">
        <v>0</v>
      </c>
      <c r="CX74">
        <f>Y74*Source!I40</f>
        <v>3.2000000000000001E-2</v>
      </c>
      <c r="CY74">
        <f>AA74</f>
        <v>497</v>
      </c>
      <c r="CZ74">
        <f>AE74</f>
        <v>497</v>
      </c>
      <c r="DA74">
        <f>AI74</f>
        <v>1</v>
      </c>
      <c r="DB74">
        <v>0</v>
      </c>
    </row>
    <row r="75" spans="1:106" x14ac:dyDescent="0.2">
      <c r="A75">
        <f>ROW(Source!A40)</f>
        <v>40</v>
      </c>
      <c r="B75">
        <v>26812436</v>
      </c>
      <c r="C75">
        <v>26812548</v>
      </c>
      <c r="D75">
        <v>25169483</v>
      </c>
      <c r="E75">
        <v>1</v>
      </c>
      <c r="F75">
        <v>1</v>
      </c>
      <c r="G75">
        <v>1</v>
      </c>
      <c r="H75">
        <v>3</v>
      </c>
      <c r="I75" t="s">
        <v>76</v>
      </c>
      <c r="J75" t="s">
        <v>79</v>
      </c>
      <c r="K75" t="s">
        <v>77</v>
      </c>
      <c r="L75">
        <v>1356</v>
      </c>
      <c r="N75">
        <v>1010</v>
      </c>
      <c r="O75" t="s">
        <v>78</v>
      </c>
      <c r="P75" t="s">
        <v>78</v>
      </c>
      <c r="Q75">
        <v>1000</v>
      </c>
      <c r="W75">
        <v>0</v>
      </c>
      <c r="X75">
        <v>1875282309</v>
      </c>
      <c r="Y75">
        <v>5.9249999999999997E-2</v>
      </c>
      <c r="AA75">
        <v>1863.37</v>
      </c>
      <c r="AB75">
        <v>0</v>
      </c>
      <c r="AC75">
        <v>0</v>
      </c>
      <c r="AD75">
        <v>0</v>
      </c>
      <c r="AE75">
        <v>1863.37</v>
      </c>
      <c r="AF75">
        <v>0</v>
      </c>
      <c r="AG75">
        <v>0</v>
      </c>
      <c r="AH75">
        <v>0</v>
      </c>
      <c r="AI75">
        <v>1</v>
      </c>
      <c r="AJ75">
        <v>1</v>
      </c>
      <c r="AK75">
        <v>1</v>
      </c>
      <c r="AL75">
        <v>1</v>
      </c>
      <c r="AN75">
        <v>0</v>
      </c>
      <c r="AO75">
        <v>0</v>
      </c>
      <c r="AP75">
        <v>0</v>
      </c>
      <c r="AQ75">
        <v>0</v>
      </c>
      <c r="AR75">
        <v>0</v>
      </c>
      <c r="AS75" t="s">
        <v>6</v>
      </c>
      <c r="AT75">
        <v>5.9249999999999997E-2</v>
      </c>
      <c r="AU75" t="s">
        <v>6</v>
      </c>
      <c r="AV75">
        <v>0</v>
      </c>
      <c r="AW75">
        <v>1</v>
      </c>
      <c r="AX75">
        <v>-1</v>
      </c>
      <c r="AY75">
        <v>0</v>
      </c>
      <c r="AZ75">
        <v>0</v>
      </c>
      <c r="BA75" t="s">
        <v>6</v>
      </c>
      <c r="BB75">
        <v>0</v>
      </c>
      <c r="BC75">
        <v>0</v>
      </c>
      <c r="BD75">
        <v>0</v>
      </c>
      <c r="BE75">
        <v>0</v>
      </c>
      <c r="BF75">
        <v>0</v>
      </c>
      <c r="BG75">
        <v>0</v>
      </c>
      <c r="BH75">
        <v>0</v>
      </c>
      <c r="BI75">
        <v>0</v>
      </c>
      <c r="BJ75">
        <v>0</v>
      </c>
      <c r="BK75">
        <v>0</v>
      </c>
      <c r="BL75">
        <v>0</v>
      </c>
      <c r="BM75">
        <v>0</v>
      </c>
      <c r="BN75">
        <v>0</v>
      </c>
      <c r="BO75">
        <v>0</v>
      </c>
      <c r="BP75">
        <v>0</v>
      </c>
      <c r="BQ75">
        <v>0</v>
      </c>
      <c r="BR75">
        <v>0</v>
      </c>
      <c r="BS75">
        <v>0</v>
      </c>
      <c r="BT75">
        <v>0</v>
      </c>
      <c r="BU75">
        <v>0</v>
      </c>
      <c r="BV75">
        <v>0</v>
      </c>
      <c r="BW75">
        <v>0</v>
      </c>
      <c r="CX75">
        <f>Y75*Source!I40</f>
        <v>0.23699999999999999</v>
      </c>
      <c r="CY75">
        <f>AA75</f>
        <v>1863.37</v>
      </c>
      <c r="CZ75">
        <f>AE75</f>
        <v>1863.37</v>
      </c>
      <c r="DA75">
        <f>AI75</f>
        <v>1</v>
      </c>
      <c r="DB75">
        <v>0</v>
      </c>
    </row>
    <row r="76" spans="1:106" x14ac:dyDescent="0.2">
      <c r="A76">
        <f>ROW(Source!A41)</f>
        <v>41</v>
      </c>
      <c r="B76">
        <v>26812450</v>
      </c>
      <c r="C76">
        <v>26812548</v>
      </c>
      <c r="D76">
        <v>25414769</v>
      </c>
      <c r="E76">
        <v>1</v>
      </c>
      <c r="F76">
        <v>1</v>
      </c>
      <c r="G76">
        <v>1</v>
      </c>
      <c r="H76">
        <v>1</v>
      </c>
      <c r="I76" t="s">
        <v>377</v>
      </c>
      <c r="J76" t="s">
        <v>6</v>
      </c>
      <c r="K76" t="s">
        <v>378</v>
      </c>
      <c r="L76">
        <v>1191</v>
      </c>
      <c r="N76">
        <v>1013</v>
      </c>
      <c r="O76" t="s">
        <v>344</v>
      </c>
      <c r="P76" t="s">
        <v>344</v>
      </c>
      <c r="Q76">
        <v>1</v>
      </c>
      <c r="W76">
        <v>0</v>
      </c>
      <c r="X76">
        <v>-509590494</v>
      </c>
      <c r="Y76">
        <v>2.0880000000000001</v>
      </c>
      <c r="AA76">
        <v>0</v>
      </c>
      <c r="AB76">
        <v>0</v>
      </c>
      <c r="AC76">
        <v>0</v>
      </c>
      <c r="AD76">
        <v>58.42</v>
      </c>
      <c r="AE76">
        <v>0</v>
      </c>
      <c r="AF76">
        <v>0</v>
      </c>
      <c r="AG76">
        <v>0</v>
      </c>
      <c r="AH76">
        <v>8.17</v>
      </c>
      <c r="AI76">
        <v>1</v>
      </c>
      <c r="AJ76">
        <v>1</v>
      </c>
      <c r="AK76">
        <v>1</v>
      </c>
      <c r="AL76">
        <v>7.15</v>
      </c>
      <c r="AN76">
        <v>0</v>
      </c>
      <c r="AO76">
        <v>1</v>
      </c>
      <c r="AP76">
        <v>1</v>
      </c>
      <c r="AQ76">
        <v>0</v>
      </c>
      <c r="AR76">
        <v>0</v>
      </c>
      <c r="AS76" t="s">
        <v>6</v>
      </c>
      <c r="AT76">
        <v>1.74</v>
      </c>
      <c r="AU76" t="s">
        <v>32</v>
      </c>
      <c r="AV76">
        <v>1</v>
      </c>
      <c r="AW76">
        <v>2</v>
      </c>
      <c r="AX76">
        <v>26812549</v>
      </c>
      <c r="AY76">
        <v>1</v>
      </c>
      <c r="AZ76">
        <v>0</v>
      </c>
      <c r="BA76">
        <v>80</v>
      </c>
      <c r="BB76">
        <v>0</v>
      </c>
      <c r="BC76">
        <v>0</v>
      </c>
      <c r="BD76">
        <v>0</v>
      </c>
      <c r="BE76">
        <v>0</v>
      </c>
      <c r="BF76">
        <v>0</v>
      </c>
      <c r="BG76">
        <v>0</v>
      </c>
      <c r="BH76">
        <v>0</v>
      </c>
      <c r="BI76">
        <v>0</v>
      </c>
      <c r="BJ76">
        <v>0</v>
      </c>
      <c r="BK76">
        <v>0</v>
      </c>
      <c r="BL76">
        <v>0</v>
      </c>
      <c r="BM76">
        <v>0</v>
      </c>
      <c r="BN76">
        <v>0</v>
      </c>
      <c r="BO76">
        <v>0</v>
      </c>
      <c r="BP76">
        <v>0</v>
      </c>
      <c r="BQ76">
        <v>0</v>
      </c>
      <c r="BR76">
        <v>0</v>
      </c>
      <c r="BS76">
        <v>0</v>
      </c>
      <c r="BT76">
        <v>0</v>
      </c>
      <c r="BU76">
        <v>0</v>
      </c>
      <c r="BV76">
        <v>0</v>
      </c>
      <c r="BW76">
        <v>0</v>
      </c>
      <c r="CX76">
        <f>Y76*Source!I41</f>
        <v>8.3520000000000003</v>
      </c>
      <c r="CY76">
        <f>AD76</f>
        <v>58.42</v>
      </c>
      <c r="CZ76">
        <f>AH76</f>
        <v>8.17</v>
      </c>
      <c r="DA76">
        <f>AL76</f>
        <v>7.15</v>
      </c>
      <c r="DB76">
        <v>0</v>
      </c>
    </row>
    <row r="77" spans="1:106" x14ac:dyDescent="0.2">
      <c r="A77">
        <f>ROW(Source!A41)</f>
        <v>41</v>
      </c>
      <c r="B77">
        <v>26812450</v>
      </c>
      <c r="C77">
        <v>26812548</v>
      </c>
      <c r="D77">
        <v>25412928</v>
      </c>
      <c r="E77">
        <v>1</v>
      </c>
      <c r="F77">
        <v>1</v>
      </c>
      <c r="G77">
        <v>1</v>
      </c>
      <c r="H77">
        <v>1</v>
      </c>
      <c r="I77" t="s">
        <v>345</v>
      </c>
      <c r="J77" t="s">
        <v>6</v>
      </c>
      <c r="K77" t="s">
        <v>346</v>
      </c>
      <c r="L77">
        <v>1191</v>
      </c>
      <c r="N77">
        <v>1013</v>
      </c>
      <c r="O77" t="s">
        <v>344</v>
      </c>
      <c r="P77" t="s">
        <v>344</v>
      </c>
      <c r="Q77">
        <v>1</v>
      </c>
      <c r="W77">
        <v>0</v>
      </c>
      <c r="X77">
        <v>-1417349443</v>
      </c>
      <c r="Y77">
        <v>0.05</v>
      </c>
      <c r="AA77">
        <v>0</v>
      </c>
      <c r="AB77">
        <v>0</v>
      </c>
      <c r="AC77">
        <v>0</v>
      </c>
      <c r="AD77">
        <v>0</v>
      </c>
      <c r="AE77">
        <v>0</v>
      </c>
      <c r="AF77">
        <v>0</v>
      </c>
      <c r="AG77">
        <v>0</v>
      </c>
      <c r="AH77">
        <v>0</v>
      </c>
      <c r="AI77">
        <v>1</v>
      </c>
      <c r="AJ77">
        <v>1</v>
      </c>
      <c r="AK77">
        <v>7.15</v>
      </c>
      <c r="AL77">
        <v>1</v>
      </c>
      <c r="AN77">
        <v>0</v>
      </c>
      <c r="AO77">
        <v>1</v>
      </c>
      <c r="AP77">
        <v>0</v>
      </c>
      <c r="AQ77">
        <v>0</v>
      </c>
      <c r="AR77">
        <v>0</v>
      </c>
      <c r="AS77" t="s">
        <v>6</v>
      </c>
      <c r="AT77">
        <v>0.05</v>
      </c>
      <c r="AU77" t="s">
        <v>6</v>
      </c>
      <c r="AV77">
        <v>2</v>
      </c>
      <c r="AW77">
        <v>2</v>
      </c>
      <c r="AX77">
        <v>26812550</v>
      </c>
      <c r="AY77">
        <v>1</v>
      </c>
      <c r="AZ77">
        <v>2048</v>
      </c>
      <c r="BA77">
        <v>81</v>
      </c>
      <c r="BB77">
        <v>0</v>
      </c>
      <c r="BC77">
        <v>0</v>
      </c>
      <c r="BD77">
        <v>0</v>
      </c>
      <c r="BE77">
        <v>0</v>
      </c>
      <c r="BF77">
        <v>0</v>
      </c>
      <c r="BG77">
        <v>0</v>
      </c>
      <c r="BH77">
        <v>0</v>
      </c>
      <c r="BI77">
        <v>0</v>
      </c>
      <c r="BJ77">
        <v>0</v>
      </c>
      <c r="BK77">
        <v>0</v>
      </c>
      <c r="BL77">
        <v>0</v>
      </c>
      <c r="BM77">
        <v>0</v>
      </c>
      <c r="BN77">
        <v>0</v>
      </c>
      <c r="BO77">
        <v>0</v>
      </c>
      <c r="BP77">
        <v>0</v>
      </c>
      <c r="BQ77">
        <v>0</v>
      </c>
      <c r="BR77">
        <v>0</v>
      </c>
      <c r="BS77">
        <v>0</v>
      </c>
      <c r="BT77">
        <v>0</v>
      </c>
      <c r="BU77">
        <v>0</v>
      </c>
      <c r="BV77">
        <v>0</v>
      </c>
      <c r="BW77">
        <v>0</v>
      </c>
      <c r="CX77">
        <f>Y77*Source!I41</f>
        <v>0.2</v>
      </c>
      <c r="CY77">
        <f>AD77</f>
        <v>0</v>
      </c>
      <c r="CZ77">
        <f>AH77</f>
        <v>0</v>
      </c>
      <c r="DA77">
        <f>AL77</f>
        <v>1</v>
      </c>
      <c r="DB77">
        <v>0</v>
      </c>
    </row>
    <row r="78" spans="1:106" x14ac:dyDescent="0.2">
      <c r="A78">
        <f>ROW(Source!A41)</f>
        <v>41</v>
      </c>
      <c r="B78">
        <v>26812450</v>
      </c>
      <c r="C78">
        <v>26812548</v>
      </c>
      <c r="D78">
        <v>25231607</v>
      </c>
      <c r="E78">
        <v>1</v>
      </c>
      <c r="F78">
        <v>1</v>
      </c>
      <c r="G78">
        <v>1</v>
      </c>
      <c r="H78">
        <v>2</v>
      </c>
      <c r="I78" t="s">
        <v>354</v>
      </c>
      <c r="J78" t="s">
        <v>355</v>
      </c>
      <c r="K78" t="s">
        <v>356</v>
      </c>
      <c r="L78">
        <v>1368</v>
      </c>
      <c r="N78">
        <v>1011</v>
      </c>
      <c r="O78" t="s">
        <v>350</v>
      </c>
      <c r="P78" t="s">
        <v>350</v>
      </c>
      <c r="Q78">
        <v>1</v>
      </c>
      <c r="W78">
        <v>0</v>
      </c>
      <c r="X78">
        <v>1372534845</v>
      </c>
      <c r="Y78">
        <v>0.06</v>
      </c>
      <c r="AA78">
        <v>0</v>
      </c>
      <c r="AB78">
        <v>469.83</v>
      </c>
      <c r="AC78">
        <v>11.6</v>
      </c>
      <c r="AD78">
        <v>0</v>
      </c>
      <c r="AE78">
        <v>0</v>
      </c>
      <c r="AF78">
        <v>65.709999999999994</v>
      </c>
      <c r="AG78">
        <v>11.6</v>
      </c>
      <c r="AH78">
        <v>0</v>
      </c>
      <c r="AI78">
        <v>1</v>
      </c>
      <c r="AJ78">
        <v>7.15</v>
      </c>
      <c r="AK78">
        <v>1</v>
      </c>
      <c r="AL78">
        <v>1</v>
      </c>
      <c r="AN78">
        <v>0</v>
      </c>
      <c r="AO78">
        <v>1</v>
      </c>
      <c r="AP78">
        <v>1</v>
      </c>
      <c r="AQ78">
        <v>0</v>
      </c>
      <c r="AR78">
        <v>0</v>
      </c>
      <c r="AS78" t="s">
        <v>6</v>
      </c>
      <c r="AT78">
        <v>0.05</v>
      </c>
      <c r="AU78" t="s">
        <v>32</v>
      </c>
      <c r="AV78">
        <v>0</v>
      </c>
      <c r="AW78">
        <v>2</v>
      </c>
      <c r="AX78">
        <v>26812551</v>
      </c>
      <c r="AY78">
        <v>1</v>
      </c>
      <c r="AZ78">
        <v>0</v>
      </c>
      <c r="BA78">
        <v>82</v>
      </c>
      <c r="BB78">
        <v>0</v>
      </c>
      <c r="BC78">
        <v>0</v>
      </c>
      <c r="BD78">
        <v>0</v>
      </c>
      <c r="BE78">
        <v>0</v>
      </c>
      <c r="BF78">
        <v>0</v>
      </c>
      <c r="BG78">
        <v>0</v>
      </c>
      <c r="BH78">
        <v>0</v>
      </c>
      <c r="BI78">
        <v>0</v>
      </c>
      <c r="BJ78">
        <v>0</v>
      </c>
      <c r="BK78">
        <v>0</v>
      </c>
      <c r="BL78">
        <v>0</v>
      </c>
      <c r="BM78">
        <v>0</v>
      </c>
      <c r="BN78">
        <v>0</v>
      </c>
      <c r="BO78">
        <v>0</v>
      </c>
      <c r="BP78">
        <v>0</v>
      </c>
      <c r="BQ78">
        <v>0</v>
      </c>
      <c r="BR78">
        <v>0</v>
      </c>
      <c r="BS78">
        <v>0</v>
      </c>
      <c r="BT78">
        <v>0</v>
      </c>
      <c r="BU78">
        <v>0</v>
      </c>
      <c r="BV78">
        <v>0</v>
      </c>
      <c r="BW78">
        <v>0</v>
      </c>
      <c r="CX78">
        <f>Y78*Source!I41</f>
        <v>0.24</v>
      </c>
      <c r="CY78">
        <f>AB78</f>
        <v>469.83</v>
      </c>
      <c r="CZ78">
        <f>AF78</f>
        <v>65.709999999999994</v>
      </c>
      <c r="DA78">
        <f>AJ78</f>
        <v>7.15</v>
      </c>
      <c r="DB78">
        <v>0</v>
      </c>
    </row>
    <row r="79" spans="1:106" x14ac:dyDescent="0.2">
      <c r="A79">
        <f>ROW(Source!A41)</f>
        <v>41</v>
      </c>
      <c r="B79">
        <v>26812450</v>
      </c>
      <c r="C79">
        <v>26812548</v>
      </c>
      <c r="D79">
        <v>25155513</v>
      </c>
      <c r="E79">
        <v>1</v>
      </c>
      <c r="F79">
        <v>1</v>
      </c>
      <c r="G79">
        <v>1</v>
      </c>
      <c r="H79">
        <v>3</v>
      </c>
      <c r="I79" t="s">
        <v>414</v>
      </c>
      <c r="J79" t="s">
        <v>415</v>
      </c>
      <c r="K79" t="s">
        <v>416</v>
      </c>
      <c r="L79">
        <v>1339</v>
      </c>
      <c r="N79">
        <v>1007</v>
      </c>
      <c r="O79" t="s">
        <v>52</v>
      </c>
      <c r="P79" t="s">
        <v>52</v>
      </c>
      <c r="Q79">
        <v>1</v>
      </c>
      <c r="W79">
        <v>0</v>
      </c>
      <c r="X79">
        <v>2085773513</v>
      </c>
      <c r="Y79">
        <v>8.0000000000000002E-3</v>
      </c>
      <c r="AA79">
        <v>3553.55</v>
      </c>
      <c r="AB79">
        <v>0</v>
      </c>
      <c r="AC79">
        <v>0</v>
      </c>
      <c r="AD79">
        <v>0</v>
      </c>
      <c r="AE79">
        <v>497</v>
      </c>
      <c r="AF79">
        <v>0</v>
      </c>
      <c r="AG79">
        <v>0</v>
      </c>
      <c r="AH79">
        <v>0</v>
      </c>
      <c r="AI79">
        <v>7.15</v>
      </c>
      <c r="AJ79">
        <v>1</v>
      </c>
      <c r="AK79">
        <v>1</v>
      </c>
      <c r="AL79">
        <v>1</v>
      </c>
      <c r="AN79">
        <v>0</v>
      </c>
      <c r="AO79">
        <v>1</v>
      </c>
      <c r="AP79">
        <v>1</v>
      </c>
      <c r="AQ79">
        <v>0</v>
      </c>
      <c r="AR79">
        <v>0</v>
      </c>
      <c r="AS79" t="s">
        <v>6</v>
      </c>
      <c r="AT79">
        <v>8.0000000000000002E-3</v>
      </c>
      <c r="AU79" t="s">
        <v>6</v>
      </c>
      <c r="AV79">
        <v>0</v>
      </c>
      <c r="AW79">
        <v>2</v>
      </c>
      <c r="AX79">
        <v>26812552</v>
      </c>
      <c r="AY79">
        <v>1</v>
      </c>
      <c r="AZ79">
        <v>0</v>
      </c>
      <c r="BA79">
        <v>83</v>
      </c>
      <c r="BB79">
        <v>0</v>
      </c>
      <c r="BC79">
        <v>0</v>
      </c>
      <c r="BD79">
        <v>0</v>
      </c>
      <c r="BE79">
        <v>0</v>
      </c>
      <c r="BF79">
        <v>0</v>
      </c>
      <c r="BG79">
        <v>0</v>
      </c>
      <c r="BH79">
        <v>0</v>
      </c>
      <c r="BI79">
        <v>0</v>
      </c>
      <c r="BJ79">
        <v>0</v>
      </c>
      <c r="BK79">
        <v>0</v>
      </c>
      <c r="BL79">
        <v>0</v>
      </c>
      <c r="BM79">
        <v>0</v>
      </c>
      <c r="BN79">
        <v>0</v>
      </c>
      <c r="BO79">
        <v>0</v>
      </c>
      <c r="BP79">
        <v>0</v>
      </c>
      <c r="BQ79">
        <v>0</v>
      </c>
      <c r="BR79">
        <v>0</v>
      </c>
      <c r="BS79">
        <v>0</v>
      </c>
      <c r="BT79">
        <v>0</v>
      </c>
      <c r="BU79">
        <v>0</v>
      </c>
      <c r="BV79">
        <v>0</v>
      </c>
      <c r="BW79">
        <v>0</v>
      </c>
      <c r="CX79">
        <f>Y79*Source!I41</f>
        <v>3.2000000000000001E-2</v>
      </c>
      <c r="CY79">
        <f>AA79</f>
        <v>3553.55</v>
      </c>
      <c r="CZ79">
        <f>AE79</f>
        <v>497</v>
      </c>
      <c r="DA79">
        <f>AI79</f>
        <v>7.15</v>
      </c>
      <c r="DB79">
        <v>0</v>
      </c>
    </row>
    <row r="80" spans="1:106" x14ac:dyDescent="0.2">
      <c r="A80">
        <f>ROW(Source!A41)</f>
        <v>41</v>
      </c>
      <c r="B80">
        <v>26812450</v>
      </c>
      <c r="C80">
        <v>26812548</v>
      </c>
      <c r="D80">
        <v>25169483</v>
      </c>
      <c r="E80">
        <v>1</v>
      </c>
      <c r="F80">
        <v>1</v>
      </c>
      <c r="G80">
        <v>1</v>
      </c>
      <c r="H80">
        <v>3</v>
      </c>
      <c r="I80" t="s">
        <v>76</v>
      </c>
      <c r="J80" t="s">
        <v>79</v>
      </c>
      <c r="K80" t="s">
        <v>77</v>
      </c>
      <c r="L80">
        <v>1356</v>
      </c>
      <c r="N80">
        <v>1010</v>
      </c>
      <c r="O80" t="s">
        <v>78</v>
      </c>
      <c r="P80" t="s">
        <v>78</v>
      </c>
      <c r="Q80">
        <v>1000</v>
      </c>
      <c r="W80">
        <v>0</v>
      </c>
      <c r="X80">
        <v>1875282309</v>
      </c>
      <c r="Y80">
        <v>5.9249999999999997E-2</v>
      </c>
      <c r="AA80">
        <v>13323.1</v>
      </c>
      <c r="AB80">
        <v>0</v>
      </c>
      <c r="AC80">
        <v>0</v>
      </c>
      <c r="AD80">
        <v>0</v>
      </c>
      <c r="AE80">
        <v>1863.37</v>
      </c>
      <c r="AF80">
        <v>0</v>
      </c>
      <c r="AG80">
        <v>0</v>
      </c>
      <c r="AH80">
        <v>0</v>
      </c>
      <c r="AI80">
        <v>7.15</v>
      </c>
      <c r="AJ80">
        <v>1</v>
      </c>
      <c r="AK80">
        <v>1</v>
      </c>
      <c r="AL80">
        <v>1</v>
      </c>
      <c r="AN80">
        <v>0</v>
      </c>
      <c r="AO80">
        <v>0</v>
      </c>
      <c r="AP80">
        <v>0</v>
      </c>
      <c r="AQ80">
        <v>0</v>
      </c>
      <c r="AR80">
        <v>0</v>
      </c>
      <c r="AS80" t="s">
        <v>6</v>
      </c>
      <c r="AT80">
        <v>5.9249999999999997E-2</v>
      </c>
      <c r="AU80" t="s">
        <v>6</v>
      </c>
      <c r="AV80">
        <v>0</v>
      </c>
      <c r="AW80">
        <v>1</v>
      </c>
      <c r="AX80">
        <v>-1</v>
      </c>
      <c r="AY80">
        <v>0</v>
      </c>
      <c r="AZ80">
        <v>0</v>
      </c>
      <c r="BA80" t="s">
        <v>6</v>
      </c>
      <c r="BB80">
        <v>0</v>
      </c>
      <c r="BC80">
        <v>0</v>
      </c>
      <c r="BD80">
        <v>0</v>
      </c>
      <c r="BE80">
        <v>0</v>
      </c>
      <c r="BF80">
        <v>0</v>
      </c>
      <c r="BG80">
        <v>0</v>
      </c>
      <c r="BH80">
        <v>0</v>
      </c>
      <c r="BI80">
        <v>0</v>
      </c>
      <c r="BJ80">
        <v>0</v>
      </c>
      <c r="BK80">
        <v>0</v>
      </c>
      <c r="BL80">
        <v>0</v>
      </c>
      <c r="BM80">
        <v>0</v>
      </c>
      <c r="BN80">
        <v>0</v>
      </c>
      <c r="BO80">
        <v>0</v>
      </c>
      <c r="BP80">
        <v>0</v>
      </c>
      <c r="BQ80">
        <v>0</v>
      </c>
      <c r="BR80">
        <v>0</v>
      </c>
      <c r="BS80">
        <v>0</v>
      </c>
      <c r="BT80">
        <v>0</v>
      </c>
      <c r="BU80">
        <v>0</v>
      </c>
      <c r="BV80">
        <v>0</v>
      </c>
      <c r="BW80">
        <v>0</v>
      </c>
      <c r="CX80">
        <f>Y80*Source!I41</f>
        <v>0.23699999999999999</v>
      </c>
      <c r="CY80">
        <f>AA80</f>
        <v>13323.1</v>
      </c>
      <c r="CZ80">
        <f>AE80</f>
        <v>1863.37</v>
      </c>
      <c r="DA80">
        <f>AI80</f>
        <v>7.15</v>
      </c>
      <c r="DB80">
        <v>0</v>
      </c>
    </row>
    <row r="81" spans="1:106" x14ac:dyDescent="0.2">
      <c r="A81">
        <f>ROW(Source!A44)</f>
        <v>44</v>
      </c>
      <c r="B81">
        <v>26812436</v>
      </c>
      <c r="C81">
        <v>26812696</v>
      </c>
      <c r="D81">
        <v>25414791</v>
      </c>
      <c r="E81">
        <v>1</v>
      </c>
      <c r="F81">
        <v>1</v>
      </c>
      <c r="G81">
        <v>1</v>
      </c>
      <c r="H81">
        <v>1</v>
      </c>
      <c r="I81" t="s">
        <v>417</v>
      </c>
      <c r="J81" t="s">
        <v>6</v>
      </c>
      <c r="K81" t="s">
        <v>418</v>
      </c>
      <c r="L81">
        <v>1191</v>
      </c>
      <c r="N81">
        <v>1013</v>
      </c>
      <c r="O81" t="s">
        <v>344</v>
      </c>
      <c r="P81" t="s">
        <v>344</v>
      </c>
      <c r="Q81">
        <v>1</v>
      </c>
      <c r="W81">
        <v>0</v>
      </c>
      <c r="X81">
        <v>-608433632</v>
      </c>
      <c r="Y81">
        <v>87.49199999999999</v>
      </c>
      <c r="AA81">
        <v>0</v>
      </c>
      <c r="AB81">
        <v>0</v>
      </c>
      <c r="AC81">
        <v>0</v>
      </c>
      <c r="AD81">
        <v>8.4600000000000009</v>
      </c>
      <c r="AE81">
        <v>0</v>
      </c>
      <c r="AF81">
        <v>0</v>
      </c>
      <c r="AG81">
        <v>0</v>
      </c>
      <c r="AH81">
        <v>8.4600000000000009</v>
      </c>
      <c r="AI81">
        <v>1</v>
      </c>
      <c r="AJ81">
        <v>1</v>
      </c>
      <c r="AK81">
        <v>1</v>
      </c>
      <c r="AL81">
        <v>1</v>
      </c>
      <c r="AN81">
        <v>0</v>
      </c>
      <c r="AO81">
        <v>1</v>
      </c>
      <c r="AP81">
        <v>1</v>
      </c>
      <c r="AQ81">
        <v>0</v>
      </c>
      <c r="AR81">
        <v>0</v>
      </c>
      <c r="AS81" t="s">
        <v>6</v>
      </c>
      <c r="AT81">
        <v>76.08</v>
      </c>
      <c r="AU81" t="s">
        <v>42</v>
      </c>
      <c r="AV81">
        <v>1</v>
      </c>
      <c r="AW81">
        <v>2</v>
      </c>
      <c r="AX81">
        <v>26812697</v>
      </c>
      <c r="AY81">
        <v>1</v>
      </c>
      <c r="AZ81">
        <v>0</v>
      </c>
      <c r="BA81">
        <v>85</v>
      </c>
      <c r="BB81">
        <v>0</v>
      </c>
      <c r="BC81">
        <v>0</v>
      </c>
      <c r="BD81">
        <v>0</v>
      </c>
      <c r="BE81">
        <v>0</v>
      </c>
      <c r="BF81">
        <v>0</v>
      </c>
      <c r="BG81">
        <v>0</v>
      </c>
      <c r="BH81">
        <v>0</v>
      </c>
      <c r="BI81">
        <v>0</v>
      </c>
      <c r="BJ81">
        <v>0</v>
      </c>
      <c r="BK81">
        <v>0</v>
      </c>
      <c r="BL81">
        <v>0</v>
      </c>
      <c r="BM81">
        <v>0</v>
      </c>
      <c r="BN81">
        <v>0</v>
      </c>
      <c r="BO81">
        <v>0</v>
      </c>
      <c r="BP81">
        <v>0</v>
      </c>
      <c r="BQ81">
        <v>0</v>
      </c>
      <c r="BR81">
        <v>0</v>
      </c>
      <c r="BS81">
        <v>0</v>
      </c>
      <c r="BT81">
        <v>0</v>
      </c>
      <c r="BU81">
        <v>0</v>
      </c>
      <c r="BV81">
        <v>0</v>
      </c>
      <c r="BW81">
        <v>0</v>
      </c>
      <c r="CX81">
        <f>Y81*Source!I44</f>
        <v>463.70759999999996</v>
      </c>
      <c r="CY81">
        <f>AD81</f>
        <v>8.4600000000000009</v>
      </c>
      <c r="CZ81">
        <f>AH81</f>
        <v>8.4600000000000009</v>
      </c>
      <c r="DA81">
        <f>AL81</f>
        <v>1</v>
      </c>
      <c r="DB81">
        <v>0</v>
      </c>
    </row>
    <row r="82" spans="1:106" x14ac:dyDescent="0.2">
      <c r="A82">
        <f>ROW(Source!A44)</f>
        <v>44</v>
      </c>
      <c r="B82">
        <v>26812436</v>
      </c>
      <c r="C82">
        <v>26812696</v>
      </c>
      <c r="D82">
        <v>25412928</v>
      </c>
      <c r="E82">
        <v>1</v>
      </c>
      <c r="F82">
        <v>1</v>
      </c>
      <c r="G82">
        <v>1</v>
      </c>
      <c r="H82">
        <v>1</v>
      </c>
      <c r="I82" t="s">
        <v>345</v>
      </c>
      <c r="J82" t="s">
        <v>6</v>
      </c>
      <c r="K82" t="s">
        <v>346</v>
      </c>
      <c r="L82">
        <v>1191</v>
      </c>
      <c r="N82">
        <v>1013</v>
      </c>
      <c r="O82" t="s">
        <v>344</v>
      </c>
      <c r="P82" t="s">
        <v>344</v>
      </c>
      <c r="Q82">
        <v>1</v>
      </c>
      <c r="W82">
        <v>0</v>
      </c>
      <c r="X82">
        <v>-1417349443</v>
      </c>
      <c r="Y82">
        <v>0.72</v>
      </c>
      <c r="AA82">
        <v>0</v>
      </c>
      <c r="AB82">
        <v>0</v>
      </c>
      <c r="AC82">
        <v>0</v>
      </c>
      <c r="AD82">
        <v>0</v>
      </c>
      <c r="AE82">
        <v>0</v>
      </c>
      <c r="AF82">
        <v>0</v>
      </c>
      <c r="AG82">
        <v>0</v>
      </c>
      <c r="AH82">
        <v>0</v>
      </c>
      <c r="AI82">
        <v>1</v>
      </c>
      <c r="AJ82">
        <v>1</v>
      </c>
      <c r="AK82">
        <v>1</v>
      </c>
      <c r="AL82">
        <v>1</v>
      </c>
      <c r="AN82">
        <v>0</v>
      </c>
      <c r="AO82">
        <v>1</v>
      </c>
      <c r="AP82">
        <v>0</v>
      </c>
      <c r="AQ82">
        <v>0</v>
      </c>
      <c r="AR82">
        <v>0</v>
      </c>
      <c r="AS82" t="s">
        <v>6</v>
      </c>
      <c r="AT82">
        <v>0.72</v>
      </c>
      <c r="AU82" t="s">
        <v>6</v>
      </c>
      <c r="AV82">
        <v>2</v>
      </c>
      <c r="AW82">
        <v>2</v>
      </c>
      <c r="AX82">
        <v>26812698</v>
      </c>
      <c r="AY82">
        <v>1</v>
      </c>
      <c r="AZ82">
        <v>2048</v>
      </c>
      <c r="BA82">
        <v>86</v>
      </c>
      <c r="BB82">
        <v>0</v>
      </c>
      <c r="BC82">
        <v>0</v>
      </c>
      <c r="BD82">
        <v>0</v>
      </c>
      <c r="BE82">
        <v>0</v>
      </c>
      <c r="BF82">
        <v>0</v>
      </c>
      <c r="BG82">
        <v>0</v>
      </c>
      <c r="BH82">
        <v>0</v>
      </c>
      <c r="BI82">
        <v>0</v>
      </c>
      <c r="BJ82">
        <v>0</v>
      </c>
      <c r="BK82">
        <v>0</v>
      </c>
      <c r="BL82">
        <v>0</v>
      </c>
      <c r="BM82">
        <v>0</v>
      </c>
      <c r="BN82">
        <v>0</v>
      </c>
      <c r="BO82">
        <v>0</v>
      </c>
      <c r="BP82">
        <v>0</v>
      </c>
      <c r="BQ82">
        <v>0</v>
      </c>
      <c r="BR82">
        <v>0</v>
      </c>
      <c r="BS82">
        <v>0</v>
      </c>
      <c r="BT82">
        <v>0</v>
      </c>
      <c r="BU82">
        <v>0</v>
      </c>
      <c r="BV82">
        <v>0</v>
      </c>
      <c r="BW82">
        <v>0</v>
      </c>
      <c r="CX82">
        <f>Y82*Source!I44</f>
        <v>3.8159999999999998</v>
      </c>
      <c r="CY82">
        <f>AD82</f>
        <v>0</v>
      </c>
      <c r="CZ82">
        <f>AH82</f>
        <v>0</v>
      </c>
      <c r="DA82">
        <f>AL82</f>
        <v>1</v>
      </c>
      <c r="DB82">
        <v>0</v>
      </c>
    </row>
    <row r="83" spans="1:106" x14ac:dyDescent="0.2">
      <c r="A83">
        <f>ROW(Source!A44)</f>
        <v>44</v>
      </c>
      <c r="B83">
        <v>26812436</v>
      </c>
      <c r="C83">
        <v>26812696</v>
      </c>
      <c r="D83">
        <v>25230220</v>
      </c>
      <c r="E83">
        <v>1</v>
      </c>
      <c r="F83">
        <v>1</v>
      </c>
      <c r="G83">
        <v>1</v>
      </c>
      <c r="H83">
        <v>2</v>
      </c>
      <c r="I83" t="s">
        <v>351</v>
      </c>
      <c r="J83" t="s">
        <v>352</v>
      </c>
      <c r="K83" t="s">
        <v>353</v>
      </c>
      <c r="L83">
        <v>1368</v>
      </c>
      <c r="N83">
        <v>1011</v>
      </c>
      <c r="O83" t="s">
        <v>350</v>
      </c>
      <c r="P83" t="s">
        <v>350</v>
      </c>
      <c r="Q83">
        <v>1</v>
      </c>
      <c r="W83">
        <v>0</v>
      </c>
      <c r="X83">
        <v>-1718674368</v>
      </c>
      <c r="Y83">
        <v>0.85000000000000009</v>
      </c>
      <c r="AA83">
        <v>0</v>
      </c>
      <c r="AB83">
        <v>111.99</v>
      </c>
      <c r="AC83">
        <v>13.5</v>
      </c>
      <c r="AD83">
        <v>0</v>
      </c>
      <c r="AE83">
        <v>0</v>
      </c>
      <c r="AF83">
        <v>111.99</v>
      </c>
      <c r="AG83">
        <v>13.5</v>
      </c>
      <c r="AH83">
        <v>0</v>
      </c>
      <c r="AI83">
        <v>1</v>
      </c>
      <c r="AJ83">
        <v>1</v>
      </c>
      <c r="AK83">
        <v>1</v>
      </c>
      <c r="AL83">
        <v>1</v>
      </c>
      <c r="AN83">
        <v>0</v>
      </c>
      <c r="AO83">
        <v>1</v>
      </c>
      <c r="AP83">
        <v>1</v>
      </c>
      <c r="AQ83">
        <v>0</v>
      </c>
      <c r="AR83">
        <v>0</v>
      </c>
      <c r="AS83" t="s">
        <v>6</v>
      </c>
      <c r="AT83">
        <v>0.68</v>
      </c>
      <c r="AU83" t="s">
        <v>41</v>
      </c>
      <c r="AV83">
        <v>0</v>
      </c>
      <c r="AW83">
        <v>2</v>
      </c>
      <c r="AX83">
        <v>26812699</v>
      </c>
      <c r="AY83">
        <v>1</v>
      </c>
      <c r="AZ83">
        <v>0</v>
      </c>
      <c r="BA83">
        <v>87</v>
      </c>
      <c r="BB83">
        <v>0</v>
      </c>
      <c r="BC83">
        <v>0</v>
      </c>
      <c r="BD83">
        <v>0</v>
      </c>
      <c r="BE83">
        <v>0</v>
      </c>
      <c r="BF83">
        <v>0</v>
      </c>
      <c r="BG83">
        <v>0</v>
      </c>
      <c r="BH83">
        <v>0</v>
      </c>
      <c r="BI83">
        <v>0</v>
      </c>
      <c r="BJ83">
        <v>0</v>
      </c>
      <c r="BK83">
        <v>0</v>
      </c>
      <c r="BL83">
        <v>0</v>
      </c>
      <c r="BM83">
        <v>0</v>
      </c>
      <c r="BN83">
        <v>0</v>
      </c>
      <c r="BO83">
        <v>0</v>
      </c>
      <c r="BP83">
        <v>0</v>
      </c>
      <c r="BQ83">
        <v>0</v>
      </c>
      <c r="BR83">
        <v>0</v>
      </c>
      <c r="BS83">
        <v>0</v>
      </c>
      <c r="BT83">
        <v>0</v>
      </c>
      <c r="BU83">
        <v>0</v>
      </c>
      <c r="BV83">
        <v>0</v>
      </c>
      <c r="BW83">
        <v>0</v>
      </c>
      <c r="CX83">
        <f>Y83*Source!I44</f>
        <v>4.5049999999999999</v>
      </c>
      <c r="CY83">
        <f>AB83</f>
        <v>111.99</v>
      </c>
      <c r="CZ83">
        <f>AF83</f>
        <v>111.99</v>
      </c>
      <c r="DA83">
        <f>AJ83</f>
        <v>1</v>
      </c>
      <c r="DB83">
        <v>0</v>
      </c>
    </row>
    <row r="84" spans="1:106" x14ac:dyDescent="0.2">
      <c r="A84">
        <f>ROW(Source!A44)</f>
        <v>44</v>
      </c>
      <c r="B84">
        <v>26812436</v>
      </c>
      <c r="C84">
        <v>26812696</v>
      </c>
      <c r="D84">
        <v>25231607</v>
      </c>
      <c r="E84">
        <v>1</v>
      </c>
      <c r="F84">
        <v>1</v>
      </c>
      <c r="G84">
        <v>1</v>
      </c>
      <c r="H84">
        <v>2</v>
      </c>
      <c r="I84" t="s">
        <v>354</v>
      </c>
      <c r="J84" t="s">
        <v>355</v>
      </c>
      <c r="K84" t="s">
        <v>356</v>
      </c>
      <c r="L84">
        <v>1368</v>
      </c>
      <c r="N84">
        <v>1011</v>
      </c>
      <c r="O84" t="s">
        <v>350</v>
      </c>
      <c r="P84" t="s">
        <v>350</v>
      </c>
      <c r="Q84">
        <v>1</v>
      </c>
      <c r="W84">
        <v>0</v>
      </c>
      <c r="X84">
        <v>1372534845</v>
      </c>
      <c r="Y84">
        <v>0.05</v>
      </c>
      <c r="AA84">
        <v>0</v>
      </c>
      <c r="AB84">
        <v>65.709999999999994</v>
      </c>
      <c r="AC84">
        <v>11.6</v>
      </c>
      <c r="AD84">
        <v>0</v>
      </c>
      <c r="AE84">
        <v>0</v>
      </c>
      <c r="AF84">
        <v>65.709999999999994</v>
      </c>
      <c r="AG84">
        <v>11.6</v>
      </c>
      <c r="AH84">
        <v>0</v>
      </c>
      <c r="AI84">
        <v>1</v>
      </c>
      <c r="AJ84">
        <v>1</v>
      </c>
      <c r="AK84">
        <v>1</v>
      </c>
      <c r="AL84">
        <v>1</v>
      </c>
      <c r="AN84">
        <v>0</v>
      </c>
      <c r="AO84">
        <v>1</v>
      </c>
      <c r="AP84">
        <v>1</v>
      </c>
      <c r="AQ84">
        <v>0</v>
      </c>
      <c r="AR84">
        <v>0</v>
      </c>
      <c r="AS84" t="s">
        <v>6</v>
      </c>
      <c r="AT84">
        <v>0.04</v>
      </c>
      <c r="AU84" t="s">
        <v>41</v>
      </c>
      <c r="AV84">
        <v>0</v>
      </c>
      <c r="AW84">
        <v>2</v>
      </c>
      <c r="AX84">
        <v>26812700</v>
      </c>
      <c r="AY84">
        <v>1</v>
      </c>
      <c r="AZ84">
        <v>0</v>
      </c>
      <c r="BA84">
        <v>88</v>
      </c>
      <c r="BB84">
        <v>0</v>
      </c>
      <c r="BC84">
        <v>0</v>
      </c>
      <c r="BD84">
        <v>0</v>
      </c>
      <c r="BE84">
        <v>0</v>
      </c>
      <c r="BF84">
        <v>0</v>
      </c>
      <c r="BG84">
        <v>0</v>
      </c>
      <c r="BH84">
        <v>0</v>
      </c>
      <c r="BI84">
        <v>0</v>
      </c>
      <c r="BJ84">
        <v>0</v>
      </c>
      <c r="BK84">
        <v>0</v>
      </c>
      <c r="BL84">
        <v>0</v>
      </c>
      <c r="BM84">
        <v>0</v>
      </c>
      <c r="BN84">
        <v>0</v>
      </c>
      <c r="BO84">
        <v>0</v>
      </c>
      <c r="BP84">
        <v>0</v>
      </c>
      <c r="BQ84">
        <v>0</v>
      </c>
      <c r="BR84">
        <v>0</v>
      </c>
      <c r="BS84">
        <v>0</v>
      </c>
      <c r="BT84">
        <v>0</v>
      </c>
      <c r="BU84">
        <v>0</v>
      </c>
      <c r="BV84">
        <v>0</v>
      </c>
      <c r="BW84">
        <v>0</v>
      </c>
      <c r="CX84">
        <f>Y84*Source!I44</f>
        <v>0.26500000000000001</v>
      </c>
      <c r="CY84">
        <f>AB84</f>
        <v>65.709999999999994</v>
      </c>
      <c r="CZ84">
        <f>AF84</f>
        <v>65.709999999999994</v>
      </c>
      <c r="DA84">
        <f>AJ84</f>
        <v>1</v>
      </c>
      <c r="DB84">
        <v>0</v>
      </c>
    </row>
    <row r="85" spans="1:106" x14ac:dyDescent="0.2">
      <c r="A85">
        <f>ROW(Source!A44)</f>
        <v>44</v>
      </c>
      <c r="B85">
        <v>26812436</v>
      </c>
      <c r="C85">
        <v>26812696</v>
      </c>
      <c r="D85">
        <v>25152713</v>
      </c>
      <c r="E85">
        <v>1</v>
      </c>
      <c r="F85">
        <v>1</v>
      </c>
      <c r="G85">
        <v>1</v>
      </c>
      <c r="H85">
        <v>3</v>
      </c>
      <c r="I85" t="s">
        <v>419</v>
      </c>
      <c r="J85" t="s">
        <v>420</v>
      </c>
      <c r="K85" t="s">
        <v>421</v>
      </c>
      <c r="L85">
        <v>1348</v>
      </c>
      <c r="N85">
        <v>1009</v>
      </c>
      <c r="O85" t="s">
        <v>62</v>
      </c>
      <c r="P85" t="s">
        <v>62</v>
      </c>
      <c r="Q85">
        <v>1000</v>
      </c>
      <c r="W85">
        <v>0</v>
      </c>
      <c r="X85">
        <v>1174701286</v>
      </c>
      <c r="Y85">
        <v>1E-3</v>
      </c>
      <c r="AA85">
        <v>11978</v>
      </c>
      <c r="AB85">
        <v>0</v>
      </c>
      <c r="AC85">
        <v>0</v>
      </c>
      <c r="AD85">
        <v>0</v>
      </c>
      <c r="AE85">
        <v>11978</v>
      </c>
      <c r="AF85">
        <v>0</v>
      </c>
      <c r="AG85">
        <v>0</v>
      </c>
      <c r="AH85">
        <v>0</v>
      </c>
      <c r="AI85">
        <v>1</v>
      </c>
      <c r="AJ85">
        <v>1</v>
      </c>
      <c r="AK85">
        <v>1</v>
      </c>
      <c r="AL85">
        <v>1</v>
      </c>
      <c r="AN85">
        <v>0</v>
      </c>
      <c r="AO85">
        <v>1</v>
      </c>
      <c r="AP85">
        <v>1</v>
      </c>
      <c r="AQ85">
        <v>0</v>
      </c>
      <c r="AR85">
        <v>0</v>
      </c>
      <c r="AS85" t="s">
        <v>6</v>
      </c>
      <c r="AT85">
        <v>1E-3</v>
      </c>
      <c r="AU85" t="s">
        <v>6</v>
      </c>
      <c r="AV85">
        <v>0</v>
      </c>
      <c r="AW85">
        <v>2</v>
      </c>
      <c r="AX85">
        <v>26812701</v>
      </c>
      <c r="AY85">
        <v>1</v>
      </c>
      <c r="AZ85">
        <v>0</v>
      </c>
      <c r="BA85">
        <v>89</v>
      </c>
      <c r="BB85">
        <v>0</v>
      </c>
      <c r="BC85">
        <v>0</v>
      </c>
      <c r="BD85">
        <v>0</v>
      </c>
      <c r="BE85">
        <v>0</v>
      </c>
      <c r="BF85">
        <v>0</v>
      </c>
      <c r="BG85">
        <v>0</v>
      </c>
      <c r="BH85">
        <v>0</v>
      </c>
      <c r="BI85">
        <v>0</v>
      </c>
      <c r="BJ85">
        <v>0</v>
      </c>
      <c r="BK85">
        <v>0</v>
      </c>
      <c r="BL85">
        <v>0</v>
      </c>
      <c r="BM85">
        <v>0</v>
      </c>
      <c r="BN85">
        <v>0</v>
      </c>
      <c r="BO85">
        <v>0</v>
      </c>
      <c r="BP85">
        <v>0</v>
      </c>
      <c r="BQ85">
        <v>0</v>
      </c>
      <c r="BR85">
        <v>0</v>
      </c>
      <c r="BS85">
        <v>0</v>
      </c>
      <c r="BT85">
        <v>0</v>
      </c>
      <c r="BU85">
        <v>0</v>
      </c>
      <c r="BV85">
        <v>0</v>
      </c>
      <c r="BW85">
        <v>0</v>
      </c>
      <c r="CX85">
        <f>Y85*Source!I44</f>
        <v>5.3E-3</v>
      </c>
      <c r="CY85">
        <f t="shared" ref="CY85:CY90" si="6">AA85</f>
        <v>11978</v>
      </c>
      <c r="CZ85">
        <f t="shared" ref="CZ85:CZ90" si="7">AE85</f>
        <v>11978</v>
      </c>
      <c r="DA85">
        <f t="shared" ref="DA85:DA90" si="8">AI85</f>
        <v>1</v>
      </c>
      <c r="DB85">
        <v>0</v>
      </c>
    </row>
    <row r="86" spans="1:106" x14ac:dyDescent="0.2">
      <c r="A86">
        <f>ROW(Source!A44)</f>
        <v>44</v>
      </c>
      <c r="B86">
        <v>26812436</v>
      </c>
      <c r="C86">
        <v>26812696</v>
      </c>
      <c r="D86">
        <v>25155261</v>
      </c>
      <c r="E86">
        <v>1</v>
      </c>
      <c r="F86">
        <v>1</v>
      </c>
      <c r="G86">
        <v>1</v>
      </c>
      <c r="H86">
        <v>3</v>
      </c>
      <c r="I86" t="s">
        <v>422</v>
      </c>
      <c r="J86" t="s">
        <v>423</v>
      </c>
      <c r="K86" t="s">
        <v>424</v>
      </c>
      <c r="L86">
        <v>1339</v>
      </c>
      <c r="N86">
        <v>1007</v>
      </c>
      <c r="O86" t="s">
        <v>52</v>
      </c>
      <c r="P86" t="s">
        <v>52</v>
      </c>
      <c r="Q86">
        <v>1</v>
      </c>
      <c r="W86">
        <v>0</v>
      </c>
      <c r="X86">
        <v>184330150</v>
      </c>
      <c r="Y86">
        <v>5.9</v>
      </c>
      <c r="AA86">
        <v>592.76</v>
      </c>
      <c r="AB86">
        <v>0</v>
      </c>
      <c r="AC86">
        <v>0</v>
      </c>
      <c r="AD86">
        <v>0</v>
      </c>
      <c r="AE86">
        <v>592.76</v>
      </c>
      <c r="AF86">
        <v>0</v>
      </c>
      <c r="AG86">
        <v>0</v>
      </c>
      <c r="AH86">
        <v>0</v>
      </c>
      <c r="AI86">
        <v>1</v>
      </c>
      <c r="AJ86">
        <v>1</v>
      </c>
      <c r="AK86">
        <v>1</v>
      </c>
      <c r="AL86">
        <v>1</v>
      </c>
      <c r="AN86">
        <v>0</v>
      </c>
      <c r="AO86">
        <v>1</v>
      </c>
      <c r="AP86">
        <v>1</v>
      </c>
      <c r="AQ86">
        <v>0</v>
      </c>
      <c r="AR86">
        <v>0</v>
      </c>
      <c r="AS86" t="s">
        <v>6</v>
      </c>
      <c r="AT86">
        <v>5.9</v>
      </c>
      <c r="AU86" t="s">
        <v>6</v>
      </c>
      <c r="AV86">
        <v>0</v>
      </c>
      <c r="AW86">
        <v>2</v>
      </c>
      <c r="AX86">
        <v>26812702</v>
      </c>
      <c r="AY86">
        <v>1</v>
      </c>
      <c r="AZ86">
        <v>0</v>
      </c>
      <c r="BA86">
        <v>90</v>
      </c>
      <c r="BB86">
        <v>0</v>
      </c>
      <c r="BC86">
        <v>0</v>
      </c>
      <c r="BD86">
        <v>0</v>
      </c>
      <c r="BE86">
        <v>0</v>
      </c>
      <c r="BF86">
        <v>0</v>
      </c>
      <c r="BG86">
        <v>0</v>
      </c>
      <c r="BH86">
        <v>0</v>
      </c>
      <c r="BI86">
        <v>0</v>
      </c>
      <c r="BJ86">
        <v>0</v>
      </c>
      <c r="BK86">
        <v>0</v>
      </c>
      <c r="BL86">
        <v>0</v>
      </c>
      <c r="BM86">
        <v>0</v>
      </c>
      <c r="BN86">
        <v>0</v>
      </c>
      <c r="BO86">
        <v>0</v>
      </c>
      <c r="BP86">
        <v>0</v>
      </c>
      <c r="BQ86">
        <v>0</v>
      </c>
      <c r="BR86">
        <v>0</v>
      </c>
      <c r="BS86">
        <v>0</v>
      </c>
      <c r="BT86">
        <v>0</v>
      </c>
      <c r="BU86">
        <v>0</v>
      </c>
      <c r="BV86">
        <v>0</v>
      </c>
      <c r="BW86">
        <v>0</v>
      </c>
      <c r="CX86">
        <f>Y86*Source!I44</f>
        <v>31.27</v>
      </c>
      <c r="CY86">
        <f t="shared" si="6"/>
        <v>592.76</v>
      </c>
      <c r="CZ86">
        <f t="shared" si="7"/>
        <v>592.76</v>
      </c>
      <c r="DA86">
        <f t="shared" si="8"/>
        <v>1</v>
      </c>
      <c r="DB86">
        <v>0</v>
      </c>
    </row>
    <row r="87" spans="1:106" x14ac:dyDescent="0.2">
      <c r="A87">
        <f>ROW(Source!A44)</f>
        <v>44</v>
      </c>
      <c r="B87">
        <v>26812436</v>
      </c>
      <c r="C87">
        <v>26812696</v>
      </c>
      <c r="D87">
        <v>25155505</v>
      </c>
      <c r="E87">
        <v>1</v>
      </c>
      <c r="F87">
        <v>1</v>
      </c>
      <c r="G87">
        <v>1</v>
      </c>
      <c r="H87">
        <v>3</v>
      </c>
      <c r="I87" t="s">
        <v>425</v>
      </c>
      <c r="J87" t="s">
        <v>426</v>
      </c>
      <c r="K87" t="s">
        <v>427</v>
      </c>
      <c r="L87">
        <v>1339</v>
      </c>
      <c r="N87">
        <v>1007</v>
      </c>
      <c r="O87" t="s">
        <v>52</v>
      </c>
      <c r="P87" t="s">
        <v>52</v>
      </c>
      <c r="Q87">
        <v>1</v>
      </c>
      <c r="W87">
        <v>0</v>
      </c>
      <c r="X87">
        <v>519185539</v>
      </c>
      <c r="Y87">
        <v>0.06</v>
      </c>
      <c r="AA87">
        <v>519.79999999999995</v>
      </c>
      <c r="AB87">
        <v>0</v>
      </c>
      <c r="AC87">
        <v>0</v>
      </c>
      <c r="AD87">
        <v>0</v>
      </c>
      <c r="AE87">
        <v>519.79999999999995</v>
      </c>
      <c r="AF87">
        <v>0</v>
      </c>
      <c r="AG87">
        <v>0</v>
      </c>
      <c r="AH87">
        <v>0</v>
      </c>
      <c r="AI87">
        <v>1</v>
      </c>
      <c r="AJ87">
        <v>1</v>
      </c>
      <c r="AK87">
        <v>1</v>
      </c>
      <c r="AL87">
        <v>1</v>
      </c>
      <c r="AN87">
        <v>0</v>
      </c>
      <c r="AO87">
        <v>1</v>
      </c>
      <c r="AP87">
        <v>1</v>
      </c>
      <c r="AQ87">
        <v>0</v>
      </c>
      <c r="AR87">
        <v>0</v>
      </c>
      <c r="AS87" t="s">
        <v>6</v>
      </c>
      <c r="AT87">
        <v>0.06</v>
      </c>
      <c r="AU87" t="s">
        <v>6</v>
      </c>
      <c r="AV87">
        <v>0</v>
      </c>
      <c r="AW87">
        <v>2</v>
      </c>
      <c r="AX87">
        <v>26812703</v>
      </c>
      <c r="AY87">
        <v>1</v>
      </c>
      <c r="AZ87">
        <v>0</v>
      </c>
      <c r="BA87">
        <v>91</v>
      </c>
      <c r="BB87">
        <v>0</v>
      </c>
      <c r="BC87">
        <v>0</v>
      </c>
      <c r="BD87">
        <v>0</v>
      </c>
      <c r="BE87">
        <v>0</v>
      </c>
      <c r="BF87">
        <v>0</v>
      </c>
      <c r="BG87">
        <v>0</v>
      </c>
      <c r="BH87">
        <v>0</v>
      </c>
      <c r="BI87">
        <v>0</v>
      </c>
      <c r="BJ87">
        <v>0</v>
      </c>
      <c r="BK87">
        <v>0</v>
      </c>
      <c r="BL87">
        <v>0</v>
      </c>
      <c r="BM87">
        <v>0</v>
      </c>
      <c r="BN87">
        <v>0</v>
      </c>
      <c r="BO87">
        <v>0</v>
      </c>
      <c r="BP87">
        <v>0</v>
      </c>
      <c r="BQ87">
        <v>0</v>
      </c>
      <c r="BR87">
        <v>0</v>
      </c>
      <c r="BS87">
        <v>0</v>
      </c>
      <c r="BT87">
        <v>0</v>
      </c>
      <c r="BU87">
        <v>0</v>
      </c>
      <c r="BV87">
        <v>0</v>
      </c>
      <c r="BW87">
        <v>0</v>
      </c>
      <c r="CX87">
        <f>Y87*Source!I44</f>
        <v>0.318</v>
      </c>
      <c r="CY87">
        <f t="shared" si="6"/>
        <v>519.79999999999995</v>
      </c>
      <c r="CZ87">
        <f t="shared" si="7"/>
        <v>519.79999999999995</v>
      </c>
      <c r="DA87">
        <f t="shared" si="8"/>
        <v>1</v>
      </c>
      <c r="DB87">
        <v>0</v>
      </c>
    </row>
    <row r="88" spans="1:106" x14ac:dyDescent="0.2">
      <c r="A88">
        <f>ROW(Source!A44)</f>
        <v>44</v>
      </c>
      <c r="B88">
        <v>26812436</v>
      </c>
      <c r="C88">
        <v>26812696</v>
      </c>
      <c r="D88">
        <v>25168910</v>
      </c>
      <c r="E88">
        <v>1</v>
      </c>
      <c r="F88">
        <v>1</v>
      </c>
      <c r="G88">
        <v>1</v>
      </c>
      <c r="H88">
        <v>3</v>
      </c>
      <c r="I88" t="s">
        <v>90</v>
      </c>
      <c r="J88" t="s">
        <v>92</v>
      </c>
      <c r="K88" t="s">
        <v>91</v>
      </c>
      <c r="L88">
        <v>1354</v>
      </c>
      <c r="N88">
        <v>1010</v>
      </c>
      <c r="O88" t="s">
        <v>87</v>
      </c>
      <c r="P88" t="s">
        <v>87</v>
      </c>
      <c r="Q88">
        <v>1</v>
      </c>
      <c r="W88">
        <v>0</v>
      </c>
      <c r="X88">
        <v>-153568271</v>
      </c>
      <c r="Y88">
        <v>35.849057000000002</v>
      </c>
      <c r="AA88">
        <v>110.56</v>
      </c>
      <c r="AB88">
        <v>0</v>
      </c>
      <c r="AC88">
        <v>0</v>
      </c>
      <c r="AD88">
        <v>0</v>
      </c>
      <c r="AE88">
        <v>110.56</v>
      </c>
      <c r="AF88">
        <v>0</v>
      </c>
      <c r="AG88">
        <v>0</v>
      </c>
      <c r="AH88">
        <v>0</v>
      </c>
      <c r="AI88">
        <v>1</v>
      </c>
      <c r="AJ88">
        <v>1</v>
      </c>
      <c r="AK88">
        <v>1</v>
      </c>
      <c r="AL88">
        <v>1</v>
      </c>
      <c r="AN88">
        <v>0</v>
      </c>
      <c r="AO88">
        <v>0</v>
      </c>
      <c r="AP88">
        <v>0</v>
      </c>
      <c r="AQ88">
        <v>0</v>
      </c>
      <c r="AR88">
        <v>0</v>
      </c>
      <c r="AS88" t="s">
        <v>6</v>
      </c>
      <c r="AT88">
        <v>35.849057000000002</v>
      </c>
      <c r="AU88" t="s">
        <v>6</v>
      </c>
      <c r="AV88">
        <v>0</v>
      </c>
      <c r="AW88">
        <v>1</v>
      </c>
      <c r="AX88">
        <v>-1</v>
      </c>
      <c r="AY88">
        <v>0</v>
      </c>
      <c r="AZ88">
        <v>0</v>
      </c>
      <c r="BA88" t="s">
        <v>6</v>
      </c>
      <c r="BB88">
        <v>0</v>
      </c>
      <c r="BC88">
        <v>0</v>
      </c>
      <c r="BD88">
        <v>0</v>
      </c>
      <c r="BE88">
        <v>0</v>
      </c>
      <c r="BF88">
        <v>0</v>
      </c>
      <c r="BG88">
        <v>0</v>
      </c>
      <c r="BH88">
        <v>0</v>
      </c>
      <c r="BI88">
        <v>0</v>
      </c>
      <c r="BJ88">
        <v>0</v>
      </c>
      <c r="BK88">
        <v>0</v>
      </c>
      <c r="BL88">
        <v>0</v>
      </c>
      <c r="BM88">
        <v>0</v>
      </c>
      <c r="BN88">
        <v>0</v>
      </c>
      <c r="BO88">
        <v>0</v>
      </c>
      <c r="BP88">
        <v>0</v>
      </c>
      <c r="BQ88">
        <v>0</v>
      </c>
      <c r="BR88">
        <v>0</v>
      </c>
      <c r="BS88">
        <v>0</v>
      </c>
      <c r="BT88">
        <v>0</v>
      </c>
      <c r="BU88">
        <v>0</v>
      </c>
      <c r="BV88">
        <v>0</v>
      </c>
      <c r="BW88">
        <v>0</v>
      </c>
      <c r="CX88">
        <f>Y88*Source!I44</f>
        <v>190.00000210000002</v>
      </c>
      <c r="CY88">
        <f t="shared" si="6"/>
        <v>110.56</v>
      </c>
      <c r="CZ88">
        <f t="shared" si="7"/>
        <v>110.56</v>
      </c>
      <c r="DA88">
        <f t="shared" si="8"/>
        <v>1</v>
      </c>
      <c r="DB88">
        <v>0</v>
      </c>
    </row>
    <row r="89" spans="1:106" x14ac:dyDescent="0.2">
      <c r="A89">
        <f>ROW(Source!A44)</f>
        <v>44</v>
      </c>
      <c r="B89">
        <v>26812436</v>
      </c>
      <c r="C89">
        <v>26812696</v>
      </c>
      <c r="D89">
        <v>25168916</v>
      </c>
      <c r="E89">
        <v>1</v>
      </c>
      <c r="F89">
        <v>1</v>
      </c>
      <c r="G89">
        <v>1</v>
      </c>
      <c r="H89">
        <v>3</v>
      </c>
      <c r="I89" t="s">
        <v>85</v>
      </c>
      <c r="J89" t="s">
        <v>88</v>
      </c>
      <c r="K89" t="s">
        <v>86</v>
      </c>
      <c r="L89">
        <v>1354</v>
      </c>
      <c r="N89">
        <v>1010</v>
      </c>
      <c r="O89" t="s">
        <v>87</v>
      </c>
      <c r="P89" t="s">
        <v>87</v>
      </c>
      <c r="Q89">
        <v>1</v>
      </c>
      <c r="W89">
        <v>0</v>
      </c>
      <c r="X89">
        <v>-1095119655</v>
      </c>
      <c r="Y89">
        <v>64.150942999999998</v>
      </c>
      <c r="AA89">
        <v>69.25</v>
      </c>
      <c r="AB89">
        <v>0</v>
      </c>
      <c r="AC89">
        <v>0</v>
      </c>
      <c r="AD89">
        <v>0</v>
      </c>
      <c r="AE89">
        <v>69.25</v>
      </c>
      <c r="AF89">
        <v>0</v>
      </c>
      <c r="AG89">
        <v>0</v>
      </c>
      <c r="AH89">
        <v>0</v>
      </c>
      <c r="AI89">
        <v>1</v>
      </c>
      <c r="AJ89">
        <v>1</v>
      </c>
      <c r="AK89">
        <v>1</v>
      </c>
      <c r="AL89">
        <v>1</v>
      </c>
      <c r="AN89">
        <v>0</v>
      </c>
      <c r="AO89">
        <v>0</v>
      </c>
      <c r="AP89">
        <v>0</v>
      </c>
      <c r="AQ89">
        <v>0</v>
      </c>
      <c r="AR89">
        <v>0</v>
      </c>
      <c r="AS89" t="s">
        <v>6</v>
      </c>
      <c r="AT89">
        <v>64.150942999999998</v>
      </c>
      <c r="AU89" t="s">
        <v>6</v>
      </c>
      <c r="AV89">
        <v>0</v>
      </c>
      <c r="AW89">
        <v>1</v>
      </c>
      <c r="AX89">
        <v>-1</v>
      </c>
      <c r="AY89">
        <v>0</v>
      </c>
      <c r="AZ89">
        <v>0</v>
      </c>
      <c r="BA89" t="s">
        <v>6</v>
      </c>
      <c r="BB89">
        <v>0</v>
      </c>
      <c r="BC89">
        <v>0</v>
      </c>
      <c r="BD89">
        <v>0</v>
      </c>
      <c r="BE89">
        <v>0</v>
      </c>
      <c r="BF89">
        <v>0</v>
      </c>
      <c r="BG89">
        <v>0</v>
      </c>
      <c r="BH89">
        <v>0</v>
      </c>
      <c r="BI89">
        <v>0</v>
      </c>
      <c r="BJ89">
        <v>0</v>
      </c>
      <c r="BK89">
        <v>0</v>
      </c>
      <c r="BL89">
        <v>0</v>
      </c>
      <c r="BM89">
        <v>0</v>
      </c>
      <c r="BN89">
        <v>0</v>
      </c>
      <c r="BO89">
        <v>0</v>
      </c>
      <c r="BP89">
        <v>0</v>
      </c>
      <c r="BQ89">
        <v>0</v>
      </c>
      <c r="BR89">
        <v>0</v>
      </c>
      <c r="BS89">
        <v>0</v>
      </c>
      <c r="BT89">
        <v>0</v>
      </c>
      <c r="BU89">
        <v>0</v>
      </c>
      <c r="BV89">
        <v>0</v>
      </c>
      <c r="BW89">
        <v>0</v>
      </c>
      <c r="CX89">
        <f>Y89*Source!I44</f>
        <v>339.99999789999998</v>
      </c>
      <c r="CY89">
        <f t="shared" si="6"/>
        <v>69.25</v>
      </c>
      <c r="CZ89">
        <f t="shared" si="7"/>
        <v>69.25</v>
      </c>
      <c r="DA89">
        <f t="shared" si="8"/>
        <v>1</v>
      </c>
      <c r="DB89">
        <v>0</v>
      </c>
    </row>
    <row r="90" spans="1:106" x14ac:dyDescent="0.2">
      <c r="A90">
        <f>ROW(Source!A44)</f>
        <v>44</v>
      </c>
      <c r="B90">
        <v>26812436</v>
      </c>
      <c r="C90">
        <v>26812696</v>
      </c>
      <c r="D90">
        <v>25178497</v>
      </c>
      <c r="E90">
        <v>1</v>
      </c>
      <c r="F90">
        <v>1</v>
      </c>
      <c r="G90">
        <v>1</v>
      </c>
      <c r="H90">
        <v>3</v>
      </c>
      <c r="I90" t="s">
        <v>428</v>
      </c>
      <c r="J90" t="s">
        <v>429</v>
      </c>
      <c r="K90" t="s">
        <v>430</v>
      </c>
      <c r="L90">
        <v>1339</v>
      </c>
      <c r="N90">
        <v>1007</v>
      </c>
      <c r="O90" t="s">
        <v>52</v>
      </c>
      <c r="P90" t="s">
        <v>52</v>
      </c>
      <c r="Q90">
        <v>1</v>
      </c>
      <c r="W90">
        <v>0</v>
      </c>
      <c r="X90">
        <v>-1065285962</v>
      </c>
      <c r="Y90">
        <v>0.17</v>
      </c>
      <c r="AA90">
        <v>880.01</v>
      </c>
      <c r="AB90">
        <v>0</v>
      </c>
      <c r="AC90">
        <v>0</v>
      </c>
      <c r="AD90">
        <v>0</v>
      </c>
      <c r="AE90">
        <v>880.01</v>
      </c>
      <c r="AF90">
        <v>0</v>
      </c>
      <c r="AG90">
        <v>0</v>
      </c>
      <c r="AH90">
        <v>0</v>
      </c>
      <c r="AI90">
        <v>1</v>
      </c>
      <c r="AJ90">
        <v>1</v>
      </c>
      <c r="AK90">
        <v>1</v>
      </c>
      <c r="AL90">
        <v>1</v>
      </c>
      <c r="AN90">
        <v>0</v>
      </c>
      <c r="AO90">
        <v>1</v>
      </c>
      <c r="AP90">
        <v>1</v>
      </c>
      <c r="AQ90">
        <v>0</v>
      </c>
      <c r="AR90">
        <v>0</v>
      </c>
      <c r="AS90" t="s">
        <v>6</v>
      </c>
      <c r="AT90">
        <v>0.17</v>
      </c>
      <c r="AU90" t="s">
        <v>6</v>
      </c>
      <c r="AV90">
        <v>0</v>
      </c>
      <c r="AW90">
        <v>2</v>
      </c>
      <c r="AX90">
        <v>26812704</v>
      </c>
      <c r="AY90">
        <v>1</v>
      </c>
      <c r="AZ90">
        <v>0</v>
      </c>
      <c r="BA90">
        <v>92</v>
      </c>
      <c r="BB90">
        <v>0</v>
      </c>
      <c r="BC90">
        <v>0</v>
      </c>
      <c r="BD90">
        <v>0</v>
      </c>
      <c r="BE90">
        <v>0</v>
      </c>
      <c r="BF90">
        <v>0</v>
      </c>
      <c r="BG90">
        <v>0</v>
      </c>
      <c r="BH90">
        <v>0</v>
      </c>
      <c r="BI90">
        <v>0</v>
      </c>
      <c r="BJ90">
        <v>0</v>
      </c>
      <c r="BK90">
        <v>0</v>
      </c>
      <c r="BL90">
        <v>0</v>
      </c>
      <c r="BM90">
        <v>0</v>
      </c>
      <c r="BN90">
        <v>0</v>
      </c>
      <c r="BO90">
        <v>0</v>
      </c>
      <c r="BP90">
        <v>0</v>
      </c>
      <c r="BQ90">
        <v>0</v>
      </c>
      <c r="BR90">
        <v>0</v>
      </c>
      <c r="BS90">
        <v>0</v>
      </c>
      <c r="BT90">
        <v>0</v>
      </c>
      <c r="BU90">
        <v>0</v>
      </c>
      <c r="BV90">
        <v>0</v>
      </c>
      <c r="BW90">
        <v>0</v>
      </c>
      <c r="CX90">
        <f>Y90*Source!I44</f>
        <v>0.90100000000000002</v>
      </c>
      <c r="CY90">
        <f t="shared" si="6"/>
        <v>880.01</v>
      </c>
      <c r="CZ90">
        <f t="shared" si="7"/>
        <v>880.01</v>
      </c>
      <c r="DA90">
        <f t="shared" si="8"/>
        <v>1</v>
      </c>
      <c r="DB90">
        <v>0</v>
      </c>
    </row>
    <row r="91" spans="1:106" x14ac:dyDescent="0.2">
      <c r="A91">
        <f>ROW(Source!A45)</f>
        <v>45</v>
      </c>
      <c r="B91">
        <v>26812450</v>
      </c>
      <c r="C91">
        <v>26812696</v>
      </c>
      <c r="D91">
        <v>25414791</v>
      </c>
      <c r="E91">
        <v>1</v>
      </c>
      <c r="F91">
        <v>1</v>
      </c>
      <c r="G91">
        <v>1</v>
      </c>
      <c r="H91">
        <v>1</v>
      </c>
      <c r="I91" t="s">
        <v>417</v>
      </c>
      <c r="J91" t="s">
        <v>6</v>
      </c>
      <c r="K91" t="s">
        <v>418</v>
      </c>
      <c r="L91">
        <v>1191</v>
      </c>
      <c r="N91">
        <v>1013</v>
      </c>
      <c r="O91" t="s">
        <v>344</v>
      </c>
      <c r="P91" t="s">
        <v>344</v>
      </c>
      <c r="Q91">
        <v>1</v>
      </c>
      <c r="W91">
        <v>0</v>
      </c>
      <c r="X91">
        <v>-608433632</v>
      </c>
      <c r="Y91">
        <v>87.49199999999999</v>
      </c>
      <c r="AA91">
        <v>0</v>
      </c>
      <c r="AB91">
        <v>0</v>
      </c>
      <c r="AC91">
        <v>0</v>
      </c>
      <c r="AD91">
        <v>60.49</v>
      </c>
      <c r="AE91">
        <v>0</v>
      </c>
      <c r="AF91">
        <v>0</v>
      </c>
      <c r="AG91">
        <v>0</v>
      </c>
      <c r="AH91">
        <v>8.4600000000000009</v>
      </c>
      <c r="AI91">
        <v>1</v>
      </c>
      <c r="AJ91">
        <v>1</v>
      </c>
      <c r="AK91">
        <v>1</v>
      </c>
      <c r="AL91">
        <v>7.15</v>
      </c>
      <c r="AN91">
        <v>0</v>
      </c>
      <c r="AO91">
        <v>1</v>
      </c>
      <c r="AP91">
        <v>1</v>
      </c>
      <c r="AQ91">
        <v>0</v>
      </c>
      <c r="AR91">
        <v>0</v>
      </c>
      <c r="AS91" t="s">
        <v>6</v>
      </c>
      <c r="AT91">
        <v>76.08</v>
      </c>
      <c r="AU91" t="s">
        <v>42</v>
      </c>
      <c r="AV91">
        <v>1</v>
      </c>
      <c r="AW91">
        <v>2</v>
      </c>
      <c r="AX91">
        <v>26812697</v>
      </c>
      <c r="AY91">
        <v>1</v>
      </c>
      <c r="AZ91">
        <v>0</v>
      </c>
      <c r="BA91">
        <v>94</v>
      </c>
      <c r="BB91">
        <v>0</v>
      </c>
      <c r="BC91">
        <v>0</v>
      </c>
      <c r="BD91">
        <v>0</v>
      </c>
      <c r="BE91">
        <v>0</v>
      </c>
      <c r="BF91">
        <v>0</v>
      </c>
      <c r="BG91">
        <v>0</v>
      </c>
      <c r="BH91">
        <v>0</v>
      </c>
      <c r="BI91">
        <v>0</v>
      </c>
      <c r="BJ91">
        <v>0</v>
      </c>
      <c r="BK91">
        <v>0</v>
      </c>
      <c r="BL91">
        <v>0</v>
      </c>
      <c r="BM91">
        <v>0</v>
      </c>
      <c r="BN91">
        <v>0</v>
      </c>
      <c r="BO91">
        <v>0</v>
      </c>
      <c r="BP91">
        <v>0</v>
      </c>
      <c r="BQ91">
        <v>0</v>
      </c>
      <c r="BR91">
        <v>0</v>
      </c>
      <c r="BS91">
        <v>0</v>
      </c>
      <c r="BT91">
        <v>0</v>
      </c>
      <c r="BU91">
        <v>0</v>
      </c>
      <c r="BV91">
        <v>0</v>
      </c>
      <c r="BW91">
        <v>0</v>
      </c>
      <c r="CX91">
        <f>Y91*Source!I45</f>
        <v>463.70759999999996</v>
      </c>
      <c r="CY91">
        <f>AD91</f>
        <v>60.49</v>
      </c>
      <c r="CZ91">
        <f>AH91</f>
        <v>8.4600000000000009</v>
      </c>
      <c r="DA91">
        <f>AL91</f>
        <v>7.15</v>
      </c>
      <c r="DB91">
        <v>0</v>
      </c>
    </row>
    <row r="92" spans="1:106" x14ac:dyDescent="0.2">
      <c r="A92">
        <f>ROW(Source!A45)</f>
        <v>45</v>
      </c>
      <c r="B92">
        <v>26812450</v>
      </c>
      <c r="C92">
        <v>26812696</v>
      </c>
      <c r="D92">
        <v>25412928</v>
      </c>
      <c r="E92">
        <v>1</v>
      </c>
      <c r="F92">
        <v>1</v>
      </c>
      <c r="G92">
        <v>1</v>
      </c>
      <c r="H92">
        <v>1</v>
      </c>
      <c r="I92" t="s">
        <v>345</v>
      </c>
      <c r="J92" t="s">
        <v>6</v>
      </c>
      <c r="K92" t="s">
        <v>346</v>
      </c>
      <c r="L92">
        <v>1191</v>
      </c>
      <c r="N92">
        <v>1013</v>
      </c>
      <c r="O92" t="s">
        <v>344</v>
      </c>
      <c r="P92" t="s">
        <v>344</v>
      </c>
      <c r="Q92">
        <v>1</v>
      </c>
      <c r="W92">
        <v>0</v>
      </c>
      <c r="X92">
        <v>-1417349443</v>
      </c>
      <c r="Y92">
        <v>0.72</v>
      </c>
      <c r="AA92">
        <v>0</v>
      </c>
      <c r="AB92">
        <v>0</v>
      </c>
      <c r="AC92">
        <v>0</v>
      </c>
      <c r="AD92">
        <v>0</v>
      </c>
      <c r="AE92">
        <v>0</v>
      </c>
      <c r="AF92">
        <v>0</v>
      </c>
      <c r="AG92">
        <v>0</v>
      </c>
      <c r="AH92">
        <v>0</v>
      </c>
      <c r="AI92">
        <v>1</v>
      </c>
      <c r="AJ92">
        <v>1</v>
      </c>
      <c r="AK92">
        <v>7.15</v>
      </c>
      <c r="AL92">
        <v>1</v>
      </c>
      <c r="AN92">
        <v>0</v>
      </c>
      <c r="AO92">
        <v>1</v>
      </c>
      <c r="AP92">
        <v>0</v>
      </c>
      <c r="AQ92">
        <v>0</v>
      </c>
      <c r="AR92">
        <v>0</v>
      </c>
      <c r="AS92" t="s">
        <v>6</v>
      </c>
      <c r="AT92">
        <v>0.72</v>
      </c>
      <c r="AU92" t="s">
        <v>6</v>
      </c>
      <c r="AV92">
        <v>2</v>
      </c>
      <c r="AW92">
        <v>2</v>
      </c>
      <c r="AX92">
        <v>26812698</v>
      </c>
      <c r="AY92">
        <v>1</v>
      </c>
      <c r="AZ92">
        <v>2048</v>
      </c>
      <c r="BA92">
        <v>95</v>
      </c>
      <c r="BB92">
        <v>0</v>
      </c>
      <c r="BC92">
        <v>0</v>
      </c>
      <c r="BD92">
        <v>0</v>
      </c>
      <c r="BE92">
        <v>0</v>
      </c>
      <c r="BF92">
        <v>0</v>
      </c>
      <c r="BG92">
        <v>0</v>
      </c>
      <c r="BH92">
        <v>0</v>
      </c>
      <c r="BI92">
        <v>0</v>
      </c>
      <c r="BJ92">
        <v>0</v>
      </c>
      <c r="BK92">
        <v>0</v>
      </c>
      <c r="BL92">
        <v>0</v>
      </c>
      <c r="BM92">
        <v>0</v>
      </c>
      <c r="BN92">
        <v>0</v>
      </c>
      <c r="BO92">
        <v>0</v>
      </c>
      <c r="BP92">
        <v>0</v>
      </c>
      <c r="BQ92">
        <v>0</v>
      </c>
      <c r="BR92">
        <v>0</v>
      </c>
      <c r="BS92">
        <v>0</v>
      </c>
      <c r="BT92">
        <v>0</v>
      </c>
      <c r="BU92">
        <v>0</v>
      </c>
      <c r="BV92">
        <v>0</v>
      </c>
      <c r="BW92">
        <v>0</v>
      </c>
      <c r="CX92">
        <f>Y92*Source!I45</f>
        <v>3.8159999999999998</v>
      </c>
      <c r="CY92">
        <f>AD92</f>
        <v>0</v>
      </c>
      <c r="CZ92">
        <f>AH92</f>
        <v>0</v>
      </c>
      <c r="DA92">
        <f>AL92</f>
        <v>1</v>
      </c>
      <c r="DB92">
        <v>0</v>
      </c>
    </row>
    <row r="93" spans="1:106" x14ac:dyDescent="0.2">
      <c r="A93">
        <f>ROW(Source!A45)</f>
        <v>45</v>
      </c>
      <c r="B93">
        <v>26812450</v>
      </c>
      <c r="C93">
        <v>26812696</v>
      </c>
      <c r="D93">
        <v>25230220</v>
      </c>
      <c r="E93">
        <v>1</v>
      </c>
      <c r="F93">
        <v>1</v>
      </c>
      <c r="G93">
        <v>1</v>
      </c>
      <c r="H93">
        <v>2</v>
      </c>
      <c r="I93" t="s">
        <v>351</v>
      </c>
      <c r="J93" t="s">
        <v>352</v>
      </c>
      <c r="K93" t="s">
        <v>353</v>
      </c>
      <c r="L93">
        <v>1368</v>
      </c>
      <c r="N93">
        <v>1011</v>
      </c>
      <c r="O93" t="s">
        <v>350</v>
      </c>
      <c r="P93" t="s">
        <v>350</v>
      </c>
      <c r="Q93">
        <v>1</v>
      </c>
      <c r="W93">
        <v>0</v>
      </c>
      <c r="X93">
        <v>-1718674368</v>
      </c>
      <c r="Y93">
        <v>0.85000000000000009</v>
      </c>
      <c r="AA93">
        <v>0</v>
      </c>
      <c r="AB93">
        <v>800.73</v>
      </c>
      <c r="AC93">
        <v>13.5</v>
      </c>
      <c r="AD93">
        <v>0</v>
      </c>
      <c r="AE93">
        <v>0</v>
      </c>
      <c r="AF93">
        <v>111.99</v>
      </c>
      <c r="AG93">
        <v>13.5</v>
      </c>
      <c r="AH93">
        <v>0</v>
      </c>
      <c r="AI93">
        <v>1</v>
      </c>
      <c r="AJ93">
        <v>7.15</v>
      </c>
      <c r="AK93">
        <v>1</v>
      </c>
      <c r="AL93">
        <v>1</v>
      </c>
      <c r="AN93">
        <v>0</v>
      </c>
      <c r="AO93">
        <v>1</v>
      </c>
      <c r="AP93">
        <v>1</v>
      </c>
      <c r="AQ93">
        <v>0</v>
      </c>
      <c r="AR93">
        <v>0</v>
      </c>
      <c r="AS93" t="s">
        <v>6</v>
      </c>
      <c r="AT93">
        <v>0.68</v>
      </c>
      <c r="AU93" t="s">
        <v>41</v>
      </c>
      <c r="AV93">
        <v>0</v>
      </c>
      <c r="AW93">
        <v>2</v>
      </c>
      <c r="AX93">
        <v>26812699</v>
      </c>
      <c r="AY93">
        <v>1</v>
      </c>
      <c r="AZ93">
        <v>0</v>
      </c>
      <c r="BA93">
        <v>96</v>
      </c>
      <c r="BB93">
        <v>0</v>
      </c>
      <c r="BC93">
        <v>0</v>
      </c>
      <c r="BD93">
        <v>0</v>
      </c>
      <c r="BE93">
        <v>0</v>
      </c>
      <c r="BF93">
        <v>0</v>
      </c>
      <c r="BG93">
        <v>0</v>
      </c>
      <c r="BH93">
        <v>0</v>
      </c>
      <c r="BI93">
        <v>0</v>
      </c>
      <c r="BJ93">
        <v>0</v>
      </c>
      <c r="BK93">
        <v>0</v>
      </c>
      <c r="BL93">
        <v>0</v>
      </c>
      <c r="BM93">
        <v>0</v>
      </c>
      <c r="BN93">
        <v>0</v>
      </c>
      <c r="BO93">
        <v>0</v>
      </c>
      <c r="BP93">
        <v>0</v>
      </c>
      <c r="BQ93">
        <v>0</v>
      </c>
      <c r="BR93">
        <v>0</v>
      </c>
      <c r="BS93">
        <v>0</v>
      </c>
      <c r="BT93">
        <v>0</v>
      </c>
      <c r="BU93">
        <v>0</v>
      </c>
      <c r="BV93">
        <v>0</v>
      </c>
      <c r="BW93">
        <v>0</v>
      </c>
      <c r="CX93">
        <f>Y93*Source!I45</f>
        <v>4.5049999999999999</v>
      </c>
      <c r="CY93">
        <f>AB93</f>
        <v>800.73</v>
      </c>
      <c r="CZ93">
        <f>AF93</f>
        <v>111.99</v>
      </c>
      <c r="DA93">
        <f>AJ93</f>
        <v>7.15</v>
      </c>
      <c r="DB93">
        <v>0</v>
      </c>
    </row>
    <row r="94" spans="1:106" x14ac:dyDescent="0.2">
      <c r="A94">
        <f>ROW(Source!A45)</f>
        <v>45</v>
      </c>
      <c r="B94">
        <v>26812450</v>
      </c>
      <c r="C94">
        <v>26812696</v>
      </c>
      <c r="D94">
        <v>25231607</v>
      </c>
      <c r="E94">
        <v>1</v>
      </c>
      <c r="F94">
        <v>1</v>
      </c>
      <c r="G94">
        <v>1</v>
      </c>
      <c r="H94">
        <v>2</v>
      </c>
      <c r="I94" t="s">
        <v>354</v>
      </c>
      <c r="J94" t="s">
        <v>355</v>
      </c>
      <c r="K94" t="s">
        <v>356</v>
      </c>
      <c r="L94">
        <v>1368</v>
      </c>
      <c r="N94">
        <v>1011</v>
      </c>
      <c r="O94" t="s">
        <v>350</v>
      </c>
      <c r="P94" t="s">
        <v>350</v>
      </c>
      <c r="Q94">
        <v>1</v>
      </c>
      <c r="W94">
        <v>0</v>
      </c>
      <c r="X94">
        <v>1372534845</v>
      </c>
      <c r="Y94">
        <v>0.05</v>
      </c>
      <c r="AA94">
        <v>0</v>
      </c>
      <c r="AB94">
        <v>469.83</v>
      </c>
      <c r="AC94">
        <v>11.6</v>
      </c>
      <c r="AD94">
        <v>0</v>
      </c>
      <c r="AE94">
        <v>0</v>
      </c>
      <c r="AF94">
        <v>65.709999999999994</v>
      </c>
      <c r="AG94">
        <v>11.6</v>
      </c>
      <c r="AH94">
        <v>0</v>
      </c>
      <c r="AI94">
        <v>1</v>
      </c>
      <c r="AJ94">
        <v>7.15</v>
      </c>
      <c r="AK94">
        <v>1</v>
      </c>
      <c r="AL94">
        <v>1</v>
      </c>
      <c r="AN94">
        <v>0</v>
      </c>
      <c r="AO94">
        <v>1</v>
      </c>
      <c r="AP94">
        <v>1</v>
      </c>
      <c r="AQ94">
        <v>0</v>
      </c>
      <c r="AR94">
        <v>0</v>
      </c>
      <c r="AS94" t="s">
        <v>6</v>
      </c>
      <c r="AT94">
        <v>0.04</v>
      </c>
      <c r="AU94" t="s">
        <v>41</v>
      </c>
      <c r="AV94">
        <v>0</v>
      </c>
      <c r="AW94">
        <v>2</v>
      </c>
      <c r="AX94">
        <v>26812700</v>
      </c>
      <c r="AY94">
        <v>1</v>
      </c>
      <c r="AZ94">
        <v>0</v>
      </c>
      <c r="BA94">
        <v>97</v>
      </c>
      <c r="BB94">
        <v>0</v>
      </c>
      <c r="BC94">
        <v>0</v>
      </c>
      <c r="BD94">
        <v>0</v>
      </c>
      <c r="BE94">
        <v>0</v>
      </c>
      <c r="BF94">
        <v>0</v>
      </c>
      <c r="BG94">
        <v>0</v>
      </c>
      <c r="BH94">
        <v>0</v>
      </c>
      <c r="BI94">
        <v>0</v>
      </c>
      <c r="BJ94">
        <v>0</v>
      </c>
      <c r="BK94">
        <v>0</v>
      </c>
      <c r="BL94">
        <v>0</v>
      </c>
      <c r="BM94">
        <v>0</v>
      </c>
      <c r="BN94">
        <v>0</v>
      </c>
      <c r="BO94">
        <v>0</v>
      </c>
      <c r="BP94">
        <v>0</v>
      </c>
      <c r="BQ94">
        <v>0</v>
      </c>
      <c r="BR94">
        <v>0</v>
      </c>
      <c r="BS94">
        <v>0</v>
      </c>
      <c r="BT94">
        <v>0</v>
      </c>
      <c r="BU94">
        <v>0</v>
      </c>
      <c r="BV94">
        <v>0</v>
      </c>
      <c r="BW94">
        <v>0</v>
      </c>
      <c r="CX94">
        <f>Y94*Source!I45</f>
        <v>0.26500000000000001</v>
      </c>
      <c r="CY94">
        <f>AB94</f>
        <v>469.83</v>
      </c>
      <c r="CZ94">
        <f>AF94</f>
        <v>65.709999999999994</v>
      </c>
      <c r="DA94">
        <f>AJ94</f>
        <v>7.15</v>
      </c>
      <c r="DB94">
        <v>0</v>
      </c>
    </row>
    <row r="95" spans="1:106" x14ac:dyDescent="0.2">
      <c r="A95">
        <f>ROW(Source!A45)</f>
        <v>45</v>
      </c>
      <c r="B95">
        <v>26812450</v>
      </c>
      <c r="C95">
        <v>26812696</v>
      </c>
      <c r="D95">
        <v>25152713</v>
      </c>
      <c r="E95">
        <v>1</v>
      </c>
      <c r="F95">
        <v>1</v>
      </c>
      <c r="G95">
        <v>1</v>
      </c>
      <c r="H95">
        <v>3</v>
      </c>
      <c r="I95" t="s">
        <v>419</v>
      </c>
      <c r="J95" t="s">
        <v>420</v>
      </c>
      <c r="K95" t="s">
        <v>421</v>
      </c>
      <c r="L95">
        <v>1348</v>
      </c>
      <c r="N95">
        <v>1009</v>
      </c>
      <c r="O95" t="s">
        <v>62</v>
      </c>
      <c r="P95" t="s">
        <v>62</v>
      </c>
      <c r="Q95">
        <v>1000</v>
      </c>
      <c r="W95">
        <v>0</v>
      </c>
      <c r="X95">
        <v>1174701286</v>
      </c>
      <c r="Y95">
        <v>1E-3</v>
      </c>
      <c r="AA95">
        <v>85642.7</v>
      </c>
      <c r="AB95">
        <v>0</v>
      </c>
      <c r="AC95">
        <v>0</v>
      </c>
      <c r="AD95">
        <v>0</v>
      </c>
      <c r="AE95">
        <v>11978</v>
      </c>
      <c r="AF95">
        <v>0</v>
      </c>
      <c r="AG95">
        <v>0</v>
      </c>
      <c r="AH95">
        <v>0</v>
      </c>
      <c r="AI95">
        <v>7.15</v>
      </c>
      <c r="AJ95">
        <v>1</v>
      </c>
      <c r="AK95">
        <v>1</v>
      </c>
      <c r="AL95">
        <v>1</v>
      </c>
      <c r="AN95">
        <v>0</v>
      </c>
      <c r="AO95">
        <v>1</v>
      </c>
      <c r="AP95">
        <v>1</v>
      </c>
      <c r="AQ95">
        <v>0</v>
      </c>
      <c r="AR95">
        <v>0</v>
      </c>
      <c r="AS95" t="s">
        <v>6</v>
      </c>
      <c r="AT95">
        <v>1E-3</v>
      </c>
      <c r="AU95" t="s">
        <v>6</v>
      </c>
      <c r="AV95">
        <v>0</v>
      </c>
      <c r="AW95">
        <v>2</v>
      </c>
      <c r="AX95">
        <v>26812701</v>
      </c>
      <c r="AY95">
        <v>1</v>
      </c>
      <c r="AZ95">
        <v>0</v>
      </c>
      <c r="BA95">
        <v>98</v>
      </c>
      <c r="BB95">
        <v>0</v>
      </c>
      <c r="BC95">
        <v>0</v>
      </c>
      <c r="BD95">
        <v>0</v>
      </c>
      <c r="BE95">
        <v>0</v>
      </c>
      <c r="BF95">
        <v>0</v>
      </c>
      <c r="BG95">
        <v>0</v>
      </c>
      <c r="BH95">
        <v>0</v>
      </c>
      <c r="BI95">
        <v>0</v>
      </c>
      <c r="BJ95">
        <v>0</v>
      </c>
      <c r="BK95">
        <v>0</v>
      </c>
      <c r="BL95">
        <v>0</v>
      </c>
      <c r="BM95">
        <v>0</v>
      </c>
      <c r="BN95">
        <v>0</v>
      </c>
      <c r="BO95">
        <v>0</v>
      </c>
      <c r="BP95">
        <v>0</v>
      </c>
      <c r="BQ95">
        <v>0</v>
      </c>
      <c r="BR95">
        <v>0</v>
      </c>
      <c r="BS95">
        <v>0</v>
      </c>
      <c r="BT95">
        <v>0</v>
      </c>
      <c r="BU95">
        <v>0</v>
      </c>
      <c r="BV95">
        <v>0</v>
      </c>
      <c r="BW95">
        <v>0</v>
      </c>
      <c r="CX95">
        <f>Y95*Source!I45</f>
        <v>5.3E-3</v>
      </c>
      <c r="CY95">
        <f t="shared" ref="CY95:CY100" si="9">AA95</f>
        <v>85642.7</v>
      </c>
      <c r="CZ95">
        <f t="shared" ref="CZ95:CZ100" si="10">AE95</f>
        <v>11978</v>
      </c>
      <c r="DA95">
        <f t="shared" ref="DA95:DA100" si="11">AI95</f>
        <v>7.15</v>
      </c>
      <c r="DB95">
        <v>0</v>
      </c>
    </row>
    <row r="96" spans="1:106" x14ac:dyDescent="0.2">
      <c r="A96">
        <f>ROW(Source!A45)</f>
        <v>45</v>
      </c>
      <c r="B96">
        <v>26812450</v>
      </c>
      <c r="C96">
        <v>26812696</v>
      </c>
      <c r="D96">
        <v>25155261</v>
      </c>
      <c r="E96">
        <v>1</v>
      </c>
      <c r="F96">
        <v>1</v>
      </c>
      <c r="G96">
        <v>1</v>
      </c>
      <c r="H96">
        <v>3</v>
      </c>
      <c r="I96" t="s">
        <v>422</v>
      </c>
      <c r="J96" t="s">
        <v>423</v>
      </c>
      <c r="K96" t="s">
        <v>424</v>
      </c>
      <c r="L96">
        <v>1339</v>
      </c>
      <c r="N96">
        <v>1007</v>
      </c>
      <c r="O96" t="s">
        <v>52</v>
      </c>
      <c r="P96" t="s">
        <v>52</v>
      </c>
      <c r="Q96">
        <v>1</v>
      </c>
      <c r="W96">
        <v>0</v>
      </c>
      <c r="X96">
        <v>184330150</v>
      </c>
      <c r="Y96">
        <v>5.9</v>
      </c>
      <c r="AA96">
        <v>4238.2299999999996</v>
      </c>
      <c r="AB96">
        <v>0</v>
      </c>
      <c r="AC96">
        <v>0</v>
      </c>
      <c r="AD96">
        <v>0</v>
      </c>
      <c r="AE96">
        <v>592.76</v>
      </c>
      <c r="AF96">
        <v>0</v>
      </c>
      <c r="AG96">
        <v>0</v>
      </c>
      <c r="AH96">
        <v>0</v>
      </c>
      <c r="AI96">
        <v>7.15</v>
      </c>
      <c r="AJ96">
        <v>1</v>
      </c>
      <c r="AK96">
        <v>1</v>
      </c>
      <c r="AL96">
        <v>1</v>
      </c>
      <c r="AN96">
        <v>0</v>
      </c>
      <c r="AO96">
        <v>1</v>
      </c>
      <c r="AP96">
        <v>1</v>
      </c>
      <c r="AQ96">
        <v>0</v>
      </c>
      <c r="AR96">
        <v>0</v>
      </c>
      <c r="AS96" t="s">
        <v>6</v>
      </c>
      <c r="AT96">
        <v>5.9</v>
      </c>
      <c r="AU96" t="s">
        <v>6</v>
      </c>
      <c r="AV96">
        <v>0</v>
      </c>
      <c r="AW96">
        <v>2</v>
      </c>
      <c r="AX96">
        <v>26812702</v>
      </c>
      <c r="AY96">
        <v>1</v>
      </c>
      <c r="AZ96">
        <v>0</v>
      </c>
      <c r="BA96">
        <v>99</v>
      </c>
      <c r="BB96">
        <v>0</v>
      </c>
      <c r="BC96">
        <v>0</v>
      </c>
      <c r="BD96">
        <v>0</v>
      </c>
      <c r="BE96">
        <v>0</v>
      </c>
      <c r="BF96">
        <v>0</v>
      </c>
      <c r="BG96">
        <v>0</v>
      </c>
      <c r="BH96">
        <v>0</v>
      </c>
      <c r="BI96">
        <v>0</v>
      </c>
      <c r="BJ96">
        <v>0</v>
      </c>
      <c r="BK96">
        <v>0</v>
      </c>
      <c r="BL96">
        <v>0</v>
      </c>
      <c r="BM96">
        <v>0</v>
      </c>
      <c r="BN96">
        <v>0</v>
      </c>
      <c r="BO96">
        <v>0</v>
      </c>
      <c r="BP96">
        <v>0</v>
      </c>
      <c r="BQ96">
        <v>0</v>
      </c>
      <c r="BR96">
        <v>0</v>
      </c>
      <c r="BS96">
        <v>0</v>
      </c>
      <c r="BT96">
        <v>0</v>
      </c>
      <c r="BU96">
        <v>0</v>
      </c>
      <c r="BV96">
        <v>0</v>
      </c>
      <c r="BW96">
        <v>0</v>
      </c>
      <c r="CX96">
        <f>Y96*Source!I45</f>
        <v>31.27</v>
      </c>
      <c r="CY96">
        <f t="shared" si="9"/>
        <v>4238.2299999999996</v>
      </c>
      <c r="CZ96">
        <f t="shared" si="10"/>
        <v>592.76</v>
      </c>
      <c r="DA96">
        <f t="shared" si="11"/>
        <v>7.15</v>
      </c>
      <c r="DB96">
        <v>0</v>
      </c>
    </row>
    <row r="97" spans="1:106" x14ac:dyDescent="0.2">
      <c r="A97">
        <f>ROW(Source!A45)</f>
        <v>45</v>
      </c>
      <c r="B97">
        <v>26812450</v>
      </c>
      <c r="C97">
        <v>26812696</v>
      </c>
      <c r="D97">
        <v>25155505</v>
      </c>
      <c r="E97">
        <v>1</v>
      </c>
      <c r="F97">
        <v>1</v>
      </c>
      <c r="G97">
        <v>1</v>
      </c>
      <c r="H97">
        <v>3</v>
      </c>
      <c r="I97" t="s">
        <v>425</v>
      </c>
      <c r="J97" t="s">
        <v>426</v>
      </c>
      <c r="K97" t="s">
        <v>427</v>
      </c>
      <c r="L97">
        <v>1339</v>
      </c>
      <c r="N97">
        <v>1007</v>
      </c>
      <c r="O97" t="s">
        <v>52</v>
      </c>
      <c r="P97" t="s">
        <v>52</v>
      </c>
      <c r="Q97">
        <v>1</v>
      </c>
      <c r="W97">
        <v>0</v>
      </c>
      <c r="X97">
        <v>519185539</v>
      </c>
      <c r="Y97">
        <v>0.06</v>
      </c>
      <c r="AA97">
        <v>3716.57</v>
      </c>
      <c r="AB97">
        <v>0</v>
      </c>
      <c r="AC97">
        <v>0</v>
      </c>
      <c r="AD97">
        <v>0</v>
      </c>
      <c r="AE97">
        <v>519.79999999999995</v>
      </c>
      <c r="AF97">
        <v>0</v>
      </c>
      <c r="AG97">
        <v>0</v>
      </c>
      <c r="AH97">
        <v>0</v>
      </c>
      <c r="AI97">
        <v>7.15</v>
      </c>
      <c r="AJ97">
        <v>1</v>
      </c>
      <c r="AK97">
        <v>1</v>
      </c>
      <c r="AL97">
        <v>1</v>
      </c>
      <c r="AN97">
        <v>0</v>
      </c>
      <c r="AO97">
        <v>1</v>
      </c>
      <c r="AP97">
        <v>1</v>
      </c>
      <c r="AQ97">
        <v>0</v>
      </c>
      <c r="AR97">
        <v>0</v>
      </c>
      <c r="AS97" t="s">
        <v>6</v>
      </c>
      <c r="AT97">
        <v>0.06</v>
      </c>
      <c r="AU97" t="s">
        <v>6</v>
      </c>
      <c r="AV97">
        <v>0</v>
      </c>
      <c r="AW97">
        <v>2</v>
      </c>
      <c r="AX97">
        <v>26812703</v>
      </c>
      <c r="AY97">
        <v>1</v>
      </c>
      <c r="AZ97">
        <v>0</v>
      </c>
      <c r="BA97">
        <v>100</v>
      </c>
      <c r="BB97">
        <v>0</v>
      </c>
      <c r="BC97">
        <v>0</v>
      </c>
      <c r="BD97">
        <v>0</v>
      </c>
      <c r="BE97">
        <v>0</v>
      </c>
      <c r="BF97">
        <v>0</v>
      </c>
      <c r="BG97">
        <v>0</v>
      </c>
      <c r="BH97">
        <v>0</v>
      </c>
      <c r="BI97">
        <v>0</v>
      </c>
      <c r="BJ97">
        <v>0</v>
      </c>
      <c r="BK97">
        <v>0</v>
      </c>
      <c r="BL97">
        <v>0</v>
      </c>
      <c r="BM97">
        <v>0</v>
      </c>
      <c r="BN97">
        <v>0</v>
      </c>
      <c r="BO97">
        <v>0</v>
      </c>
      <c r="BP97">
        <v>0</v>
      </c>
      <c r="BQ97">
        <v>0</v>
      </c>
      <c r="BR97">
        <v>0</v>
      </c>
      <c r="BS97">
        <v>0</v>
      </c>
      <c r="BT97">
        <v>0</v>
      </c>
      <c r="BU97">
        <v>0</v>
      </c>
      <c r="BV97">
        <v>0</v>
      </c>
      <c r="BW97">
        <v>0</v>
      </c>
      <c r="CX97">
        <f>Y97*Source!I45</f>
        <v>0.318</v>
      </c>
      <c r="CY97">
        <f t="shared" si="9"/>
        <v>3716.57</v>
      </c>
      <c r="CZ97">
        <f t="shared" si="10"/>
        <v>519.79999999999995</v>
      </c>
      <c r="DA97">
        <f t="shared" si="11"/>
        <v>7.15</v>
      </c>
      <c r="DB97">
        <v>0</v>
      </c>
    </row>
    <row r="98" spans="1:106" x14ac:dyDescent="0.2">
      <c r="A98">
        <f>ROW(Source!A45)</f>
        <v>45</v>
      </c>
      <c r="B98">
        <v>26812450</v>
      </c>
      <c r="C98">
        <v>26812696</v>
      </c>
      <c r="D98">
        <v>25168910</v>
      </c>
      <c r="E98">
        <v>1</v>
      </c>
      <c r="F98">
        <v>1</v>
      </c>
      <c r="G98">
        <v>1</v>
      </c>
      <c r="H98">
        <v>3</v>
      </c>
      <c r="I98" t="s">
        <v>90</v>
      </c>
      <c r="J98" t="s">
        <v>92</v>
      </c>
      <c r="K98" t="s">
        <v>91</v>
      </c>
      <c r="L98">
        <v>1354</v>
      </c>
      <c r="N98">
        <v>1010</v>
      </c>
      <c r="O98" t="s">
        <v>87</v>
      </c>
      <c r="P98" t="s">
        <v>87</v>
      </c>
      <c r="Q98">
        <v>1</v>
      </c>
      <c r="W98">
        <v>0</v>
      </c>
      <c r="X98">
        <v>-153568271</v>
      </c>
      <c r="Y98">
        <v>35.849057000000002</v>
      </c>
      <c r="AA98">
        <v>790.5</v>
      </c>
      <c r="AB98">
        <v>0</v>
      </c>
      <c r="AC98">
        <v>0</v>
      </c>
      <c r="AD98">
        <v>0</v>
      </c>
      <c r="AE98">
        <v>110.56</v>
      </c>
      <c r="AF98">
        <v>0</v>
      </c>
      <c r="AG98">
        <v>0</v>
      </c>
      <c r="AH98">
        <v>0</v>
      </c>
      <c r="AI98">
        <v>7.15</v>
      </c>
      <c r="AJ98">
        <v>1</v>
      </c>
      <c r="AK98">
        <v>1</v>
      </c>
      <c r="AL98">
        <v>1</v>
      </c>
      <c r="AN98">
        <v>0</v>
      </c>
      <c r="AO98">
        <v>0</v>
      </c>
      <c r="AP98">
        <v>0</v>
      </c>
      <c r="AQ98">
        <v>0</v>
      </c>
      <c r="AR98">
        <v>0</v>
      </c>
      <c r="AS98" t="s">
        <v>6</v>
      </c>
      <c r="AT98">
        <v>35.849057000000002</v>
      </c>
      <c r="AU98" t="s">
        <v>6</v>
      </c>
      <c r="AV98">
        <v>0</v>
      </c>
      <c r="AW98">
        <v>1</v>
      </c>
      <c r="AX98">
        <v>-1</v>
      </c>
      <c r="AY98">
        <v>0</v>
      </c>
      <c r="AZ98">
        <v>0</v>
      </c>
      <c r="BA98" t="s">
        <v>6</v>
      </c>
      <c r="BB98">
        <v>0</v>
      </c>
      <c r="BC98">
        <v>0</v>
      </c>
      <c r="BD98">
        <v>0</v>
      </c>
      <c r="BE98">
        <v>0</v>
      </c>
      <c r="BF98">
        <v>0</v>
      </c>
      <c r="BG98">
        <v>0</v>
      </c>
      <c r="BH98">
        <v>0</v>
      </c>
      <c r="BI98">
        <v>0</v>
      </c>
      <c r="BJ98">
        <v>0</v>
      </c>
      <c r="BK98">
        <v>0</v>
      </c>
      <c r="BL98">
        <v>0</v>
      </c>
      <c r="BM98">
        <v>0</v>
      </c>
      <c r="BN98">
        <v>0</v>
      </c>
      <c r="BO98">
        <v>0</v>
      </c>
      <c r="BP98">
        <v>0</v>
      </c>
      <c r="BQ98">
        <v>0</v>
      </c>
      <c r="BR98">
        <v>0</v>
      </c>
      <c r="BS98">
        <v>0</v>
      </c>
      <c r="BT98">
        <v>0</v>
      </c>
      <c r="BU98">
        <v>0</v>
      </c>
      <c r="BV98">
        <v>0</v>
      </c>
      <c r="BW98">
        <v>0</v>
      </c>
      <c r="CX98">
        <f>Y98*Source!I45</f>
        <v>190.00000210000002</v>
      </c>
      <c r="CY98">
        <f t="shared" si="9"/>
        <v>790.5</v>
      </c>
      <c r="CZ98">
        <f t="shared" si="10"/>
        <v>110.56</v>
      </c>
      <c r="DA98">
        <f t="shared" si="11"/>
        <v>7.15</v>
      </c>
      <c r="DB98">
        <v>0</v>
      </c>
    </row>
    <row r="99" spans="1:106" x14ac:dyDescent="0.2">
      <c r="A99">
        <f>ROW(Source!A45)</f>
        <v>45</v>
      </c>
      <c r="B99">
        <v>26812450</v>
      </c>
      <c r="C99">
        <v>26812696</v>
      </c>
      <c r="D99">
        <v>25168916</v>
      </c>
      <c r="E99">
        <v>1</v>
      </c>
      <c r="F99">
        <v>1</v>
      </c>
      <c r="G99">
        <v>1</v>
      </c>
      <c r="H99">
        <v>3</v>
      </c>
      <c r="I99" t="s">
        <v>85</v>
      </c>
      <c r="J99" t="s">
        <v>88</v>
      </c>
      <c r="K99" t="s">
        <v>86</v>
      </c>
      <c r="L99">
        <v>1354</v>
      </c>
      <c r="N99">
        <v>1010</v>
      </c>
      <c r="O99" t="s">
        <v>87</v>
      </c>
      <c r="P99" t="s">
        <v>87</v>
      </c>
      <c r="Q99">
        <v>1</v>
      </c>
      <c r="W99">
        <v>0</v>
      </c>
      <c r="X99">
        <v>-1095119655</v>
      </c>
      <c r="Y99">
        <v>64.150942999999998</v>
      </c>
      <c r="AA99">
        <v>495.14</v>
      </c>
      <c r="AB99">
        <v>0</v>
      </c>
      <c r="AC99">
        <v>0</v>
      </c>
      <c r="AD99">
        <v>0</v>
      </c>
      <c r="AE99">
        <v>69.25</v>
      </c>
      <c r="AF99">
        <v>0</v>
      </c>
      <c r="AG99">
        <v>0</v>
      </c>
      <c r="AH99">
        <v>0</v>
      </c>
      <c r="AI99">
        <v>7.15</v>
      </c>
      <c r="AJ99">
        <v>1</v>
      </c>
      <c r="AK99">
        <v>1</v>
      </c>
      <c r="AL99">
        <v>1</v>
      </c>
      <c r="AN99">
        <v>0</v>
      </c>
      <c r="AO99">
        <v>0</v>
      </c>
      <c r="AP99">
        <v>0</v>
      </c>
      <c r="AQ99">
        <v>0</v>
      </c>
      <c r="AR99">
        <v>0</v>
      </c>
      <c r="AS99" t="s">
        <v>6</v>
      </c>
      <c r="AT99">
        <v>64.150942999999998</v>
      </c>
      <c r="AU99" t="s">
        <v>6</v>
      </c>
      <c r="AV99">
        <v>0</v>
      </c>
      <c r="AW99">
        <v>1</v>
      </c>
      <c r="AX99">
        <v>-1</v>
      </c>
      <c r="AY99">
        <v>0</v>
      </c>
      <c r="AZ99">
        <v>0</v>
      </c>
      <c r="BA99" t="s">
        <v>6</v>
      </c>
      <c r="BB99">
        <v>0</v>
      </c>
      <c r="BC99">
        <v>0</v>
      </c>
      <c r="BD99">
        <v>0</v>
      </c>
      <c r="BE99">
        <v>0</v>
      </c>
      <c r="BF99">
        <v>0</v>
      </c>
      <c r="BG99">
        <v>0</v>
      </c>
      <c r="BH99">
        <v>0</v>
      </c>
      <c r="BI99">
        <v>0</v>
      </c>
      <c r="BJ99">
        <v>0</v>
      </c>
      <c r="BK99">
        <v>0</v>
      </c>
      <c r="BL99">
        <v>0</v>
      </c>
      <c r="BM99">
        <v>0</v>
      </c>
      <c r="BN99">
        <v>0</v>
      </c>
      <c r="BO99">
        <v>0</v>
      </c>
      <c r="BP99">
        <v>0</v>
      </c>
      <c r="BQ99">
        <v>0</v>
      </c>
      <c r="BR99">
        <v>0</v>
      </c>
      <c r="BS99">
        <v>0</v>
      </c>
      <c r="BT99">
        <v>0</v>
      </c>
      <c r="BU99">
        <v>0</v>
      </c>
      <c r="BV99">
        <v>0</v>
      </c>
      <c r="BW99">
        <v>0</v>
      </c>
      <c r="CX99">
        <f>Y99*Source!I45</f>
        <v>339.99999789999998</v>
      </c>
      <c r="CY99">
        <f t="shared" si="9"/>
        <v>495.14</v>
      </c>
      <c r="CZ99">
        <f t="shared" si="10"/>
        <v>69.25</v>
      </c>
      <c r="DA99">
        <f t="shared" si="11"/>
        <v>7.15</v>
      </c>
      <c r="DB99">
        <v>0</v>
      </c>
    </row>
    <row r="100" spans="1:106" x14ac:dyDescent="0.2">
      <c r="A100">
        <f>ROW(Source!A45)</f>
        <v>45</v>
      </c>
      <c r="B100">
        <v>26812450</v>
      </c>
      <c r="C100">
        <v>26812696</v>
      </c>
      <c r="D100">
        <v>25178497</v>
      </c>
      <c r="E100">
        <v>1</v>
      </c>
      <c r="F100">
        <v>1</v>
      </c>
      <c r="G100">
        <v>1</v>
      </c>
      <c r="H100">
        <v>3</v>
      </c>
      <c r="I100" t="s">
        <v>428</v>
      </c>
      <c r="J100" t="s">
        <v>429</v>
      </c>
      <c r="K100" t="s">
        <v>430</v>
      </c>
      <c r="L100">
        <v>1339</v>
      </c>
      <c r="N100">
        <v>1007</v>
      </c>
      <c r="O100" t="s">
        <v>52</v>
      </c>
      <c r="P100" t="s">
        <v>52</v>
      </c>
      <c r="Q100">
        <v>1</v>
      </c>
      <c r="W100">
        <v>0</v>
      </c>
      <c r="X100">
        <v>-1065285962</v>
      </c>
      <c r="Y100">
        <v>0.17</v>
      </c>
      <c r="AA100">
        <v>6292.07</v>
      </c>
      <c r="AB100">
        <v>0</v>
      </c>
      <c r="AC100">
        <v>0</v>
      </c>
      <c r="AD100">
        <v>0</v>
      </c>
      <c r="AE100">
        <v>880.01</v>
      </c>
      <c r="AF100">
        <v>0</v>
      </c>
      <c r="AG100">
        <v>0</v>
      </c>
      <c r="AH100">
        <v>0</v>
      </c>
      <c r="AI100">
        <v>7.15</v>
      </c>
      <c r="AJ100">
        <v>1</v>
      </c>
      <c r="AK100">
        <v>1</v>
      </c>
      <c r="AL100">
        <v>1</v>
      </c>
      <c r="AN100">
        <v>0</v>
      </c>
      <c r="AO100">
        <v>1</v>
      </c>
      <c r="AP100">
        <v>1</v>
      </c>
      <c r="AQ100">
        <v>0</v>
      </c>
      <c r="AR100">
        <v>0</v>
      </c>
      <c r="AS100" t="s">
        <v>6</v>
      </c>
      <c r="AT100">
        <v>0.17</v>
      </c>
      <c r="AU100" t="s">
        <v>6</v>
      </c>
      <c r="AV100">
        <v>0</v>
      </c>
      <c r="AW100">
        <v>2</v>
      </c>
      <c r="AX100">
        <v>26812704</v>
      </c>
      <c r="AY100">
        <v>1</v>
      </c>
      <c r="AZ100">
        <v>0</v>
      </c>
      <c r="BA100">
        <v>101</v>
      </c>
      <c r="BB100">
        <v>0</v>
      </c>
      <c r="BC100">
        <v>0</v>
      </c>
      <c r="BD100">
        <v>0</v>
      </c>
      <c r="BE100">
        <v>0</v>
      </c>
      <c r="BF100">
        <v>0</v>
      </c>
      <c r="BG100">
        <v>0</v>
      </c>
      <c r="BH100">
        <v>0</v>
      </c>
      <c r="BI100">
        <v>0</v>
      </c>
      <c r="BJ100">
        <v>0</v>
      </c>
      <c r="BK100">
        <v>0</v>
      </c>
      <c r="BL100">
        <v>0</v>
      </c>
      <c r="BM100">
        <v>0</v>
      </c>
      <c r="BN100">
        <v>0</v>
      </c>
      <c r="BO100">
        <v>0</v>
      </c>
      <c r="BP100">
        <v>0</v>
      </c>
      <c r="BQ100">
        <v>0</v>
      </c>
      <c r="BR100">
        <v>0</v>
      </c>
      <c r="BS100">
        <v>0</v>
      </c>
      <c r="BT100">
        <v>0</v>
      </c>
      <c r="BU100">
        <v>0</v>
      </c>
      <c r="BV100">
        <v>0</v>
      </c>
      <c r="BW100">
        <v>0</v>
      </c>
      <c r="CX100">
        <f>Y100*Source!I45</f>
        <v>0.90100000000000002</v>
      </c>
      <c r="CY100">
        <f t="shared" si="9"/>
        <v>6292.07</v>
      </c>
      <c r="CZ100">
        <f t="shared" si="10"/>
        <v>880.01</v>
      </c>
      <c r="DA100">
        <f t="shared" si="11"/>
        <v>7.15</v>
      </c>
      <c r="DB100">
        <v>0</v>
      </c>
    </row>
    <row r="101" spans="1:106" x14ac:dyDescent="0.2">
      <c r="A101">
        <f>ROW(Source!A50)</f>
        <v>50</v>
      </c>
      <c r="B101">
        <v>26812436</v>
      </c>
      <c r="C101">
        <v>26812782</v>
      </c>
      <c r="D101">
        <v>25414889</v>
      </c>
      <c r="E101">
        <v>1</v>
      </c>
      <c r="F101">
        <v>1</v>
      </c>
      <c r="G101">
        <v>1</v>
      </c>
      <c r="H101">
        <v>1</v>
      </c>
      <c r="I101" t="s">
        <v>431</v>
      </c>
      <c r="J101" t="s">
        <v>6</v>
      </c>
      <c r="K101" t="s">
        <v>432</v>
      </c>
      <c r="L101">
        <v>1191</v>
      </c>
      <c r="N101">
        <v>1013</v>
      </c>
      <c r="O101" t="s">
        <v>344</v>
      </c>
      <c r="P101" t="s">
        <v>344</v>
      </c>
      <c r="Q101">
        <v>1</v>
      </c>
      <c r="W101">
        <v>0</v>
      </c>
      <c r="X101">
        <v>1850719656</v>
      </c>
      <c r="Y101">
        <v>207.48</v>
      </c>
      <c r="AA101">
        <v>0</v>
      </c>
      <c r="AB101">
        <v>0</v>
      </c>
      <c r="AC101">
        <v>0</v>
      </c>
      <c r="AD101">
        <v>8.31</v>
      </c>
      <c r="AE101">
        <v>0</v>
      </c>
      <c r="AF101">
        <v>0</v>
      </c>
      <c r="AG101">
        <v>0</v>
      </c>
      <c r="AH101">
        <v>8.31</v>
      </c>
      <c r="AI101">
        <v>1</v>
      </c>
      <c r="AJ101">
        <v>1</v>
      </c>
      <c r="AK101">
        <v>1</v>
      </c>
      <c r="AL101">
        <v>1</v>
      </c>
      <c r="AN101">
        <v>0</v>
      </c>
      <c r="AO101">
        <v>1</v>
      </c>
      <c r="AP101">
        <v>1</v>
      </c>
      <c r="AQ101">
        <v>0</v>
      </c>
      <c r="AR101">
        <v>0</v>
      </c>
      <c r="AS101" t="s">
        <v>6</v>
      </c>
      <c r="AT101">
        <v>172.9</v>
      </c>
      <c r="AU101" t="s">
        <v>32</v>
      </c>
      <c r="AV101">
        <v>1</v>
      </c>
      <c r="AW101">
        <v>2</v>
      </c>
      <c r="AX101">
        <v>26812783</v>
      </c>
      <c r="AY101">
        <v>1</v>
      </c>
      <c r="AZ101">
        <v>0</v>
      </c>
      <c r="BA101">
        <v>103</v>
      </c>
      <c r="BB101">
        <v>0</v>
      </c>
      <c r="BC101">
        <v>0</v>
      </c>
      <c r="BD101">
        <v>0</v>
      </c>
      <c r="BE101">
        <v>0</v>
      </c>
      <c r="BF101">
        <v>0</v>
      </c>
      <c r="BG101">
        <v>0</v>
      </c>
      <c r="BH101">
        <v>0</v>
      </c>
      <c r="BI101">
        <v>0</v>
      </c>
      <c r="BJ101">
        <v>0</v>
      </c>
      <c r="BK101">
        <v>0</v>
      </c>
      <c r="BL101">
        <v>0</v>
      </c>
      <c r="BM101">
        <v>0</v>
      </c>
      <c r="BN101">
        <v>0</v>
      </c>
      <c r="BO101">
        <v>0</v>
      </c>
      <c r="BP101">
        <v>0</v>
      </c>
      <c r="BQ101">
        <v>0</v>
      </c>
      <c r="BR101">
        <v>0</v>
      </c>
      <c r="BS101">
        <v>0</v>
      </c>
      <c r="BT101">
        <v>0</v>
      </c>
      <c r="BU101">
        <v>0</v>
      </c>
      <c r="BV101">
        <v>0</v>
      </c>
      <c r="BW101">
        <v>0</v>
      </c>
      <c r="CX101">
        <f>Y101*Source!I50</f>
        <v>24.897599999999997</v>
      </c>
      <c r="CY101">
        <f>AD101</f>
        <v>8.31</v>
      </c>
      <c r="CZ101">
        <f>AH101</f>
        <v>8.31</v>
      </c>
      <c r="DA101">
        <f>AL101</f>
        <v>1</v>
      </c>
      <c r="DB101">
        <v>0</v>
      </c>
    </row>
    <row r="102" spans="1:106" x14ac:dyDescent="0.2">
      <c r="A102">
        <f>ROW(Source!A50)</f>
        <v>50</v>
      </c>
      <c r="B102">
        <v>26812436</v>
      </c>
      <c r="C102">
        <v>26812782</v>
      </c>
      <c r="D102">
        <v>25412928</v>
      </c>
      <c r="E102">
        <v>1</v>
      </c>
      <c r="F102">
        <v>1</v>
      </c>
      <c r="G102">
        <v>1</v>
      </c>
      <c r="H102">
        <v>1</v>
      </c>
      <c r="I102" t="s">
        <v>345</v>
      </c>
      <c r="J102" t="s">
        <v>6</v>
      </c>
      <c r="K102" t="s">
        <v>346</v>
      </c>
      <c r="L102">
        <v>1191</v>
      </c>
      <c r="N102">
        <v>1013</v>
      </c>
      <c r="O102" t="s">
        <v>344</v>
      </c>
      <c r="P102" t="s">
        <v>344</v>
      </c>
      <c r="Q102">
        <v>1</v>
      </c>
      <c r="W102">
        <v>0</v>
      </c>
      <c r="X102">
        <v>-1417349443</v>
      </c>
      <c r="Y102">
        <v>11.71</v>
      </c>
      <c r="AA102">
        <v>0</v>
      </c>
      <c r="AB102">
        <v>0</v>
      </c>
      <c r="AC102">
        <v>0</v>
      </c>
      <c r="AD102">
        <v>0</v>
      </c>
      <c r="AE102">
        <v>0</v>
      </c>
      <c r="AF102">
        <v>0</v>
      </c>
      <c r="AG102">
        <v>0</v>
      </c>
      <c r="AH102">
        <v>0</v>
      </c>
      <c r="AI102">
        <v>1</v>
      </c>
      <c r="AJ102">
        <v>1</v>
      </c>
      <c r="AK102">
        <v>1</v>
      </c>
      <c r="AL102">
        <v>1</v>
      </c>
      <c r="AN102">
        <v>0</v>
      </c>
      <c r="AO102">
        <v>1</v>
      </c>
      <c r="AP102">
        <v>0</v>
      </c>
      <c r="AQ102">
        <v>0</v>
      </c>
      <c r="AR102">
        <v>0</v>
      </c>
      <c r="AS102" t="s">
        <v>6</v>
      </c>
      <c r="AT102">
        <v>11.71</v>
      </c>
      <c r="AU102" t="s">
        <v>6</v>
      </c>
      <c r="AV102">
        <v>2</v>
      </c>
      <c r="AW102">
        <v>2</v>
      </c>
      <c r="AX102">
        <v>26812784</v>
      </c>
      <c r="AY102">
        <v>1</v>
      </c>
      <c r="AZ102">
        <v>2048</v>
      </c>
      <c r="BA102">
        <v>104</v>
      </c>
      <c r="BB102">
        <v>0</v>
      </c>
      <c r="BC102">
        <v>0</v>
      </c>
      <c r="BD102">
        <v>0</v>
      </c>
      <c r="BE102">
        <v>0</v>
      </c>
      <c r="BF102">
        <v>0</v>
      </c>
      <c r="BG102">
        <v>0</v>
      </c>
      <c r="BH102">
        <v>0</v>
      </c>
      <c r="BI102">
        <v>0</v>
      </c>
      <c r="BJ102">
        <v>0</v>
      </c>
      <c r="BK102">
        <v>0</v>
      </c>
      <c r="BL102">
        <v>0</v>
      </c>
      <c r="BM102">
        <v>0</v>
      </c>
      <c r="BN102">
        <v>0</v>
      </c>
      <c r="BO102">
        <v>0</v>
      </c>
      <c r="BP102">
        <v>0</v>
      </c>
      <c r="BQ102">
        <v>0</v>
      </c>
      <c r="BR102">
        <v>0</v>
      </c>
      <c r="BS102">
        <v>0</v>
      </c>
      <c r="BT102">
        <v>0</v>
      </c>
      <c r="BU102">
        <v>0</v>
      </c>
      <c r="BV102">
        <v>0</v>
      </c>
      <c r="BW102">
        <v>0</v>
      </c>
      <c r="CX102">
        <f>Y102*Source!I50</f>
        <v>1.4052</v>
      </c>
      <c r="CY102">
        <f>AD102</f>
        <v>0</v>
      </c>
      <c r="CZ102">
        <f>AH102</f>
        <v>0</v>
      </c>
      <c r="DA102">
        <f>AL102</f>
        <v>1</v>
      </c>
      <c r="DB102">
        <v>0</v>
      </c>
    </row>
    <row r="103" spans="1:106" x14ac:dyDescent="0.2">
      <c r="A103">
        <f>ROW(Source!A50)</f>
        <v>50</v>
      </c>
      <c r="B103">
        <v>26812436</v>
      </c>
      <c r="C103">
        <v>26812782</v>
      </c>
      <c r="D103">
        <v>25230779</v>
      </c>
      <c r="E103">
        <v>1</v>
      </c>
      <c r="F103">
        <v>1</v>
      </c>
      <c r="G103">
        <v>1</v>
      </c>
      <c r="H103">
        <v>2</v>
      </c>
      <c r="I103" t="s">
        <v>433</v>
      </c>
      <c r="J103" t="s">
        <v>434</v>
      </c>
      <c r="K103" t="s">
        <v>435</v>
      </c>
      <c r="L103">
        <v>1368</v>
      </c>
      <c r="N103">
        <v>1011</v>
      </c>
      <c r="O103" t="s">
        <v>350</v>
      </c>
      <c r="P103" t="s">
        <v>350</v>
      </c>
      <c r="Q103">
        <v>1</v>
      </c>
      <c r="W103">
        <v>0</v>
      </c>
      <c r="X103">
        <v>-891970060</v>
      </c>
      <c r="Y103">
        <v>8.2080000000000002</v>
      </c>
      <c r="AA103">
        <v>0</v>
      </c>
      <c r="AB103">
        <v>75</v>
      </c>
      <c r="AC103">
        <v>11.6</v>
      </c>
      <c r="AD103">
        <v>0</v>
      </c>
      <c r="AE103">
        <v>0</v>
      </c>
      <c r="AF103">
        <v>75</v>
      </c>
      <c r="AG103">
        <v>11.6</v>
      </c>
      <c r="AH103">
        <v>0</v>
      </c>
      <c r="AI103">
        <v>1</v>
      </c>
      <c r="AJ103">
        <v>1</v>
      </c>
      <c r="AK103">
        <v>1</v>
      </c>
      <c r="AL103">
        <v>1</v>
      </c>
      <c r="AN103">
        <v>0</v>
      </c>
      <c r="AO103">
        <v>1</v>
      </c>
      <c r="AP103">
        <v>1</v>
      </c>
      <c r="AQ103">
        <v>0</v>
      </c>
      <c r="AR103">
        <v>0</v>
      </c>
      <c r="AS103" t="s">
        <v>6</v>
      </c>
      <c r="AT103">
        <v>6.84</v>
      </c>
      <c r="AU103" t="s">
        <v>32</v>
      </c>
      <c r="AV103">
        <v>0</v>
      </c>
      <c r="AW103">
        <v>2</v>
      </c>
      <c r="AX103">
        <v>26812785</v>
      </c>
      <c r="AY103">
        <v>1</v>
      </c>
      <c r="AZ103">
        <v>0</v>
      </c>
      <c r="BA103">
        <v>105</v>
      </c>
      <c r="BB103">
        <v>0</v>
      </c>
      <c r="BC103">
        <v>0</v>
      </c>
      <c r="BD103">
        <v>0</v>
      </c>
      <c r="BE103">
        <v>0</v>
      </c>
      <c r="BF103">
        <v>0</v>
      </c>
      <c r="BG103">
        <v>0</v>
      </c>
      <c r="BH103">
        <v>0</v>
      </c>
      <c r="BI103">
        <v>0</v>
      </c>
      <c r="BJ103">
        <v>0</v>
      </c>
      <c r="BK103">
        <v>0</v>
      </c>
      <c r="BL103">
        <v>0</v>
      </c>
      <c r="BM103">
        <v>0</v>
      </c>
      <c r="BN103">
        <v>0</v>
      </c>
      <c r="BO103">
        <v>0</v>
      </c>
      <c r="BP103">
        <v>0</v>
      </c>
      <c r="BQ103">
        <v>0</v>
      </c>
      <c r="BR103">
        <v>0</v>
      </c>
      <c r="BS103">
        <v>0</v>
      </c>
      <c r="BT103">
        <v>0</v>
      </c>
      <c r="BU103">
        <v>0</v>
      </c>
      <c r="BV103">
        <v>0</v>
      </c>
      <c r="BW103">
        <v>0</v>
      </c>
      <c r="CX103">
        <f>Y103*Source!I50</f>
        <v>0.98495999999999995</v>
      </c>
      <c r="CY103">
        <f>AB103</f>
        <v>75</v>
      </c>
      <c r="CZ103">
        <f>AF103</f>
        <v>75</v>
      </c>
      <c r="DA103">
        <f>AJ103</f>
        <v>1</v>
      </c>
      <c r="DB103">
        <v>0</v>
      </c>
    </row>
    <row r="104" spans="1:106" x14ac:dyDescent="0.2">
      <c r="A104">
        <f>ROW(Source!A50)</f>
        <v>50</v>
      </c>
      <c r="B104">
        <v>26812436</v>
      </c>
      <c r="C104">
        <v>26812782</v>
      </c>
      <c r="D104">
        <v>25230844</v>
      </c>
      <c r="E104">
        <v>1</v>
      </c>
      <c r="F104">
        <v>1</v>
      </c>
      <c r="G104">
        <v>1</v>
      </c>
      <c r="H104">
        <v>2</v>
      </c>
      <c r="I104" t="s">
        <v>382</v>
      </c>
      <c r="J104" t="s">
        <v>383</v>
      </c>
      <c r="K104" t="s">
        <v>384</v>
      </c>
      <c r="L104">
        <v>1368</v>
      </c>
      <c r="N104">
        <v>1011</v>
      </c>
      <c r="O104" t="s">
        <v>350</v>
      </c>
      <c r="P104" t="s">
        <v>350</v>
      </c>
      <c r="Q104">
        <v>1</v>
      </c>
      <c r="W104">
        <v>0</v>
      </c>
      <c r="X104">
        <v>520357435</v>
      </c>
      <c r="Y104">
        <v>1.92</v>
      </c>
      <c r="AA104">
        <v>0</v>
      </c>
      <c r="AB104">
        <v>30</v>
      </c>
      <c r="AC104">
        <v>0</v>
      </c>
      <c r="AD104">
        <v>0</v>
      </c>
      <c r="AE104">
        <v>0</v>
      </c>
      <c r="AF104">
        <v>30</v>
      </c>
      <c r="AG104">
        <v>0</v>
      </c>
      <c r="AH104">
        <v>0</v>
      </c>
      <c r="AI104">
        <v>1</v>
      </c>
      <c r="AJ104">
        <v>1</v>
      </c>
      <c r="AK104">
        <v>1</v>
      </c>
      <c r="AL104">
        <v>1</v>
      </c>
      <c r="AN104">
        <v>0</v>
      </c>
      <c r="AO104">
        <v>1</v>
      </c>
      <c r="AP104">
        <v>1</v>
      </c>
      <c r="AQ104">
        <v>0</v>
      </c>
      <c r="AR104">
        <v>0</v>
      </c>
      <c r="AS104" t="s">
        <v>6</v>
      </c>
      <c r="AT104">
        <v>1.6</v>
      </c>
      <c r="AU104" t="s">
        <v>32</v>
      </c>
      <c r="AV104">
        <v>0</v>
      </c>
      <c r="AW104">
        <v>2</v>
      </c>
      <c r="AX104">
        <v>26812786</v>
      </c>
      <c r="AY104">
        <v>1</v>
      </c>
      <c r="AZ104">
        <v>0</v>
      </c>
      <c r="BA104">
        <v>106</v>
      </c>
      <c r="BB104">
        <v>0</v>
      </c>
      <c r="BC104">
        <v>0</v>
      </c>
      <c r="BD104">
        <v>0</v>
      </c>
      <c r="BE104">
        <v>0</v>
      </c>
      <c r="BF104">
        <v>0</v>
      </c>
      <c r="BG104">
        <v>0</v>
      </c>
      <c r="BH104">
        <v>0</v>
      </c>
      <c r="BI104">
        <v>0</v>
      </c>
      <c r="BJ104">
        <v>0</v>
      </c>
      <c r="BK104">
        <v>0</v>
      </c>
      <c r="BL104">
        <v>0</v>
      </c>
      <c r="BM104">
        <v>0</v>
      </c>
      <c r="BN104">
        <v>0</v>
      </c>
      <c r="BO104">
        <v>0</v>
      </c>
      <c r="BP104">
        <v>0</v>
      </c>
      <c r="BQ104">
        <v>0</v>
      </c>
      <c r="BR104">
        <v>0</v>
      </c>
      <c r="BS104">
        <v>0</v>
      </c>
      <c r="BT104">
        <v>0</v>
      </c>
      <c r="BU104">
        <v>0</v>
      </c>
      <c r="BV104">
        <v>0</v>
      </c>
      <c r="BW104">
        <v>0</v>
      </c>
      <c r="CX104">
        <f>Y104*Source!I50</f>
        <v>0.23039999999999999</v>
      </c>
      <c r="CY104">
        <f>AB104</f>
        <v>30</v>
      </c>
      <c r="CZ104">
        <f>AF104</f>
        <v>30</v>
      </c>
      <c r="DA104">
        <f>AJ104</f>
        <v>1</v>
      </c>
      <c r="DB104">
        <v>0</v>
      </c>
    </row>
    <row r="105" spans="1:106" x14ac:dyDescent="0.2">
      <c r="A105">
        <f>ROW(Source!A50)</f>
        <v>50</v>
      </c>
      <c r="B105">
        <v>26812436</v>
      </c>
      <c r="C105">
        <v>26812782</v>
      </c>
      <c r="D105">
        <v>25231607</v>
      </c>
      <c r="E105">
        <v>1</v>
      </c>
      <c r="F105">
        <v>1</v>
      </c>
      <c r="G105">
        <v>1</v>
      </c>
      <c r="H105">
        <v>2</v>
      </c>
      <c r="I105" t="s">
        <v>354</v>
      </c>
      <c r="J105" t="s">
        <v>355</v>
      </c>
      <c r="K105" t="s">
        <v>356</v>
      </c>
      <c r="L105">
        <v>1368</v>
      </c>
      <c r="N105">
        <v>1011</v>
      </c>
      <c r="O105" t="s">
        <v>350</v>
      </c>
      <c r="P105" t="s">
        <v>350</v>
      </c>
      <c r="Q105">
        <v>1</v>
      </c>
      <c r="W105">
        <v>0</v>
      </c>
      <c r="X105">
        <v>1372534845</v>
      </c>
      <c r="Y105">
        <v>0.20400000000000001</v>
      </c>
      <c r="AA105">
        <v>0</v>
      </c>
      <c r="AB105">
        <v>65.709999999999994</v>
      </c>
      <c r="AC105">
        <v>11.6</v>
      </c>
      <c r="AD105">
        <v>0</v>
      </c>
      <c r="AE105">
        <v>0</v>
      </c>
      <c r="AF105">
        <v>65.709999999999994</v>
      </c>
      <c r="AG105">
        <v>11.6</v>
      </c>
      <c r="AH105">
        <v>0</v>
      </c>
      <c r="AI105">
        <v>1</v>
      </c>
      <c r="AJ105">
        <v>1</v>
      </c>
      <c r="AK105">
        <v>1</v>
      </c>
      <c r="AL105">
        <v>1</v>
      </c>
      <c r="AN105">
        <v>0</v>
      </c>
      <c r="AO105">
        <v>1</v>
      </c>
      <c r="AP105">
        <v>1</v>
      </c>
      <c r="AQ105">
        <v>0</v>
      </c>
      <c r="AR105">
        <v>0</v>
      </c>
      <c r="AS105" t="s">
        <v>6</v>
      </c>
      <c r="AT105">
        <v>0.17</v>
      </c>
      <c r="AU105" t="s">
        <v>32</v>
      </c>
      <c r="AV105">
        <v>0</v>
      </c>
      <c r="AW105">
        <v>2</v>
      </c>
      <c r="AX105">
        <v>26812787</v>
      </c>
      <c r="AY105">
        <v>1</v>
      </c>
      <c r="AZ105">
        <v>0</v>
      </c>
      <c r="BA105">
        <v>107</v>
      </c>
      <c r="BB105">
        <v>0</v>
      </c>
      <c r="BC105">
        <v>0</v>
      </c>
      <c r="BD105">
        <v>0</v>
      </c>
      <c r="BE105">
        <v>0</v>
      </c>
      <c r="BF105">
        <v>0</v>
      </c>
      <c r="BG105">
        <v>0</v>
      </c>
      <c r="BH105">
        <v>0</v>
      </c>
      <c r="BI105">
        <v>0</v>
      </c>
      <c r="BJ105">
        <v>0</v>
      </c>
      <c r="BK105">
        <v>0</v>
      </c>
      <c r="BL105">
        <v>0</v>
      </c>
      <c r="BM105">
        <v>0</v>
      </c>
      <c r="BN105">
        <v>0</v>
      </c>
      <c r="BO105">
        <v>0</v>
      </c>
      <c r="BP105">
        <v>0</v>
      </c>
      <c r="BQ105">
        <v>0</v>
      </c>
      <c r="BR105">
        <v>0</v>
      </c>
      <c r="BS105">
        <v>0</v>
      </c>
      <c r="BT105">
        <v>0</v>
      </c>
      <c r="BU105">
        <v>0</v>
      </c>
      <c r="BV105">
        <v>0</v>
      </c>
      <c r="BW105">
        <v>0</v>
      </c>
      <c r="CX105">
        <f>Y105*Source!I50</f>
        <v>2.4480000000000002E-2</v>
      </c>
      <c r="CY105">
        <f>AB105</f>
        <v>65.709999999999994</v>
      </c>
      <c r="CZ105">
        <f>AF105</f>
        <v>65.709999999999994</v>
      </c>
      <c r="DA105">
        <f>AJ105</f>
        <v>1</v>
      </c>
      <c r="DB105">
        <v>0</v>
      </c>
    </row>
    <row r="106" spans="1:106" x14ac:dyDescent="0.2">
      <c r="A106">
        <f>ROW(Source!A50)</f>
        <v>50</v>
      </c>
      <c r="B106">
        <v>26812436</v>
      </c>
      <c r="C106">
        <v>26812782</v>
      </c>
      <c r="D106">
        <v>25231931</v>
      </c>
      <c r="E106">
        <v>1</v>
      </c>
      <c r="F106">
        <v>1</v>
      </c>
      <c r="G106">
        <v>1</v>
      </c>
      <c r="H106">
        <v>2</v>
      </c>
      <c r="I106" t="s">
        <v>371</v>
      </c>
      <c r="J106" t="s">
        <v>372</v>
      </c>
      <c r="K106" t="s">
        <v>373</v>
      </c>
      <c r="L106">
        <v>1368</v>
      </c>
      <c r="N106">
        <v>1011</v>
      </c>
      <c r="O106" t="s">
        <v>350</v>
      </c>
      <c r="P106" t="s">
        <v>350</v>
      </c>
      <c r="Q106">
        <v>1</v>
      </c>
      <c r="W106">
        <v>0</v>
      </c>
      <c r="X106">
        <v>-514543984</v>
      </c>
      <c r="Y106">
        <v>5.64</v>
      </c>
      <c r="AA106">
        <v>0</v>
      </c>
      <c r="AB106">
        <v>90</v>
      </c>
      <c r="AC106">
        <v>10.06</v>
      </c>
      <c r="AD106">
        <v>0</v>
      </c>
      <c r="AE106">
        <v>0</v>
      </c>
      <c r="AF106">
        <v>90</v>
      </c>
      <c r="AG106">
        <v>10.06</v>
      </c>
      <c r="AH106">
        <v>0</v>
      </c>
      <c r="AI106">
        <v>1</v>
      </c>
      <c r="AJ106">
        <v>1</v>
      </c>
      <c r="AK106">
        <v>1</v>
      </c>
      <c r="AL106">
        <v>1</v>
      </c>
      <c r="AN106">
        <v>0</v>
      </c>
      <c r="AO106">
        <v>1</v>
      </c>
      <c r="AP106">
        <v>1</v>
      </c>
      <c r="AQ106">
        <v>0</v>
      </c>
      <c r="AR106">
        <v>0</v>
      </c>
      <c r="AS106" t="s">
        <v>6</v>
      </c>
      <c r="AT106">
        <v>4.7</v>
      </c>
      <c r="AU106" t="s">
        <v>32</v>
      </c>
      <c r="AV106">
        <v>0</v>
      </c>
      <c r="AW106">
        <v>2</v>
      </c>
      <c r="AX106">
        <v>26812788</v>
      </c>
      <c r="AY106">
        <v>1</v>
      </c>
      <c r="AZ106">
        <v>0</v>
      </c>
      <c r="BA106">
        <v>108</v>
      </c>
      <c r="BB106">
        <v>0</v>
      </c>
      <c r="BC106">
        <v>0</v>
      </c>
      <c r="BD106">
        <v>0</v>
      </c>
      <c r="BE106">
        <v>0</v>
      </c>
      <c r="BF106">
        <v>0</v>
      </c>
      <c r="BG106">
        <v>0</v>
      </c>
      <c r="BH106">
        <v>0</v>
      </c>
      <c r="BI106">
        <v>0</v>
      </c>
      <c r="BJ106">
        <v>0</v>
      </c>
      <c r="BK106">
        <v>0</v>
      </c>
      <c r="BL106">
        <v>0</v>
      </c>
      <c r="BM106">
        <v>0</v>
      </c>
      <c r="BN106">
        <v>0</v>
      </c>
      <c r="BO106">
        <v>0</v>
      </c>
      <c r="BP106">
        <v>0</v>
      </c>
      <c r="BQ106">
        <v>0</v>
      </c>
      <c r="BR106">
        <v>0</v>
      </c>
      <c r="BS106">
        <v>0</v>
      </c>
      <c r="BT106">
        <v>0</v>
      </c>
      <c r="BU106">
        <v>0</v>
      </c>
      <c r="BV106">
        <v>0</v>
      </c>
      <c r="BW106">
        <v>0</v>
      </c>
      <c r="CX106">
        <f>Y106*Source!I50</f>
        <v>0.67679999999999996</v>
      </c>
      <c r="CY106">
        <f>AB106</f>
        <v>90</v>
      </c>
      <c r="CZ106">
        <f>AF106</f>
        <v>90</v>
      </c>
      <c r="DA106">
        <f>AJ106</f>
        <v>1</v>
      </c>
      <c r="DB106">
        <v>0</v>
      </c>
    </row>
    <row r="107" spans="1:106" x14ac:dyDescent="0.2">
      <c r="A107">
        <f>ROW(Source!A50)</f>
        <v>50</v>
      </c>
      <c r="B107">
        <v>26812436</v>
      </c>
      <c r="C107">
        <v>26812782</v>
      </c>
      <c r="D107">
        <v>25232531</v>
      </c>
      <c r="E107">
        <v>1</v>
      </c>
      <c r="F107">
        <v>1</v>
      </c>
      <c r="G107">
        <v>1</v>
      </c>
      <c r="H107">
        <v>2</v>
      </c>
      <c r="I107" t="s">
        <v>374</v>
      </c>
      <c r="J107" t="s">
        <v>375</v>
      </c>
      <c r="K107" t="s">
        <v>376</v>
      </c>
      <c r="L107">
        <v>1368</v>
      </c>
      <c r="N107">
        <v>1011</v>
      </c>
      <c r="O107" t="s">
        <v>350</v>
      </c>
      <c r="P107" t="s">
        <v>350</v>
      </c>
      <c r="Q107">
        <v>1</v>
      </c>
      <c r="W107">
        <v>0</v>
      </c>
      <c r="X107">
        <v>1518765163</v>
      </c>
      <c r="Y107">
        <v>11.28</v>
      </c>
      <c r="AA107">
        <v>0</v>
      </c>
      <c r="AB107">
        <v>1.53</v>
      </c>
      <c r="AC107">
        <v>0</v>
      </c>
      <c r="AD107">
        <v>0</v>
      </c>
      <c r="AE107">
        <v>0</v>
      </c>
      <c r="AF107">
        <v>1.53</v>
      </c>
      <c r="AG107">
        <v>0</v>
      </c>
      <c r="AH107">
        <v>0</v>
      </c>
      <c r="AI107">
        <v>1</v>
      </c>
      <c r="AJ107">
        <v>1</v>
      </c>
      <c r="AK107">
        <v>1</v>
      </c>
      <c r="AL107">
        <v>1</v>
      </c>
      <c r="AN107">
        <v>0</v>
      </c>
      <c r="AO107">
        <v>1</v>
      </c>
      <c r="AP107">
        <v>1</v>
      </c>
      <c r="AQ107">
        <v>0</v>
      </c>
      <c r="AR107">
        <v>0</v>
      </c>
      <c r="AS107" t="s">
        <v>6</v>
      </c>
      <c r="AT107">
        <v>9.4</v>
      </c>
      <c r="AU107" t="s">
        <v>32</v>
      </c>
      <c r="AV107">
        <v>0</v>
      </c>
      <c r="AW107">
        <v>2</v>
      </c>
      <c r="AX107">
        <v>26812789</v>
      </c>
      <c r="AY107">
        <v>1</v>
      </c>
      <c r="AZ107">
        <v>0</v>
      </c>
      <c r="BA107">
        <v>109</v>
      </c>
      <c r="BB107">
        <v>0</v>
      </c>
      <c r="BC107">
        <v>0</v>
      </c>
      <c r="BD107">
        <v>0</v>
      </c>
      <c r="BE107">
        <v>0</v>
      </c>
      <c r="BF107">
        <v>0</v>
      </c>
      <c r="BG107">
        <v>0</v>
      </c>
      <c r="BH107">
        <v>0</v>
      </c>
      <c r="BI107">
        <v>0</v>
      </c>
      <c r="BJ107">
        <v>0</v>
      </c>
      <c r="BK107">
        <v>0</v>
      </c>
      <c r="BL107">
        <v>0</v>
      </c>
      <c r="BM107">
        <v>0</v>
      </c>
      <c r="BN107">
        <v>0</v>
      </c>
      <c r="BO107">
        <v>0</v>
      </c>
      <c r="BP107">
        <v>0</v>
      </c>
      <c r="BQ107">
        <v>0</v>
      </c>
      <c r="BR107">
        <v>0</v>
      </c>
      <c r="BS107">
        <v>0</v>
      </c>
      <c r="BT107">
        <v>0</v>
      </c>
      <c r="BU107">
        <v>0</v>
      </c>
      <c r="BV107">
        <v>0</v>
      </c>
      <c r="BW107">
        <v>0</v>
      </c>
      <c r="CX107">
        <f>Y107*Source!I50</f>
        <v>1.3535999999999999</v>
      </c>
      <c r="CY107">
        <f>AB107</f>
        <v>1.53</v>
      </c>
      <c r="CZ107">
        <f>AF107</f>
        <v>1.53</v>
      </c>
      <c r="DA107">
        <f>AJ107</f>
        <v>1</v>
      </c>
      <c r="DB107">
        <v>0</v>
      </c>
    </row>
    <row r="108" spans="1:106" x14ac:dyDescent="0.2">
      <c r="A108">
        <f>ROW(Source!A50)</f>
        <v>50</v>
      </c>
      <c r="B108">
        <v>26812436</v>
      </c>
      <c r="C108">
        <v>26812782</v>
      </c>
      <c r="D108">
        <v>25147998</v>
      </c>
      <c r="E108">
        <v>1</v>
      </c>
      <c r="F108">
        <v>1</v>
      </c>
      <c r="G108">
        <v>1</v>
      </c>
      <c r="H108">
        <v>3</v>
      </c>
      <c r="I108" t="s">
        <v>99</v>
      </c>
      <c r="J108" t="s">
        <v>101</v>
      </c>
      <c r="K108" t="s">
        <v>100</v>
      </c>
      <c r="L108">
        <v>1348</v>
      </c>
      <c r="N108">
        <v>1009</v>
      </c>
      <c r="O108" t="s">
        <v>62</v>
      </c>
      <c r="P108" t="s">
        <v>62</v>
      </c>
      <c r="Q108">
        <v>1000</v>
      </c>
      <c r="W108">
        <v>0</v>
      </c>
      <c r="X108">
        <v>-998642674</v>
      </c>
      <c r="Y108">
        <v>0.12</v>
      </c>
      <c r="AA108">
        <v>2192.4699999999998</v>
      </c>
      <c r="AB108">
        <v>0</v>
      </c>
      <c r="AC108">
        <v>0</v>
      </c>
      <c r="AD108">
        <v>0</v>
      </c>
      <c r="AE108">
        <v>2192.4699999999998</v>
      </c>
      <c r="AF108">
        <v>0</v>
      </c>
      <c r="AG108">
        <v>0</v>
      </c>
      <c r="AH108">
        <v>0</v>
      </c>
      <c r="AI108">
        <v>1</v>
      </c>
      <c r="AJ108">
        <v>1</v>
      </c>
      <c r="AK108">
        <v>1</v>
      </c>
      <c r="AL108">
        <v>1</v>
      </c>
      <c r="AN108">
        <v>0</v>
      </c>
      <c r="AO108">
        <v>0</v>
      </c>
      <c r="AP108">
        <v>0</v>
      </c>
      <c r="AQ108">
        <v>0</v>
      </c>
      <c r="AR108">
        <v>0</v>
      </c>
      <c r="AS108" t="s">
        <v>6</v>
      </c>
      <c r="AT108">
        <v>0.12</v>
      </c>
      <c r="AU108" t="s">
        <v>6</v>
      </c>
      <c r="AV108">
        <v>0</v>
      </c>
      <c r="AW108">
        <v>1</v>
      </c>
      <c r="AX108">
        <v>-1</v>
      </c>
      <c r="AY108">
        <v>0</v>
      </c>
      <c r="AZ108">
        <v>0</v>
      </c>
      <c r="BA108" t="s">
        <v>6</v>
      </c>
      <c r="BB108">
        <v>0</v>
      </c>
      <c r="BC108">
        <v>0</v>
      </c>
      <c r="BD108">
        <v>0</v>
      </c>
      <c r="BE108">
        <v>0</v>
      </c>
      <c r="BF108">
        <v>0</v>
      </c>
      <c r="BG108">
        <v>0</v>
      </c>
      <c r="BH108">
        <v>0</v>
      </c>
      <c r="BI108">
        <v>0</v>
      </c>
      <c r="BJ108">
        <v>0</v>
      </c>
      <c r="BK108">
        <v>0</v>
      </c>
      <c r="BL108">
        <v>0</v>
      </c>
      <c r="BM108">
        <v>0</v>
      </c>
      <c r="BN108">
        <v>0</v>
      </c>
      <c r="BO108">
        <v>0</v>
      </c>
      <c r="BP108">
        <v>0</v>
      </c>
      <c r="BQ108">
        <v>0</v>
      </c>
      <c r="BR108">
        <v>0</v>
      </c>
      <c r="BS108">
        <v>0</v>
      </c>
      <c r="BT108">
        <v>0</v>
      </c>
      <c r="BU108">
        <v>0</v>
      </c>
      <c r="BV108">
        <v>0</v>
      </c>
      <c r="BW108">
        <v>0</v>
      </c>
      <c r="CX108">
        <f>Y108*Source!I50</f>
        <v>1.44E-2</v>
      </c>
      <c r="CY108">
        <f>AA108</f>
        <v>2192.4699999999998</v>
      </c>
      <c r="CZ108">
        <f>AE108</f>
        <v>2192.4699999999998</v>
      </c>
      <c r="DA108">
        <f>AI108</f>
        <v>1</v>
      </c>
      <c r="DB108">
        <v>0</v>
      </c>
    </row>
    <row r="109" spans="1:106" x14ac:dyDescent="0.2">
      <c r="A109">
        <f>ROW(Source!A50)</f>
        <v>50</v>
      </c>
      <c r="B109">
        <v>26812436</v>
      </c>
      <c r="C109">
        <v>26812782</v>
      </c>
      <c r="D109">
        <v>25147242</v>
      </c>
      <c r="E109">
        <v>17</v>
      </c>
      <c r="F109">
        <v>1</v>
      </c>
      <c r="G109">
        <v>1</v>
      </c>
      <c r="H109">
        <v>3</v>
      </c>
      <c r="I109" t="s">
        <v>103</v>
      </c>
      <c r="J109" t="s">
        <v>6</v>
      </c>
      <c r="K109" t="s">
        <v>104</v>
      </c>
      <c r="L109">
        <v>1348</v>
      </c>
      <c r="N109">
        <v>1009</v>
      </c>
      <c r="O109" t="s">
        <v>62</v>
      </c>
      <c r="P109" t="s">
        <v>62</v>
      </c>
      <c r="Q109">
        <v>1000</v>
      </c>
      <c r="W109">
        <v>0</v>
      </c>
      <c r="X109">
        <v>-179832266</v>
      </c>
      <c r="Y109">
        <v>14.3</v>
      </c>
      <c r="AA109">
        <v>0</v>
      </c>
      <c r="AB109">
        <v>0</v>
      </c>
      <c r="AC109">
        <v>0</v>
      </c>
      <c r="AD109">
        <v>0</v>
      </c>
      <c r="AE109">
        <v>0</v>
      </c>
      <c r="AF109">
        <v>0</v>
      </c>
      <c r="AG109">
        <v>0</v>
      </c>
      <c r="AH109">
        <v>0</v>
      </c>
      <c r="AI109">
        <v>1</v>
      </c>
      <c r="AJ109">
        <v>1</v>
      </c>
      <c r="AK109">
        <v>1</v>
      </c>
      <c r="AL109">
        <v>1</v>
      </c>
      <c r="AN109">
        <v>0</v>
      </c>
      <c r="AO109">
        <v>0</v>
      </c>
      <c r="AP109">
        <v>1</v>
      </c>
      <c r="AQ109">
        <v>0</v>
      </c>
      <c r="AR109">
        <v>0</v>
      </c>
      <c r="AS109" t="s">
        <v>6</v>
      </c>
      <c r="AT109">
        <v>14.3</v>
      </c>
      <c r="AU109" t="s">
        <v>6</v>
      </c>
      <c r="AV109">
        <v>0</v>
      </c>
      <c r="AW109">
        <v>2</v>
      </c>
      <c r="AX109">
        <v>26812791</v>
      </c>
      <c r="AY109">
        <v>1</v>
      </c>
      <c r="AZ109">
        <v>0</v>
      </c>
      <c r="BA109">
        <v>111</v>
      </c>
      <c r="BB109">
        <v>0</v>
      </c>
      <c r="BC109">
        <v>0</v>
      </c>
      <c r="BD109">
        <v>0</v>
      </c>
      <c r="BE109">
        <v>0</v>
      </c>
      <c r="BF109">
        <v>0</v>
      </c>
      <c r="BG109">
        <v>0</v>
      </c>
      <c r="BH109">
        <v>0</v>
      </c>
      <c r="BI109">
        <v>0</v>
      </c>
      <c r="BJ109">
        <v>0</v>
      </c>
      <c r="BK109">
        <v>0</v>
      </c>
      <c r="BL109">
        <v>0</v>
      </c>
      <c r="BM109">
        <v>0</v>
      </c>
      <c r="BN109">
        <v>0</v>
      </c>
      <c r="BO109">
        <v>0</v>
      </c>
      <c r="BP109">
        <v>0</v>
      </c>
      <c r="BQ109">
        <v>0</v>
      </c>
      <c r="BR109">
        <v>0</v>
      </c>
      <c r="BS109">
        <v>0</v>
      </c>
      <c r="BT109">
        <v>0</v>
      </c>
      <c r="BU109">
        <v>0</v>
      </c>
      <c r="BV109">
        <v>0</v>
      </c>
      <c r="BW109">
        <v>0</v>
      </c>
      <c r="CX109">
        <f>Y109*Source!I50</f>
        <v>1.716</v>
      </c>
      <c r="CY109">
        <f>AA109</f>
        <v>0</v>
      </c>
      <c r="CZ109">
        <f>AE109</f>
        <v>0</v>
      </c>
      <c r="DA109">
        <f>AI109</f>
        <v>1</v>
      </c>
      <c r="DB109">
        <v>0</v>
      </c>
    </row>
    <row r="110" spans="1:106" x14ac:dyDescent="0.2">
      <c r="A110">
        <f>ROW(Source!A50)</f>
        <v>50</v>
      </c>
      <c r="B110">
        <v>26812436</v>
      </c>
      <c r="C110">
        <v>26812782</v>
      </c>
      <c r="D110">
        <v>25155389</v>
      </c>
      <c r="E110">
        <v>1</v>
      </c>
      <c r="F110">
        <v>1</v>
      </c>
      <c r="G110">
        <v>1</v>
      </c>
      <c r="H110">
        <v>3</v>
      </c>
      <c r="I110" t="s">
        <v>107</v>
      </c>
      <c r="J110" t="s">
        <v>109</v>
      </c>
      <c r="K110" t="s">
        <v>108</v>
      </c>
      <c r="L110">
        <v>1348</v>
      </c>
      <c r="N110">
        <v>1009</v>
      </c>
      <c r="O110" t="s">
        <v>62</v>
      </c>
      <c r="P110" t="s">
        <v>62</v>
      </c>
      <c r="Q110">
        <v>1000</v>
      </c>
      <c r="W110">
        <v>0</v>
      </c>
      <c r="X110">
        <v>569053623</v>
      </c>
      <c r="Y110">
        <v>19</v>
      </c>
      <c r="AA110">
        <v>460</v>
      </c>
      <c r="AB110">
        <v>0</v>
      </c>
      <c r="AC110">
        <v>0</v>
      </c>
      <c r="AD110">
        <v>0</v>
      </c>
      <c r="AE110">
        <v>460</v>
      </c>
      <c r="AF110">
        <v>0</v>
      </c>
      <c r="AG110">
        <v>0</v>
      </c>
      <c r="AH110">
        <v>0</v>
      </c>
      <c r="AI110">
        <v>1</v>
      </c>
      <c r="AJ110">
        <v>1</v>
      </c>
      <c r="AK110">
        <v>1</v>
      </c>
      <c r="AL110">
        <v>1</v>
      </c>
      <c r="AN110">
        <v>0</v>
      </c>
      <c r="AO110">
        <v>0</v>
      </c>
      <c r="AP110">
        <v>0</v>
      </c>
      <c r="AQ110">
        <v>0</v>
      </c>
      <c r="AR110">
        <v>0</v>
      </c>
      <c r="AS110" t="s">
        <v>6</v>
      </c>
      <c r="AT110">
        <v>19</v>
      </c>
      <c r="AU110" t="s">
        <v>6</v>
      </c>
      <c r="AV110">
        <v>0</v>
      </c>
      <c r="AW110">
        <v>1</v>
      </c>
      <c r="AX110">
        <v>-1</v>
      </c>
      <c r="AY110">
        <v>0</v>
      </c>
      <c r="AZ110">
        <v>0</v>
      </c>
      <c r="BA110" t="s">
        <v>6</v>
      </c>
      <c r="BB110">
        <v>0</v>
      </c>
      <c r="BC110">
        <v>0</v>
      </c>
      <c r="BD110">
        <v>0</v>
      </c>
      <c r="BE110">
        <v>0</v>
      </c>
      <c r="BF110">
        <v>0</v>
      </c>
      <c r="BG110">
        <v>0</v>
      </c>
      <c r="BH110">
        <v>0</v>
      </c>
      <c r="BI110">
        <v>0</v>
      </c>
      <c r="BJ110">
        <v>0</v>
      </c>
      <c r="BK110">
        <v>0</v>
      </c>
      <c r="BL110">
        <v>0</v>
      </c>
      <c r="BM110">
        <v>0</v>
      </c>
      <c r="BN110">
        <v>0</v>
      </c>
      <c r="BO110">
        <v>0</v>
      </c>
      <c r="BP110">
        <v>0</v>
      </c>
      <c r="BQ110">
        <v>0</v>
      </c>
      <c r="BR110">
        <v>0</v>
      </c>
      <c r="BS110">
        <v>0</v>
      </c>
      <c r="BT110">
        <v>0</v>
      </c>
      <c r="BU110">
        <v>0</v>
      </c>
      <c r="BV110">
        <v>0</v>
      </c>
      <c r="BW110">
        <v>0</v>
      </c>
      <c r="CX110">
        <f>Y110*Source!I50</f>
        <v>2.2799999999999998</v>
      </c>
      <c r="CY110">
        <f>AA110</f>
        <v>460</v>
      </c>
      <c r="CZ110">
        <f>AE110</f>
        <v>460</v>
      </c>
      <c r="DA110">
        <f>AI110</f>
        <v>1</v>
      </c>
      <c r="DB110">
        <v>0</v>
      </c>
    </row>
    <row r="111" spans="1:106" x14ac:dyDescent="0.2">
      <c r="A111">
        <f>ROW(Source!A51)</f>
        <v>51</v>
      </c>
      <c r="B111">
        <v>26812450</v>
      </c>
      <c r="C111">
        <v>26812782</v>
      </c>
      <c r="D111">
        <v>25414889</v>
      </c>
      <c r="E111">
        <v>1</v>
      </c>
      <c r="F111">
        <v>1</v>
      </c>
      <c r="G111">
        <v>1</v>
      </c>
      <c r="H111">
        <v>1</v>
      </c>
      <c r="I111" t="s">
        <v>431</v>
      </c>
      <c r="J111" t="s">
        <v>6</v>
      </c>
      <c r="K111" t="s">
        <v>432</v>
      </c>
      <c r="L111">
        <v>1191</v>
      </c>
      <c r="N111">
        <v>1013</v>
      </c>
      <c r="O111" t="s">
        <v>344</v>
      </c>
      <c r="P111" t="s">
        <v>344</v>
      </c>
      <c r="Q111">
        <v>1</v>
      </c>
      <c r="W111">
        <v>0</v>
      </c>
      <c r="X111">
        <v>1850719656</v>
      </c>
      <c r="Y111">
        <v>207.48</v>
      </c>
      <c r="AA111">
        <v>0</v>
      </c>
      <c r="AB111">
        <v>0</v>
      </c>
      <c r="AC111">
        <v>0</v>
      </c>
      <c r="AD111">
        <v>59.42</v>
      </c>
      <c r="AE111">
        <v>0</v>
      </c>
      <c r="AF111">
        <v>0</v>
      </c>
      <c r="AG111">
        <v>0</v>
      </c>
      <c r="AH111">
        <v>8.31</v>
      </c>
      <c r="AI111">
        <v>1</v>
      </c>
      <c r="AJ111">
        <v>1</v>
      </c>
      <c r="AK111">
        <v>1</v>
      </c>
      <c r="AL111">
        <v>7.15</v>
      </c>
      <c r="AN111">
        <v>0</v>
      </c>
      <c r="AO111">
        <v>1</v>
      </c>
      <c r="AP111">
        <v>1</v>
      </c>
      <c r="AQ111">
        <v>0</v>
      </c>
      <c r="AR111">
        <v>0</v>
      </c>
      <c r="AS111" t="s">
        <v>6</v>
      </c>
      <c r="AT111">
        <v>172.9</v>
      </c>
      <c r="AU111" t="s">
        <v>32</v>
      </c>
      <c r="AV111">
        <v>1</v>
      </c>
      <c r="AW111">
        <v>2</v>
      </c>
      <c r="AX111">
        <v>26812783</v>
      </c>
      <c r="AY111">
        <v>1</v>
      </c>
      <c r="AZ111">
        <v>0</v>
      </c>
      <c r="BA111">
        <v>113</v>
      </c>
      <c r="BB111">
        <v>0</v>
      </c>
      <c r="BC111">
        <v>0</v>
      </c>
      <c r="BD111">
        <v>0</v>
      </c>
      <c r="BE111">
        <v>0</v>
      </c>
      <c r="BF111">
        <v>0</v>
      </c>
      <c r="BG111">
        <v>0</v>
      </c>
      <c r="BH111">
        <v>0</v>
      </c>
      <c r="BI111">
        <v>0</v>
      </c>
      <c r="BJ111">
        <v>0</v>
      </c>
      <c r="BK111">
        <v>0</v>
      </c>
      <c r="BL111">
        <v>0</v>
      </c>
      <c r="BM111">
        <v>0</v>
      </c>
      <c r="BN111">
        <v>0</v>
      </c>
      <c r="BO111">
        <v>0</v>
      </c>
      <c r="BP111">
        <v>0</v>
      </c>
      <c r="BQ111">
        <v>0</v>
      </c>
      <c r="BR111">
        <v>0</v>
      </c>
      <c r="BS111">
        <v>0</v>
      </c>
      <c r="BT111">
        <v>0</v>
      </c>
      <c r="BU111">
        <v>0</v>
      </c>
      <c r="BV111">
        <v>0</v>
      </c>
      <c r="BW111">
        <v>0</v>
      </c>
      <c r="CX111">
        <f>Y111*Source!I51</f>
        <v>24.897599999999997</v>
      </c>
      <c r="CY111">
        <f>AD111</f>
        <v>59.42</v>
      </c>
      <c r="CZ111">
        <f>AH111</f>
        <v>8.31</v>
      </c>
      <c r="DA111">
        <f>AL111</f>
        <v>7.15</v>
      </c>
      <c r="DB111">
        <v>0</v>
      </c>
    </row>
    <row r="112" spans="1:106" x14ac:dyDescent="0.2">
      <c r="A112">
        <f>ROW(Source!A51)</f>
        <v>51</v>
      </c>
      <c r="B112">
        <v>26812450</v>
      </c>
      <c r="C112">
        <v>26812782</v>
      </c>
      <c r="D112">
        <v>25412928</v>
      </c>
      <c r="E112">
        <v>1</v>
      </c>
      <c r="F112">
        <v>1</v>
      </c>
      <c r="G112">
        <v>1</v>
      </c>
      <c r="H112">
        <v>1</v>
      </c>
      <c r="I112" t="s">
        <v>345</v>
      </c>
      <c r="J112" t="s">
        <v>6</v>
      </c>
      <c r="K112" t="s">
        <v>346</v>
      </c>
      <c r="L112">
        <v>1191</v>
      </c>
      <c r="N112">
        <v>1013</v>
      </c>
      <c r="O112" t="s">
        <v>344</v>
      </c>
      <c r="P112" t="s">
        <v>344</v>
      </c>
      <c r="Q112">
        <v>1</v>
      </c>
      <c r="W112">
        <v>0</v>
      </c>
      <c r="X112">
        <v>-1417349443</v>
      </c>
      <c r="Y112">
        <v>11.71</v>
      </c>
      <c r="AA112">
        <v>0</v>
      </c>
      <c r="AB112">
        <v>0</v>
      </c>
      <c r="AC112">
        <v>0</v>
      </c>
      <c r="AD112">
        <v>0</v>
      </c>
      <c r="AE112">
        <v>0</v>
      </c>
      <c r="AF112">
        <v>0</v>
      </c>
      <c r="AG112">
        <v>0</v>
      </c>
      <c r="AH112">
        <v>0</v>
      </c>
      <c r="AI112">
        <v>1</v>
      </c>
      <c r="AJ112">
        <v>1</v>
      </c>
      <c r="AK112">
        <v>7.15</v>
      </c>
      <c r="AL112">
        <v>1</v>
      </c>
      <c r="AN112">
        <v>0</v>
      </c>
      <c r="AO112">
        <v>1</v>
      </c>
      <c r="AP112">
        <v>0</v>
      </c>
      <c r="AQ112">
        <v>0</v>
      </c>
      <c r="AR112">
        <v>0</v>
      </c>
      <c r="AS112" t="s">
        <v>6</v>
      </c>
      <c r="AT112">
        <v>11.71</v>
      </c>
      <c r="AU112" t="s">
        <v>6</v>
      </c>
      <c r="AV112">
        <v>2</v>
      </c>
      <c r="AW112">
        <v>2</v>
      </c>
      <c r="AX112">
        <v>26812784</v>
      </c>
      <c r="AY112">
        <v>1</v>
      </c>
      <c r="AZ112">
        <v>2048</v>
      </c>
      <c r="BA112">
        <v>114</v>
      </c>
      <c r="BB112">
        <v>0</v>
      </c>
      <c r="BC112">
        <v>0</v>
      </c>
      <c r="BD112">
        <v>0</v>
      </c>
      <c r="BE112">
        <v>0</v>
      </c>
      <c r="BF112">
        <v>0</v>
      </c>
      <c r="BG112">
        <v>0</v>
      </c>
      <c r="BH112">
        <v>0</v>
      </c>
      <c r="BI112">
        <v>0</v>
      </c>
      <c r="BJ112">
        <v>0</v>
      </c>
      <c r="BK112">
        <v>0</v>
      </c>
      <c r="BL112">
        <v>0</v>
      </c>
      <c r="BM112">
        <v>0</v>
      </c>
      <c r="BN112">
        <v>0</v>
      </c>
      <c r="BO112">
        <v>0</v>
      </c>
      <c r="BP112">
        <v>0</v>
      </c>
      <c r="BQ112">
        <v>0</v>
      </c>
      <c r="BR112">
        <v>0</v>
      </c>
      <c r="BS112">
        <v>0</v>
      </c>
      <c r="BT112">
        <v>0</v>
      </c>
      <c r="BU112">
        <v>0</v>
      </c>
      <c r="BV112">
        <v>0</v>
      </c>
      <c r="BW112">
        <v>0</v>
      </c>
      <c r="CX112">
        <f>Y112*Source!I51</f>
        <v>1.4052</v>
      </c>
      <c r="CY112">
        <f>AD112</f>
        <v>0</v>
      </c>
      <c r="CZ112">
        <f>AH112</f>
        <v>0</v>
      </c>
      <c r="DA112">
        <f>AL112</f>
        <v>1</v>
      </c>
      <c r="DB112">
        <v>0</v>
      </c>
    </row>
    <row r="113" spans="1:106" x14ac:dyDescent="0.2">
      <c r="A113">
        <f>ROW(Source!A51)</f>
        <v>51</v>
      </c>
      <c r="B113">
        <v>26812450</v>
      </c>
      <c r="C113">
        <v>26812782</v>
      </c>
      <c r="D113">
        <v>25230779</v>
      </c>
      <c r="E113">
        <v>1</v>
      </c>
      <c r="F113">
        <v>1</v>
      </c>
      <c r="G113">
        <v>1</v>
      </c>
      <c r="H113">
        <v>2</v>
      </c>
      <c r="I113" t="s">
        <v>433</v>
      </c>
      <c r="J113" t="s">
        <v>434</v>
      </c>
      <c r="K113" t="s">
        <v>435</v>
      </c>
      <c r="L113">
        <v>1368</v>
      </c>
      <c r="N113">
        <v>1011</v>
      </c>
      <c r="O113" t="s">
        <v>350</v>
      </c>
      <c r="P113" t="s">
        <v>350</v>
      </c>
      <c r="Q113">
        <v>1</v>
      </c>
      <c r="W113">
        <v>0</v>
      </c>
      <c r="X113">
        <v>-891970060</v>
      </c>
      <c r="Y113">
        <v>8.2080000000000002</v>
      </c>
      <c r="AA113">
        <v>0</v>
      </c>
      <c r="AB113">
        <v>536.25</v>
      </c>
      <c r="AC113">
        <v>11.6</v>
      </c>
      <c r="AD113">
        <v>0</v>
      </c>
      <c r="AE113">
        <v>0</v>
      </c>
      <c r="AF113">
        <v>75</v>
      </c>
      <c r="AG113">
        <v>11.6</v>
      </c>
      <c r="AH113">
        <v>0</v>
      </c>
      <c r="AI113">
        <v>1</v>
      </c>
      <c r="AJ113">
        <v>7.15</v>
      </c>
      <c r="AK113">
        <v>1</v>
      </c>
      <c r="AL113">
        <v>1</v>
      </c>
      <c r="AN113">
        <v>0</v>
      </c>
      <c r="AO113">
        <v>1</v>
      </c>
      <c r="AP113">
        <v>1</v>
      </c>
      <c r="AQ113">
        <v>0</v>
      </c>
      <c r="AR113">
        <v>0</v>
      </c>
      <c r="AS113" t="s">
        <v>6</v>
      </c>
      <c r="AT113">
        <v>6.84</v>
      </c>
      <c r="AU113" t="s">
        <v>32</v>
      </c>
      <c r="AV113">
        <v>0</v>
      </c>
      <c r="AW113">
        <v>2</v>
      </c>
      <c r="AX113">
        <v>26812785</v>
      </c>
      <c r="AY113">
        <v>1</v>
      </c>
      <c r="AZ113">
        <v>0</v>
      </c>
      <c r="BA113">
        <v>115</v>
      </c>
      <c r="BB113">
        <v>0</v>
      </c>
      <c r="BC113">
        <v>0</v>
      </c>
      <c r="BD113">
        <v>0</v>
      </c>
      <c r="BE113">
        <v>0</v>
      </c>
      <c r="BF113">
        <v>0</v>
      </c>
      <c r="BG113">
        <v>0</v>
      </c>
      <c r="BH113">
        <v>0</v>
      </c>
      <c r="BI113">
        <v>0</v>
      </c>
      <c r="BJ113">
        <v>0</v>
      </c>
      <c r="BK113">
        <v>0</v>
      </c>
      <c r="BL113">
        <v>0</v>
      </c>
      <c r="BM113">
        <v>0</v>
      </c>
      <c r="BN113">
        <v>0</v>
      </c>
      <c r="BO113">
        <v>0</v>
      </c>
      <c r="BP113">
        <v>0</v>
      </c>
      <c r="BQ113">
        <v>0</v>
      </c>
      <c r="BR113">
        <v>0</v>
      </c>
      <c r="BS113">
        <v>0</v>
      </c>
      <c r="BT113">
        <v>0</v>
      </c>
      <c r="BU113">
        <v>0</v>
      </c>
      <c r="BV113">
        <v>0</v>
      </c>
      <c r="BW113">
        <v>0</v>
      </c>
      <c r="CX113">
        <f>Y113*Source!I51</f>
        <v>0.98495999999999995</v>
      </c>
      <c r="CY113">
        <f>AB113</f>
        <v>536.25</v>
      </c>
      <c r="CZ113">
        <f>AF113</f>
        <v>75</v>
      </c>
      <c r="DA113">
        <f>AJ113</f>
        <v>7.15</v>
      </c>
      <c r="DB113">
        <v>0</v>
      </c>
    </row>
    <row r="114" spans="1:106" x14ac:dyDescent="0.2">
      <c r="A114">
        <f>ROW(Source!A51)</f>
        <v>51</v>
      </c>
      <c r="B114">
        <v>26812450</v>
      </c>
      <c r="C114">
        <v>26812782</v>
      </c>
      <c r="D114">
        <v>25230844</v>
      </c>
      <c r="E114">
        <v>1</v>
      </c>
      <c r="F114">
        <v>1</v>
      </c>
      <c r="G114">
        <v>1</v>
      </c>
      <c r="H114">
        <v>2</v>
      </c>
      <c r="I114" t="s">
        <v>382</v>
      </c>
      <c r="J114" t="s">
        <v>383</v>
      </c>
      <c r="K114" t="s">
        <v>384</v>
      </c>
      <c r="L114">
        <v>1368</v>
      </c>
      <c r="N114">
        <v>1011</v>
      </c>
      <c r="O114" t="s">
        <v>350</v>
      </c>
      <c r="P114" t="s">
        <v>350</v>
      </c>
      <c r="Q114">
        <v>1</v>
      </c>
      <c r="W114">
        <v>0</v>
      </c>
      <c r="X114">
        <v>520357435</v>
      </c>
      <c r="Y114">
        <v>1.92</v>
      </c>
      <c r="AA114">
        <v>0</v>
      </c>
      <c r="AB114">
        <v>214.5</v>
      </c>
      <c r="AC114">
        <v>0</v>
      </c>
      <c r="AD114">
        <v>0</v>
      </c>
      <c r="AE114">
        <v>0</v>
      </c>
      <c r="AF114">
        <v>30</v>
      </c>
      <c r="AG114">
        <v>0</v>
      </c>
      <c r="AH114">
        <v>0</v>
      </c>
      <c r="AI114">
        <v>1</v>
      </c>
      <c r="AJ114">
        <v>7.15</v>
      </c>
      <c r="AK114">
        <v>1</v>
      </c>
      <c r="AL114">
        <v>1</v>
      </c>
      <c r="AN114">
        <v>0</v>
      </c>
      <c r="AO114">
        <v>1</v>
      </c>
      <c r="AP114">
        <v>1</v>
      </c>
      <c r="AQ114">
        <v>0</v>
      </c>
      <c r="AR114">
        <v>0</v>
      </c>
      <c r="AS114" t="s">
        <v>6</v>
      </c>
      <c r="AT114">
        <v>1.6</v>
      </c>
      <c r="AU114" t="s">
        <v>32</v>
      </c>
      <c r="AV114">
        <v>0</v>
      </c>
      <c r="AW114">
        <v>2</v>
      </c>
      <c r="AX114">
        <v>26812786</v>
      </c>
      <c r="AY114">
        <v>1</v>
      </c>
      <c r="AZ114">
        <v>0</v>
      </c>
      <c r="BA114">
        <v>116</v>
      </c>
      <c r="BB114">
        <v>0</v>
      </c>
      <c r="BC114">
        <v>0</v>
      </c>
      <c r="BD114">
        <v>0</v>
      </c>
      <c r="BE114">
        <v>0</v>
      </c>
      <c r="BF114">
        <v>0</v>
      </c>
      <c r="BG114">
        <v>0</v>
      </c>
      <c r="BH114">
        <v>0</v>
      </c>
      <c r="BI114">
        <v>0</v>
      </c>
      <c r="BJ114">
        <v>0</v>
      </c>
      <c r="BK114">
        <v>0</v>
      </c>
      <c r="BL114">
        <v>0</v>
      </c>
      <c r="BM114">
        <v>0</v>
      </c>
      <c r="BN114">
        <v>0</v>
      </c>
      <c r="BO114">
        <v>0</v>
      </c>
      <c r="BP114">
        <v>0</v>
      </c>
      <c r="BQ114">
        <v>0</v>
      </c>
      <c r="BR114">
        <v>0</v>
      </c>
      <c r="BS114">
        <v>0</v>
      </c>
      <c r="BT114">
        <v>0</v>
      </c>
      <c r="BU114">
        <v>0</v>
      </c>
      <c r="BV114">
        <v>0</v>
      </c>
      <c r="BW114">
        <v>0</v>
      </c>
      <c r="CX114">
        <f>Y114*Source!I51</f>
        <v>0.23039999999999999</v>
      </c>
      <c r="CY114">
        <f>AB114</f>
        <v>214.5</v>
      </c>
      <c r="CZ114">
        <f>AF114</f>
        <v>30</v>
      </c>
      <c r="DA114">
        <f>AJ114</f>
        <v>7.15</v>
      </c>
      <c r="DB114">
        <v>0</v>
      </c>
    </row>
    <row r="115" spans="1:106" x14ac:dyDescent="0.2">
      <c r="A115">
        <f>ROW(Source!A51)</f>
        <v>51</v>
      </c>
      <c r="B115">
        <v>26812450</v>
      </c>
      <c r="C115">
        <v>26812782</v>
      </c>
      <c r="D115">
        <v>25231607</v>
      </c>
      <c r="E115">
        <v>1</v>
      </c>
      <c r="F115">
        <v>1</v>
      </c>
      <c r="G115">
        <v>1</v>
      </c>
      <c r="H115">
        <v>2</v>
      </c>
      <c r="I115" t="s">
        <v>354</v>
      </c>
      <c r="J115" t="s">
        <v>355</v>
      </c>
      <c r="K115" t="s">
        <v>356</v>
      </c>
      <c r="L115">
        <v>1368</v>
      </c>
      <c r="N115">
        <v>1011</v>
      </c>
      <c r="O115" t="s">
        <v>350</v>
      </c>
      <c r="P115" t="s">
        <v>350</v>
      </c>
      <c r="Q115">
        <v>1</v>
      </c>
      <c r="W115">
        <v>0</v>
      </c>
      <c r="X115">
        <v>1372534845</v>
      </c>
      <c r="Y115">
        <v>0.20400000000000001</v>
      </c>
      <c r="AA115">
        <v>0</v>
      </c>
      <c r="AB115">
        <v>469.83</v>
      </c>
      <c r="AC115">
        <v>11.6</v>
      </c>
      <c r="AD115">
        <v>0</v>
      </c>
      <c r="AE115">
        <v>0</v>
      </c>
      <c r="AF115">
        <v>65.709999999999994</v>
      </c>
      <c r="AG115">
        <v>11.6</v>
      </c>
      <c r="AH115">
        <v>0</v>
      </c>
      <c r="AI115">
        <v>1</v>
      </c>
      <c r="AJ115">
        <v>7.15</v>
      </c>
      <c r="AK115">
        <v>1</v>
      </c>
      <c r="AL115">
        <v>1</v>
      </c>
      <c r="AN115">
        <v>0</v>
      </c>
      <c r="AO115">
        <v>1</v>
      </c>
      <c r="AP115">
        <v>1</v>
      </c>
      <c r="AQ115">
        <v>0</v>
      </c>
      <c r="AR115">
        <v>0</v>
      </c>
      <c r="AS115" t="s">
        <v>6</v>
      </c>
      <c r="AT115">
        <v>0.17</v>
      </c>
      <c r="AU115" t="s">
        <v>32</v>
      </c>
      <c r="AV115">
        <v>0</v>
      </c>
      <c r="AW115">
        <v>2</v>
      </c>
      <c r="AX115">
        <v>26812787</v>
      </c>
      <c r="AY115">
        <v>1</v>
      </c>
      <c r="AZ115">
        <v>0</v>
      </c>
      <c r="BA115">
        <v>117</v>
      </c>
      <c r="BB115">
        <v>0</v>
      </c>
      <c r="BC115">
        <v>0</v>
      </c>
      <c r="BD115">
        <v>0</v>
      </c>
      <c r="BE115">
        <v>0</v>
      </c>
      <c r="BF115">
        <v>0</v>
      </c>
      <c r="BG115">
        <v>0</v>
      </c>
      <c r="BH115">
        <v>0</v>
      </c>
      <c r="BI115">
        <v>0</v>
      </c>
      <c r="BJ115">
        <v>0</v>
      </c>
      <c r="BK115">
        <v>0</v>
      </c>
      <c r="BL115">
        <v>0</v>
      </c>
      <c r="BM115">
        <v>0</v>
      </c>
      <c r="BN115">
        <v>0</v>
      </c>
      <c r="BO115">
        <v>0</v>
      </c>
      <c r="BP115">
        <v>0</v>
      </c>
      <c r="BQ115">
        <v>0</v>
      </c>
      <c r="BR115">
        <v>0</v>
      </c>
      <c r="BS115">
        <v>0</v>
      </c>
      <c r="BT115">
        <v>0</v>
      </c>
      <c r="BU115">
        <v>0</v>
      </c>
      <c r="BV115">
        <v>0</v>
      </c>
      <c r="BW115">
        <v>0</v>
      </c>
      <c r="CX115">
        <f>Y115*Source!I51</f>
        <v>2.4480000000000002E-2</v>
      </c>
      <c r="CY115">
        <f>AB115</f>
        <v>469.83</v>
      </c>
      <c r="CZ115">
        <f>AF115</f>
        <v>65.709999999999994</v>
      </c>
      <c r="DA115">
        <f>AJ115</f>
        <v>7.15</v>
      </c>
      <c r="DB115">
        <v>0</v>
      </c>
    </row>
    <row r="116" spans="1:106" x14ac:dyDescent="0.2">
      <c r="A116">
        <f>ROW(Source!A51)</f>
        <v>51</v>
      </c>
      <c r="B116">
        <v>26812450</v>
      </c>
      <c r="C116">
        <v>26812782</v>
      </c>
      <c r="D116">
        <v>25231931</v>
      </c>
      <c r="E116">
        <v>1</v>
      </c>
      <c r="F116">
        <v>1</v>
      </c>
      <c r="G116">
        <v>1</v>
      </c>
      <c r="H116">
        <v>2</v>
      </c>
      <c r="I116" t="s">
        <v>371</v>
      </c>
      <c r="J116" t="s">
        <v>372</v>
      </c>
      <c r="K116" t="s">
        <v>373</v>
      </c>
      <c r="L116">
        <v>1368</v>
      </c>
      <c r="N116">
        <v>1011</v>
      </c>
      <c r="O116" t="s">
        <v>350</v>
      </c>
      <c r="P116" t="s">
        <v>350</v>
      </c>
      <c r="Q116">
        <v>1</v>
      </c>
      <c r="W116">
        <v>0</v>
      </c>
      <c r="X116">
        <v>-514543984</v>
      </c>
      <c r="Y116">
        <v>5.64</v>
      </c>
      <c r="AA116">
        <v>0</v>
      </c>
      <c r="AB116">
        <v>643.5</v>
      </c>
      <c r="AC116">
        <v>10.06</v>
      </c>
      <c r="AD116">
        <v>0</v>
      </c>
      <c r="AE116">
        <v>0</v>
      </c>
      <c r="AF116">
        <v>90</v>
      </c>
      <c r="AG116">
        <v>10.06</v>
      </c>
      <c r="AH116">
        <v>0</v>
      </c>
      <c r="AI116">
        <v>1</v>
      </c>
      <c r="AJ116">
        <v>7.15</v>
      </c>
      <c r="AK116">
        <v>1</v>
      </c>
      <c r="AL116">
        <v>1</v>
      </c>
      <c r="AN116">
        <v>0</v>
      </c>
      <c r="AO116">
        <v>1</v>
      </c>
      <c r="AP116">
        <v>1</v>
      </c>
      <c r="AQ116">
        <v>0</v>
      </c>
      <c r="AR116">
        <v>0</v>
      </c>
      <c r="AS116" t="s">
        <v>6</v>
      </c>
      <c r="AT116">
        <v>4.7</v>
      </c>
      <c r="AU116" t="s">
        <v>32</v>
      </c>
      <c r="AV116">
        <v>0</v>
      </c>
      <c r="AW116">
        <v>2</v>
      </c>
      <c r="AX116">
        <v>26812788</v>
      </c>
      <c r="AY116">
        <v>1</v>
      </c>
      <c r="AZ116">
        <v>0</v>
      </c>
      <c r="BA116">
        <v>118</v>
      </c>
      <c r="BB116">
        <v>0</v>
      </c>
      <c r="BC116">
        <v>0</v>
      </c>
      <c r="BD116">
        <v>0</v>
      </c>
      <c r="BE116">
        <v>0</v>
      </c>
      <c r="BF116">
        <v>0</v>
      </c>
      <c r="BG116">
        <v>0</v>
      </c>
      <c r="BH116">
        <v>0</v>
      </c>
      <c r="BI116">
        <v>0</v>
      </c>
      <c r="BJ116">
        <v>0</v>
      </c>
      <c r="BK116">
        <v>0</v>
      </c>
      <c r="BL116">
        <v>0</v>
      </c>
      <c r="BM116">
        <v>0</v>
      </c>
      <c r="BN116">
        <v>0</v>
      </c>
      <c r="BO116">
        <v>0</v>
      </c>
      <c r="BP116">
        <v>0</v>
      </c>
      <c r="BQ116">
        <v>0</v>
      </c>
      <c r="BR116">
        <v>0</v>
      </c>
      <c r="BS116">
        <v>0</v>
      </c>
      <c r="BT116">
        <v>0</v>
      </c>
      <c r="BU116">
        <v>0</v>
      </c>
      <c r="BV116">
        <v>0</v>
      </c>
      <c r="BW116">
        <v>0</v>
      </c>
      <c r="CX116">
        <f>Y116*Source!I51</f>
        <v>0.67679999999999996</v>
      </c>
      <c r="CY116">
        <f>AB116</f>
        <v>643.5</v>
      </c>
      <c r="CZ116">
        <f>AF116</f>
        <v>90</v>
      </c>
      <c r="DA116">
        <f>AJ116</f>
        <v>7.15</v>
      </c>
      <c r="DB116">
        <v>0</v>
      </c>
    </row>
    <row r="117" spans="1:106" x14ac:dyDescent="0.2">
      <c r="A117">
        <f>ROW(Source!A51)</f>
        <v>51</v>
      </c>
      <c r="B117">
        <v>26812450</v>
      </c>
      <c r="C117">
        <v>26812782</v>
      </c>
      <c r="D117">
        <v>25232531</v>
      </c>
      <c r="E117">
        <v>1</v>
      </c>
      <c r="F117">
        <v>1</v>
      </c>
      <c r="G117">
        <v>1</v>
      </c>
      <c r="H117">
        <v>2</v>
      </c>
      <c r="I117" t="s">
        <v>374</v>
      </c>
      <c r="J117" t="s">
        <v>375</v>
      </c>
      <c r="K117" t="s">
        <v>376</v>
      </c>
      <c r="L117">
        <v>1368</v>
      </c>
      <c r="N117">
        <v>1011</v>
      </c>
      <c r="O117" t="s">
        <v>350</v>
      </c>
      <c r="P117" t="s">
        <v>350</v>
      </c>
      <c r="Q117">
        <v>1</v>
      </c>
      <c r="W117">
        <v>0</v>
      </c>
      <c r="X117">
        <v>1518765163</v>
      </c>
      <c r="Y117">
        <v>11.28</v>
      </c>
      <c r="AA117">
        <v>0</v>
      </c>
      <c r="AB117">
        <v>10.94</v>
      </c>
      <c r="AC117">
        <v>0</v>
      </c>
      <c r="AD117">
        <v>0</v>
      </c>
      <c r="AE117">
        <v>0</v>
      </c>
      <c r="AF117">
        <v>1.53</v>
      </c>
      <c r="AG117">
        <v>0</v>
      </c>
      <c r="AH117">
        <v>0</v>
      </c>
      <c r="AI117">
        <v>1</v>
      </c>
      <c r="AJ117">
        <v>7.15</v>
      </c>
      <c r="AK117">
        <v>1</v>
      </c>
      <c r="AL117">
        <v>1</v>
      </c>
      <c r="AN117">
        <v>0</v>
      </c>
      <c r="AO117">
        <v>1</v>
      </c>
      <c r="AP117">
        <v>1</v>
      </c>
      <c r="AQ117">
        <v>0</v>
      </c>
      <c r="AR117">
        <v>0</v>
      </c>
      <c r="AS117" t="s">
        <v>6</v>
      </c>
      <c r="AT117">
        <v>9.4</v>
      </c>
      <c r="AU117" t="s">
        <v>32</v>
      </c>
      <c r="AV117">
        <v>0</v>
      </c>
      <c r="AW117">
        <v>2</v>
      </c>
      <c r="AX117">
        <v>26812789</v>
      </c>
      <c r="AY117">
        <v>1</v>
      </c>
      <c r="AZ117">
        <v>0</v>
      </c>
      <c r="BA117">
        <v>119</v>
      </c>
      <c r="BB117">
        <v>0</v>
      </c>
      <c r="BC117">
        <v>0</v>
      </c>
      <c r="BD117">
        <v>0</v>
      </c>
      <c r="BE117">
        <v>0</v>
      </c>
      <c r="BF117">
        <v>0</v>
      </c>
      <c r="BG117">
        <v>0</v>
      </c>
      <c r="BH117">
        <v>0</v>
      </c>
      <c r="BI117">
        <v>0</v>
      </c>
      <c r="BJ117">
        <v>0</v>
      </c>
      <c r="BK117">
        <v>0</v>
      </c>
      <c r="BL117">
        <v>0</v>
      </c>
      <c r="BM117">
        <v>0</v>
      </c>
      <c r="BN117">
        <v>0</v>
      </c>
      <c r="BO117">
        <v>0</v>
      </c>
      <c r="BP117">
        <v>0</v>
      </c>
      <c r="BQ117">
        <v>0</v>
      </c>
      <c r="BR117">
        <v>0</v>
      </c>
      <c r="BS117">
        <v>0</v>
      </c>
      <c r="BT117">
        <v>0</v>
      </c>
      <c r="BU117">
        <v>0</v>
      </c>
      <c r="BV117">
        <v>0</v>
      </c>
      <c r="BW117">
        <v>0</v>
      </c>
      <c r="CX117">
        <f>Y117*Source!I51</f>
        <v>1.3535999999999999</v>
      </c>
      <c r="CY117">
        <f>AB117</f>
        <v>10.94</v>
      </c>
      <c r="CZ117">
        <f>AF117</f>
        <v>1.53</v>
      </c>
      <c r="DA117">
        <f>AJ117</f>
        <v>7.15</v>
      </c>
      <c r="DB117">
        <v>0</v>
      </c>
    </row>
    <row r="118" spans="1:106" x14ac:dyDescent="0.2">
      <c r="A118">
        <f>ROW(Source!A51)</f>
        <v>51</v>
      </c>
      <c r="B118">
        <v>26812450</v>
      </c>
      <c r="C118">
        <v>26812782</v>
      </c>
      <c r="D118">
        <v>25147998</v>
      </c>
      <c r="E118">
        <v>1</v>
      </c>
      <c r="F118">
        <v>1</v>
      </c>
      <c r="G118">
        <v>1</v>
      </c>
      <c r="H118">
        <v>3</v>
      </c>
      <c r="I118" t="s">
        <v>99</v>
      </c>
      <c r="J118" t="s">
        <v>101</v>
      </c>
      <c r="K118" t="s">
        <v>100</v>
      </c>
      <c r="L118">
        <v>1348</v>
      </c>
      <c r="N118">
        <v>1009</v>
      </c>
      <c r="O118" t="s">
        <v>62</v>
      </c>
      <c r="P118" t="s">
        <v>62</v>
      </c>
      <c r="Q118">
        <v>1000</v>
      </c>
      <c r="W118">
        <v>0</v>
      </c>
      <c r="X118">
        <v>-998642674</v>
      </c>
      <c r="Y118">
        <v>0.12</v>
      </c>
      <c r="AA118">
        <v>15676.16</v>
      </c>
      <c r="AB118">
        <v>0</v>
      </c>
      <c r="AC118">
        <v>0</v>
      </c>
      <c r="AD118">
        <v>0</v>
      </c>
      <c r="AE118">
        <v>2192.4699999999998</v>
      </c>
      <c r="AF118">
        <v>0</v>
      </c>
      <c r="AG118">
        <v>0</v>
      </c>
      <c r="AH118">
        <v>0</v>
      </c>
      <c r="AI118">
        <v>7.15</v>
      </c>
      <c r="AJ118">
        <v>1</v>
      </c>
      <c r="AK118">
        <v>1</v>
      </c>
      <c r="AL118">
        <v>1</v>
      </c>
      <c r="AN118">
        <v>0</v>
      </c>
      <c r="AO118">
        <v>0</v>
      </c>
      <c r="AP118">
        <v>0</v>
      </c>
      <c r="AQ118">
        <v>0</v>
      </c>
      <c r="AR118">
        <v>0</v>
      </c>
      <c r="AS118" t="s">
        <v>6</v>
      </c>
      <c r="AT118">
        <v>0.12</v>
      </c>
      <c r="AU118" t="s">
        <v>6</v>
      </c>
      <c r="AV118">
        <v>0</v>
      </c>
      <c r="AW118">
        <v>1</v>
      </c>
      <c r="AX118">
        <v>-1</v>
      </c>
      <c r="AY118">
        <v>0</v>
      </c>
      <c r="AZ118">
        <v>0</v>
      </c>
      <c r="BA118" t="s">
        <v>6</v>
      </c>
      <c r="BB118">
        <v>0</v>
      </c>
      <c r="BC118">
        <v>0</v>
      </c>
      <c r="BD118">
        <v>0</v>
      </c>
      <c r="BE118">
        <v>0</v>
      </c>
      <c r="BF118">
        <v>0</v>
      </c>
      <c r="BG118">
        <v>0</v>
      </c>
      <c r="BH118">
        <v>0</v>
      </c>
      <c r="BI118">
        <v>0</v>
      </c>
      <c r="BJ118">
        <v>0</v>
      </c>
      <c r="BK118">
        <v>0</v>
      </c>
      <c r="BL118">
        <v>0</v>
      </c>
      <c r="BM118">
        <v>0</v>
      </c>
      <c r="BN118">
        <v>0</v>
      </c>
      <c r="BO118">
        <v>0</v>
      </c>
      <c r="BP118">
        <v>0</v>
      </c>
      <c r="BQ118">
        <v>0</v>
      </c>
      <c r="BR118">
        <v>0</v>
      </c>
      <c r="BS118">
        <v>0</v>
      </c>
      <c r="BT118">
        <v>0</v>
      </c>
      <c r="BU118">
        <v>0</v>
      </c>
      <c r="BV118">
        <v>0</v>
      </c>
      <c r="BW118">
        <v>0</v>
      </c>
      <c r="CX118">
        <f>Y118*Source!I51</f>
        <v>1.44E-2</v>
      </c>
      <c r="CY118">
        <f>AA118</f>
        <v>15676.16</v>
      </c>
      <c r="CZ118">
        <f>AE118</f>
        <v>2192.4699999999998</v>
      </c>
      <c r="DA118">
        <f>AI118</f>
        <v>7.15</v>
      </c>
      <c r="DB118">
        <v>0</v>
      </c>
    </row>
    <row r="119" spans="1:106" x14ac:dyDescent="0.2">
      <c r="A119">
        <f>ROW(Source!A51)</f>
        <v>51</v>
      </c>
      <c r="B119">
        <v>26812450</v>
      </c>
      <c r="C119">
        <v>26812782</v>
      </c>
      <c r="D119">
        <v>25147242</v>
      </c>
      <c r="E119">
        <v>17</v>
      </c>
      <c r="F119">
        <v>1</v>
      </c>
      <c r="G119">
        <v>1</v>
      </c>
      <c r="H119">
        <v>3</v>
      </c>
      <c r="I119" t="s">
        <v>103</v>
      </c>
      <c r="J119" t="s">
        <v>6</v>
      </c>
      <c r="K119" t="s">
        <v>104</v>
      </c>
      <c r="L119">
        <v>1348</v>
      </c>
      <c r="N119">
        <v>1009</v>
      </c>
      <c r="O119" t="s">
        <v>62</v>
      </c>
      <c r="P119" t="s">
        <v>62</v>
      </c>
      <c r="Q119">
        <v>1000</v>
      </c>
      <c r="W119">
        <v>0</v>
      </c>
      <c r="X119">
        <v>-179832266</v>
      </c>
      <c r="Y119">
        <v>14.3</v>
      </c>
      <c r="AA119">
        <v>0</v>
      </c>
      <c r="AB119">
        <v>0</v>
      </c>
      <c r="AC119">
        <v>0</v>
      </c>
      <c r="AD119">
        <v>0</v>
      </c>
      <c r="AE119">
        <v>0</v>
      </c>
      <c r="AF119">
        <v>0</v>
      </c>
      <c r="AG119">
        <v>0</v>
      </c>
      <c r="AH119">
        <v>0</v>
      </c>
      <c r="AI119">
        <v>7.15</v>
      </c>
      <c r="AJ119">
        <v>1</v>
      </c>
      <c r="AK119">
        <v>1</v>
      </c>
      <c r="AL119">
        <v>1</v>
      </c>
      <c r="AN119">
        <v>0</v>
      </c>
      <c r="AO119">
        <v>0</v>
      </c>
      <c r="AP119">
        <v>1</v>
      </c>
      <c r="AQ119">
        <v>0</v>
      </c>
      <c r="AR119">
        <v>0</v>
      </c>
      <c r="AS119" t="s">
        <v>6</v>
      </c>
      <c r="AT119">
        <v>14.3</v>
      </c>
      <c r="AU119" t="s">
        <v>6</v>
      </c>
      <c r="AV119">
        <v>0</v>
      </c>
      <c r="AW119">
        <v>2</v>
      </c>
      <c r="AX119">
        <v>26812791</v>
      </c>
      <c r="AY119">
        <v>1</v>
      </c>
      <c r="AZ119">
        <v>0</v>
      </c>
      <c r="BA119">
        <v>121</v>
      </c>
      <c r="BB119">
        <v>0</v>
      </c>
      <c r="BC119">
        <v>0</v>
      </c>
      <c r="BD119">
        <v>0</v>
      </c>
      <c r="BE119">
        <v>0</v>
      </c>
      <c r="BF119">
        <v>0</v>
      </c>
      <c r="BG119">
        <v>0</v>
      </c>
      <c r="BH119">
        <v>0</v>
      </c>
      <c r="BI119">
        <v>0</v>
      </c>
      <c r="BJ119">
        <v>0</v>
      </c>
      <c r="BK119">
        <v>0</v>
      </c>
      <c r="BL119">
        <v>0</v>
      </c>
      <c r="BM119">
        <v>0</v>
      </c>
      <c r="BN119">
        <v>0</v>
      </c>
      <c r="BO119">
        <v>0</v>
      </c>
      <c r="BP119">
        <v>0</v>
      </c>
      <c r="BQ119">
        <v>0</v>
      </c>
      <c r="BR119">
        <v>0</v>
      </c>
      <c r="BS119">
        <v>0</v>
      </c>
      <c r="BT119">
        <v>0</v>
      </c>
      <c r="BU119">
        <v>0</v>
      </c>
      <c r="BV119">
        <v>0</v>
      </c>
      <c r="BW119">
        <v>0</v>
      </c>
      <c r="CX119">
        <f>Y119*Source!I51</f>
        <v>1.716</v>
      </c>
      <c r="CY119">
        <f>AA119</f>
        <v>0</v>
      </c>
      <c r="CZ119">
        <f>AE119</f>
        <v>0</v>
      </c>
      <c r="DA119">
        <f>AI119</f>
        <v>7.15</v>
      </c>
      <c r="DB119">
        <v>0</v>
      </c>
    </row>
    <row r="120" spans="1:106" x14ac:dyDescent="0.2">
      <c r="A120">
        <f>ROW(Source!A51)</f>
        <v>51</v>
      </c>
      <c r="B120">
        <v>26812450</v>
      </c>
      <c r="C120">
        <v>26812782</v>
      </c>
      <c r="D120">
        <v>25155389</v>
      </c>
      <c r="E120">
        <v>1</v>
      </c>
      <c r="F120">
        <v>1</v>
      </c>
      <c r="G120">
        <v>1</v>
      </c>
      <c r="H120">
        <v>3</v>
      </c>
      <c r="I120" t="s">
        <v>107</v>
      </c>
      <c r="J120" t="s">
        <v>109</v>
      </c>
      <c r="K120" t="s">
        <v>108</v>
      </c>
      <c r="L120">
        <v>1348</v>
      </c>
      <c r="N120">
        <v>1009</v>
      </c>
      <c r="O120" t="s">
        <v>62</v>
      </c>
      <c r="P120" t="s">
        <v>62</v>
      </c>
      <c r="Q120">
        <v>1000</v>
      </c>
      <c r="W120">
        <v>0</v>
      </c>
      <c r="X120">
        <v>569053623</v>
      </c>
      <c r="Y120">
        <v>19</v>
      </c>
      <c r="AA120">
        <v>3289</v>
      </c>
      <c r="AB120">
        <v>0</v>
      </c>
      <c r="AC120">
        <v>0</v>
      </c>
      <c r="AD120">
        <v>0</v>
      </c>
      <c r="AE120">
        <v>460</v>
      </c>
      <c r="AF120">
        <v>0</v>
      </c>
      <c r="AG120">
        <v>0</v>
      </c>
      <c r="AH120">
        <v>0</v>
      </c>
      <c r="AI120">
        <v>7.15</v>
      </c>
      <c r="AJ120">
        <v>1</v>
      </c>
      <c r="AK120">
        <v>1</v>
      </c>
      <c r="AL120">
        <v>1</v>
      </c>
      <c r="AN120">
        <v>0</v>
      </c>
      <c r="AO120">
        <v>0</v>
      </c>
      <c r="AP120">
        <v>0</v>
      </c>
      <c r="AQ120">
        <v>0</v>
      </c>
      <c r="AR120">
        <v>0</v>
      </c>
      <c r="AS120" t="s">
        <v>6</v>
      </c>
      <c r="AT120">
        <v>19</v>
      </c>
      <c r="AU120" t="s">
        <v>6</v>
      </c>
      <c r="AV120">
        <v>0</v>
      </c>
      <c r="AW120">
        <v>1</v>
      </c>
      <c r="AX120">
        <v>-1</v>
      </c>
      <c r="AY120">
        <v>0</v>
      </c>
      <c r="AZ120">
        <v>0</v>
      </c>
      <c r="BA120" t="s">
        <v>6</v>
      </c>
      <c r="BB120">
        <v>0</v>
      </c>
      <c r="BC120">
        <v>0</v>
      </c>
      <c r="BD120">
        <v>0</v>
      </c>
      <c r="BE120">
        <v>0</v>
      </c>
      <c r="BF120">
        <v>0</v>
      </c>
      <c r="BG120">
        <v>0</v>
      </c>
      <c r="BH120">
        <v>0</v>
      </c>
      <c r="BI120">
        <v>0</v>
      </c>
      <c r="BJ120">
        <v>0</v>
      </c>
      <c r="BK120">
        <v>0</v>
      </c>
      <c r="BL120">
        <v>0</v>
      </c>
      <c r="BM120">
        <v>0</v>
      </c>
      <c r="BN120">
        <v>0</v>
      </c>
      <c r="BO120">
        <v>0</v>
      </c>
      <c r="BP120">
        <v>0</v>
      </c>
      <c r="BQ120">
        <v>0</v>
      </c>
      <c r="BR120">
        <v>0</v>
      </c>
      <c r="BS120">
        <v>0</v>
      </c>
      <c r="BT120">
        <v>0</v>
      </c>
      <c r="BU120">
        <v>0</v>
      </c>
      <c r="BV120">
        <v>0</v>
      </c>
      <c r="BW120">
        <v>0</v>
      </c>
      <c r="CX120">
        <f>Y120*Source!I51</f>
        <v>2.2799999999999998</v>
      </c>
      <c r="CY120">
        <f>AA120</f>
        <v>3289</v>
      </c>
      <c r="CZ120">
        <f>AE120</f>
        <v>460</v>
      </c>
      <c r="DA120">
        <f>AI120</f>
        <v>7.15</v>
      </c>
      <c r="DB120">
        <v>0</v>
      </c>
    </row>
    <row r="121" spans="1:106" x14ac:dyDescent="0.2">
      <c r="A121">
        <f>ROW(Source!A58)</f>
        <v>58</v>
      </c>
      <c r="B121">
        <v>26812436</v>
      </c>
      <c r="C121">
        <v>26812816</v>
      </c>
      <c r="D121">
        <v>25414543</v>
      </c>
      <c r="E121">
        <v>1</v>
      </c>
      <c r="F121">
        <v>1</v>
      </c>
      <c r="G121">
        <v>1</v>
      </c>
      <c r="H121">
        <v>1</v>
      </c>
      <c r="I121" t="s">
        <v>436</v>
      </c>
      <c r="J121" t="s">
        <v>6</v>
      </c>
      <c r="K121" t="s">
        <v>437</v>
      </c>
      <c r="L121">
        <v>1191</v>
      </c>
      <c r="N121">
        <v>1013</v>
      </c>
      <c r="O121" t="s">
        <v>344</v>
      </c>
      <c r="P121" t="s">
        <v>344</v>
      </c>
      <c r="Q121">
        <v>1</v>
      </c>
      <c r="W121">
        <v>0</v>
      </c>
      <c r="X121">
        <v>-228054128</v>
      </c>
      <c r="Y121">
        <v>18.077999999999999</v>
      </c>
      <c r="AA121">
        <v>0</v>
      </c>
      <c r="AB121">
        <v>0</v>
      </c>
      <c r="AC121">
        <v>0</v>
      </c>
      <c r="AD121">
        <v>8.02</v>
      </c>
      <c r="AE121">
        <v>0</v>
      </c>
      <c r="AF121">
        <v>0</v>
      </c>
      <c r="AG121">
        <v>0</v>
      </c>
      <c r="AH121">
        <v>8.02</v>
      </c>
      <c r="AI121">
        <v>1</v>
      </c>
      <c r="AJ121">
        <v>1</v>
      </c>
      <c r="AK121">
        <v>1</v>
      </c>
      <c r="AL121">
        <v>1</v>
      </c>
      <c r="AN121">
        <v>0</v>
      </c>
      <c r="AO121">
        <v>1</v>
      </c>
      <c r="AP121">
        <v>1</v>
      </c>
      <c r="AQ121">
        <v>0</v>
      </c>
      <c r="AR121">
        <v>0</v>
      </c>
      <c r="AS121" t="s">
        <v>6</v>
      </c>
      <c r="AT121">
        <v>15.72</v>
      </c>
      <c r="AU121" t="s">
        <v>42</v>
      </c>
      <c r="AV121">
        <v>1</v>
      </c>
      <c r="AW121">
        <v>2</v>
      </c>
      <c r="AX121">
        <v>26812817</v>
      </c>
      <c r="AY121">
        <v>1</v>
      </c>
      <c r="AZ121">
        <v>0</v>
      </c>
      <c r="BA121">
        <v>123</v>
      </c>
      <c r="BB121">
        <v>0</v>
      </c>
      <c r="BC121">
        <v>0</v>
      </c>
      <c r="BD121">
        <v>0</v>
      </c>
      <c r="BE121">
        <v>0</v>
      </c>
      <c r="BF121">
        <v>0</v>
      </c>
      <c r="BG121">
        <v>0</v>
      </c>
      <c r="BH121">
        <v>0</v>
      </c>
      <c r="BI121">
        <v>0</v>
      </c>
      <c r="BJ121">
        <v>0</v>
      </c>
      <c r="BK121">
        <v>0</v>
      </c>
      <c r="BL121">
        <v>0</v>
      </c>
      <c r="BM121">
        <v>0</v>
      </c>
      <c r="BN121">
        <v>0</v>
      </c>
      <c r="BO121">
        <v>0</v>
      </c>
      <c r="BP121">
        <v>0</v>
      </c>
      <c r="BQ121">
        <v>0</v>
      </c>
      <c r="BR121">
        <v>0</v>
      </c>
      <c r="BS121">
        <v>0</v>
      </c>
      <c r="BT121">
        <v>0</v>
      </c>
      <c r="BU121">
        <v>0</v>
      </c>
      <c r="BV121">
        <v>0</v>
      </c>
      <c r="BW121">
        <v>0</v>
      </c>
      <c r="CX121">
        <f>Y121*Source!I58</f>
        <v>3.7963799999999996</v>
      </c>
      <c r="CY121">
        <f>AD121</f>
        <v>8.02</v>
      </c>
      <c r="CZ121">
        <f>AH121</f>
        <v>8.02</v>
      </c>
      <c r="DA121">
        <f>AL121</f>
        <v>1</v>
      </c>
      <c r="DB121">
        <v>0</v>
      </c>
    </row>
    <row r="122" spans="1:106" x14ac:dyDescent="0.2">
      <c r="A122">
        <f>ROW(Source!A58)</f>
        <v>58</v>
      </c>
      <c r="B122">
        <v>26812436</v>
      </c>
      <c r="C122">
        <v>26812816</v>
      </c>
      <c r="D122">
        <v>25412928</v>
      </c>
      <c r="E122">
        <v>1</v>
      </c>
      <c r="F122">
        <v>1</v>
      </c>
      <c r="G122">
        <v>1</v>
      </c>
      <c r="H122">
        <v>1</v>
      </c>
      <c r="I122" t="s">
        <v>345</v>
      </c>
      <c r="J122" t="s">
        <v>6</v>
      </c>
      <c r="K122" t="s">
        <v>346</v>
      </c>
      <c r="L122">
        <v>1191</v>
      </c>
      <c r="N122">
        <v>1013</v>
      </c>
      <c r="O122" t="s">
        <v>344</v>
      </c>
      <c r="P122" t="s">
        <v>344</v>
      </c>
      <c r="Q122">
        <v>1</v>
      </c>
      <c r="W122">
        <v>0</v>
      </c>
      <c r="X122">
        <v>-1417349443</v>
      </c>
      <c r="Y122">
        <v>13.88</v>
      </c>
      <c r="AA122">
        <v>0</v>
      </c>
      <c r="AB122">
        <v>0</v>
      </c>
      <c r="AC122">
        <v>0</v>
      </c>
      <c r="AD122">
        <v>0</v>
      </c>
      <c r="AE122">
        <v>0</v>
      </c>
      <c r="AF122">
        <v>0</v>
      </c>
      <c r="AG122">
        <v>0</v>
      </c>
      <c r="AH122">
        <v>0</v>
      </c>
      <c r="AI122">
        <v>1</v>
      </c>
      <c r="AJ122">
        <v>1</v>
      </c>
      <c r="AK122">
        <v>1</v>
      </c>
      <c r="AL122">
        <v>1</v>
      </c>
      <c r="AN122">
        <v>0</v>
      </c>
      <c r="AO122">
        <v>1</v>
      </c>
      <c r="AP122">
        <v>0</v>
      </c>
      <c r="AQ122">
        <v>0</v>
      </c>
      <c r="AR122">
        <v>0</v>
      </c>
      <c r="AS122" t="s">
        <v>6</v>
      </c>
      <c r="AT122">
        <v>13.88</v>
      </c>
      <c r="AU122" t="s">
        <v>6</v>
      </c>
      <c r="AV122">
        <v>2</v>
      </c>
      <c r="AW122">
        <v>2</v>
      </c>
      <c r="AX122">
        <v>26812818</v>
      </c>
      <c r="AY122">
        <v>1</v>
      </c>
      <c r="AZ122">
        <v>2048</v>
      </c>
      <c r="BA122">
        <v>124</v>
      </c>
      <c r="BB122">
        <v>0</v>
      </c>
      <c r="BC122">
        <v>0</v>
      </c>
      <c r="BD122">
        <v>0</v>
      </c>
      <c r="BE122">
        <v>0</v>
      </c>
      <c r="BF122">
        <v>0</v>
      </c>
      <c r="BG122">
        <v>0</v>
      </c>
      <c r="BH122">
        <v>0</v>
      </c>
      <c r="BI122">
        <v>0</v>
      </c>
      <c r="BJ122">
        <v>0</v>
      </c>
      <c r="BK122">
        <v>0</v>
      </c>
      <c r="BL122">
        <v>0</v>
      </c>
      <c r="BM122">
        <v>0</v>
      </c>
      <c r="BN122">
        <v>0</v>
      </c>
      <c r="BO122">
        <v>0</v>
      </c>
      <c r="BP122">
        <v>0</v>
      </c>
      <c r="BQ122">
        <v>0</v>
      </c>
      <c r="BR122">
        <v>0</v>
      </c>
      <c r="BS122">
        <v>0</v>
      </c>
      <c r="BT122">
        <v>0</v>
      </c>
      <c r="BU122">
        <v>0</v>
      </c>
      <c r="BV122">
        <v>0</v>
      </c>
      <c r="BW122">
        <v>0</v>
      </c>
      <c r="CX122">
        <f>Y122*Source!I58</f>
        <v>2.9148000000000001</v>
      </c>
      <c r="CY122">
        <f>AD122</f>
        <v>0</v>
      </c>
      <c r="CZ122">
        <f>AH122</f>
        <v>0</v>
      </c>
      <c r="DA122">
        <f>AL122</f>
        <v>1</v>
      </c>
      <c r="DB122">
        <v>0</v>
      </c>
    </row>
    <row r="123" spans="1:106" x14ac:dyDescent="0.2">
      <c r="A123">
        <f>ROW(Source!A58)</f>
        <v>58</v>
      </c>
      <c r="B123">
        <v>26812436</v>
      </c>
      <c r="C123">
        <v>26812816</v>
      </c>
      <c r="D123">
        <v>25229454</v>
      </c>
      <c r="E123">
        <v>1</v>
      </c>
      <c r="F123">
        <v>1</v>
      </c>
      <c r="G123">
        <v>1</v>
      </c>
      <c r="H123">
        <v>2</v>
      </c>
      <c r="I123" t="s">
        <v>438</v>
      </c>
      <c r="J123" t="s">
        <v>439</v>
      </c>
      <c r="K123" t="s">
        <v>440</v>
      </c>
      <c r="L123">
        <v>1368</v>
      </c>
      <c r="N123">
        <v>1011</v>
      </c>
      <c r="O123" t="s">
        <v>350</v>
      </c>
      <c r="P123" t="s">
        <v>350</v>
      </c>
      <c r="Q123">
        <v>1</v>
      </c>
      <c r="W123">
        <v>0</v>
      </c>
      <c r="X123">
        <v>645023554</v>
      </c>
      <c r="Y123">
        <v>2.2124999999999999</v>
      </c>
      <c r="AA123">
        <v>0</v>
      </c>
      <c r="AB123">
        <v>123</v>
      </c>
      <c r="AC123">
        <v>13.5</v>
      </c>
      <c r="AD123">
        <v>0</v>
      </c>
      <c r="AE123">
        <v>0</v>
      </c>
      <c r="AF123">
        <v>123</v>
      </c>
      <c r="AG123">
        <v>13.5</v>
      </c>
      <c r="AH123">
        <v>0</v>
      </c>
      <c r="AI123">
        <v>1</v>
      </c>
      <c r="AJ123">
        <v>1</v>
      </c>
      <c r="AK123">
        <v>1</v>
      </c>
      <c r="AL123">
        <v>1</v>
      </c>
      <c r="AN123">
        <v>0</v>
      </c>
      <c r="AO123">
        <v>1</v>
      </c>
      <c r="AP123">
        <v>1</v>
      </c>
      <c r="AQ123">
        <v>0</v>
      </c>
      <c r="AR123">
        <v>0</v>
      </c>
      <c r="AS123" t="s">
        <v>6</v>
      </c>
      <c r="AT123">
        <v>1.77</v>
      </c>
      <c r="AU123" t="s">
        <v>41</v>
      </c>
      <c r="AV123">
        <v>0</v>
      </c>
      <c r="AW123">
        <v>2</v>
      </c>
      <c r="AX123">
        <v>26812819</v>
      </c>
      <c r="AY123">
        <v>1</v>
      </c>
      <c r="AZ123">
        <v>0</v>
      </c>
      <c r="BA123">
        <v>125</v>
      </c>
      <c r="BB123">
        <v>0</v>
      </c>
      <c r="BC123">
        <v>0</v>
      </c>
      <c r="BD123">
        <v>0</v>
      </c>
      <c r="BE123">
        <v>0</v>
      </c>
      <c r="BF123">
        <v>0</v>
      </c>
      <c r="BG123">
        <v>0</v>
      </c>
      <c r="BH123">
        <v>0</v>
      </c>
      <c r="BI123">
        <v>0</v>
      </c>
      <c r="BJ123">
        <v>0</v>
      </c>
      <c r="BK123">
        <v>0</v>
      </c>
      <c r="BL123">
        <v>0</v>
      </c>
      <c r="BM123">
        <v>0</v>
      </c>
      <c r="BN123">
        <v>0</v>
      </c>
      <c r="BO123">
        <v>0</v>
      </c>
      <c r="BP123">
        <v>0</v>
      </c>
      <c r="BQ123">
        <v>0</v>
      </c>
      <c r="BR123">
        <v>0</v>
      </c>
      <c r="BS123">
        <v>0</v>
      </c>
      <c r="BT123">
        <v>0</v>
      </c>
      <c r="BU123">
        <v>0</v>
      </c>
      <c r="BV123">
        <v>0</v>
      </c>
      <c r="BW123">
        <v>0</v>
      </c>
      <c r="CX123">
        <f>Y123*Source!I58</f>
        <v>0.46462499999999995</v>
      </c>
      <c r="CY123">
        <f>AB123</f>
        <v>123</v>
      </c>
      <c r="CZ123">
        <f>AF123</f>
        <v>123</v>
      </c>
      <c r="DA123">
        <f>AJ123</f>
        <v>1</v>
      </c>
      <c r="DB123">
        <v>0</v>
      </c>
    </row>
    <row r="124" spans="1:106" x14ac:dyDescent="0.2">
      <c r="A124">
        <f>ROW(Source!A58)</f>
        <v>58</v>
      </c>
      <c r="B124">
        <v>26812436</v>
      </c>
      <c r="C124">
        <v>26812816</v>
      </c>
      <c r="D124">
        <v>25230445</v>
      </c>
      <c r="E124">
        <v>1</v>
      </c>
      <c r="F124">
        <v>1</v>
      </c>
      <c r="G124">
        <v>1</v>
      </c>
      <c r="H124">
        <v>2</v>
      </c>
      <c r="I124" t="s">
        <v>379</v>
      </c>
      <c r="J124" t="s">
        <v>380</v>
      </c>
      <c r="K124" t="s">
        <v>381</v>
      </c>
      <c r="L124">
        <v>1368</v>
      </c>
      <c r="N124">
        <v>1011</v>
      </c>
      <c r="O124" t="s">
        <v>350</v>
      </c>
      <c r="P124" t="s">
        <v>350</v>
      </c>
      <c r="Q124">
        <v>1</v>
      </c>
      <c r="W124">
        <v>0</v>
      </c>
      <c r="X124">
        <v>1225731627</v>
      </c>
      <c r="Y124">
        <v>5.3624999999999998</v>
      </c>
      <c r="AA124">
        <v>0</v>
      </c>
      <c r="AB124">
        <v>89.99</v>
      </c>
      <c r="AC124">
        <v>10.06</v>
      </c>
      <c r="AD124">
        <v>0</v>
      </c>
      <c r="AE124">
        <v>0</v>
      </c>
      <c r="AF124">
        <v>89.99</v>
      </c>
      <c r="AG124">
        <v>10.06</v>
      </c>
      <c r="AH124">
        <v>0</v>
      </c>
      <c r="AI124">
        <v>1</v>
      </c>
      <c r="AJ124">
        <v>1</v>
      </c>
      <c r="AK124">
        <v>1</v>
      </c>
      <c r="AL124">
        <v>1</v>
      </c>
      <c r="AN124">
        <v>0</v>
      </c>
      <c r="AO124">
        <v>1</v>
      </c>
      <c r="AP124">
        <v>1</v>
      </c>
      <c r="AQ124">
        <v>0</v>
      </c>
      <c r="AR124">
        <v>0</v>
      </c>
      <c r="AS124" t="s">
        <v>6</v>
      </c>
      <c r="AT124">
        <v>4.29</v>
      </c>
      <c r="AU124" t="s">
        <v>41</v>
      </c>
      <c r="AV124">
        <v>0</v>
      </c>
      <c r="AW124">
        <v>2</v>
      </c>
      <c r="AX124">
        <v>26812820</v>
      </c>
      <c r="AY124">
        <v>1</v>
      </c>
      <c r="AZ124">
        <v>0</v>
      </c>
      <c r="BA124">
        <v>126</v>
      </c>
      <c r="BB124">
        <v>0</v>
      </c>
      <c r="BC124">
        <v>0</v>
      </c>
      <c r="BD124">
        <v>0</v>
      </c>
      <c r="BE124">
        <v>0</v>
      </c>
      <c r="BF124">
        <v>0</v>
      </c>
      <c r="BG124">
        <v>0</v>
      </c>
      <c r="BH124">
        <v>0</v>
      </c>
      <c r="BI124">
        <v>0</v>
      </c>
      <c r="BJ124">
        <v>0</v>
      </c>
      <c r="BK124">
        <v>0</v>
      </c>
      <c r="BL124">
        <v>0</v>
      </c>
      <c r="BM124">
        <v>0</v>
      </c>
      <c r="BN124">
        <v>0</v>
      </c>
      <c r="BO124">
        <v>0</v>
      </c>
      <c r="BP124">
        <v>0</v>
      </c>
      <c r="BQ124">
        <v>0</v>
      </c>
      <c r="BR124">
        <v>0</v>
      </c>
      <c r="BS124">
        <v>0</v>
      </c>
      <c r="BT124">
        <v>0</v>
      </c>
      <c r="BU124">
        <v>0</v>
      </c>
      <c r="BV124">
        <v>0</v>
      </c>
      <c r="BW124">
        <v>0</v>
      </c>
      <c r="CX124">
        <f>Y124*Source!I58</f>
        <v>1.1261249999999998</v>
      </c>
      <c r="CY124">
        <f>AB124</f>
        <v>89.99</v>
      </c>
      <c r="CZ124">
        <f>AF124</f>
        <v>89.99</v>
      </c>
      <c r="DA124">
        <f>AJ124</f>
        <v>1</v>
      </c>
      <c r="DB124">
        <v>0</v>
      </c>
    </row>
    <row r="125" spans="1:106" x14ac:dyDescent="0.2">
      <c r="A125">
        <f>ROW(Source!A58)</f>
        <v>58</v>
      </c>
      <c r="B125">
        <v>26812436</v>
      </c>
      <c r="C125">
        <v>26812816</v>
      </c>
      <c r="D125">
        <v>25230807</v>
      </c>
      <c r="E125">
        <v>1</v>
      </c>
      <c r="F125">
        <v>1</v>
      </c>
      <c r="G125">
        <v>1</v>
      </c>
      <c r="H125">
        <v>2</v>
      </c>
      <c r="I125" t="s">
        <v>441</v>
      </c>
      <c r="J125" t="s">
        <v>442</v>
      </c>
      <c r="K125" t="s">
        <v>443</v>
      </c>
      <c r="L125">
        <v>1368</v>
      </c>
      <c r="N125">
        <v>1011</v>
      </c>
      <c r="O125" t="s">
        <v>350</v>
      </c>
      <c r="P125" t="s">
        <v>350</v>
      </c>
      <c r="Q125">
        <v>1</v>
      </c>
      <c r="W125">
        <v>0</v>
      </c>
      <c r="X125">
        <v>1663826256</v>
      </c>
      <c r="Y125">
        <v>8.85</v>
      </c>
      <c r="AA125">
        <v>0</v>
      </c>
      <c r="AB125">
        <v>206.01</v>
      </c>
      <c r="AC125">
        <v>14.4</v>
      </c>
      <c r="AD125">
        <v>0</v>
      </c>
      <c r="AE125">
        <v>0</v>
      </c>
      <c r="AF125">
        <v>206.01</v>
      </c>
      <c r="AG125">
        <v>14.4</v>
      </c>
      <c r="AH125">
        <v>0</v>
      </c>
      <c r="AI125">
        <v>1</v>
      </c>
      <c r="AJ125">
        <v>1</v>
      </c>
      <c r="AK125">
        <v>1</v>
      </c>
      <c r="AL125">
        <v>1</v>
      </c>
      <c r="AN125">
        <v>0</v>
      </c>
      <c r="AO125">
        <v>1</v>
      </c>
      <c r="AP125">
        <v>1</v>
      </c>
      <c r="AQ125">
        <v>0</v>
      </c>
      <c r="AR125">
        <v>0</v>
      </c>
      <c r="AS125" t="s">
        <v>6</v>
      </c>
      <c r="AT125">
        <v>7.08</v>
      </c>
      <c r="AU125" t="s">
        <v>41</v>
      </c>
      <c r="AV125">
        <v>0</v>
      </c>
      <c r="AW125">
        <v>2</v>
      </c>
      <c r="AX125">
        <v>26812821</v>
      </c>
      <c r="AY125">
        <v>1</v>
      </c>
      <c r="AZ125">
        <v>0</v>
      </c>
      <c r="BA125">
        <v>127</v>
      </c>
      <c r="BB125">
        <v>0</v>
      </c>
      <c r="BC125">
        <v>0</v>
      </c>
      <c r="BD125">
        <v>0</v>
      </c>
      <c r="BE125">
        <v>0</v>
      </c>
      <c r="BF125">
        <v>0</v>
      </c>
      <c r="BG125">
        <v>0</v>
      </c>
      <c r="BH125">
        <v>0</v>
      </c>
      <c r="BI125">
        <v>0</v>
      </c>
      <c r="BJ125">
        <v>0</v>
      </c>
      <c r="BK125">
        <v>0</v>
      </c>
      <c r="BL125">
        <v>0</v>
      </c>
      <c r="BM125">
        <v>0</v>
      </c>
      <c r="BN125">
        <v>0</v>
      </c>
      <c r="BO125">
        <v>0</v>
      </c>
      <c r="BP125">
        <v>0</v>
      </c>
      <c r="BQ125">
        <v>0</v>
      </c>
      <c r="BR125">
        <v>0</v>
      </c>
      <c r="BS125">
        <v>0</v>
      </c>
      <c r="BT125">
        <v>0</v>
      </c>
      <c r="BU125">
        <v>0</v>
      </c>
      <c r="BV125">
        <v>0</v>
      </c>
      <c r="BW125">
        <v>0</v>
      </c>
      <c r="CX125">
        <f>Y125*Source!I58</f>
        <v>1.8584999999999998</v>
      </c>
      <c r="CY125">
        <f>AB125</f>
        <v>206.01</v>
      </c>
      <c r="CZ125">
        <f>AF125</f>
        <v>206.01</v>
      </c>
      <c r="DA125">
        <f>AJ125</f>
        <v>1</v>
      </c>
      <c r="DB125">
        <v>0</v>
      </c>
    </row>
    <row r="126" spans="1:106" x14ac:dyDescent="0.2">
      <c r="A126">
        <f>ROW(Source!A58)</f>
        <v>58</v>
      </c>
      <c r="B126">
        <v>26812436</v>
      </c>
      <c r="C126">
        <v>26812816</v>
      </c>
      <c r="D126">
        <v>25231536</v>
      </c>
      <c r="E126">
        <v>1</v>
      </c>
      <c r="F126">
        <v>1</v>
      </c>
      <c r="G126">
        <v>1</v>
      </c>
      <c r="H126">
        <v>2</v>
      </c>
      <c r="I126" t="s">
        <v>391</v>
      </c>
      <c r="J126" t="s">
        <v>392</v>
      </c>
      <c r="K126" t="s">
        <v>393</v>
      </c>
      <c r="L126">
        <v>1368</v>
      </c>
      <c r="N126">
        <v>1011</v>
      </c>
      <c r="O126" t="s">
        <v>350</v>
      </c>
      <c r="P126" t="s">
        <v>350</v>
      </c>
      <c r="Q126">
        <v>1</v>
      </c>
      <c r="W126">
        <v>0</v>
      </c>
      <c r="X126">
        <v>529073949</v>
      </c>
      <c r="Y126">
        <v>0.92500000000000004</v>
      </c>
      <c r="AA126">
        <v>0</v>
      </c>
      <c r="AB126">
        <v>110</v>
      </c>
      <c r="AC126">
        <v>11.6</v>
      </c>
      <c r="AD126">
        <v>0</v>
      </c>
      <c r="AE126">
        <v>0</v>
      </c>
      <c r="AF126">
        <v>110</v>
      </c>
      <c r="AG126">
        <v>11.6</v>
      </c>
      <c r="AH126">
        <v>0</v>
      </c>
      <c r="AI126">
        <v>1</v>
      </c>
      <c r="AJ126">
        <v>1</v>
      </c>
      <c r="AK126">
        <v>1</v>
      </c>
      <c r="AL126">
        <v>1</v>
      </c>
      <c r="AN126">
        <v>0</v>
      </c>
      <c r="AO126">
        <v>1</v>
      </c>
      <c r="AP126">
        <v>1</v>
      </c>
      <c r="AQ126">
        <v>0</v>
      </c>
      <c r="AR126">
        <v>0</v>
      </c>
      <c r="AS126" t="s">
        <v>6</v>
      </c>
      <c r="AT126">
        <v>0.74</v>
      </c>
      <c r="AU126" t="s">
        <v>41</v>
      </c>
      <c r="AV126">
        <v>0</v>
      </c>
      <c r="AW126">
        <v>2</v>
      </c>
      <c r="AX126">
        <v>26812822</v>
      </c>
      <c r="AY126">
        <v>1</v>
      </c>
      <c r="AZ126">
        <v>0</v>
      </c>
      <c r="BA126">
        <v>128</v>
      </c>
      <c r="BB126">
        <v>0</v>
      </c>
      <c r="BC126">
        <v>0</v>
      </c>
      <c r="BD126">
        <v>0</v>
      </c>
      <c r="BE126">
        <v>0</v>
      </c>
      <c r="BF126">
        <v>0</v>
      </c>
      <c r="BG126">
        <v>0</v>
      </c>
      <c r="BH126">
        <v>0</v>
      </c>
      <c r="BI126">
        <v>0</v>
      </c>
      <c r="BJ126">
        <v>0</v>
      </c>
      <c r="BK126">
        <v>0</v>
      </c>
      <c r="BL126">
        <v>0</v>
      </c>
      <c r="BM126">
        <v>0</v>
      </c>
      <c r="BN126">
        <v>0</v>
      </c>
      <c r="BO126">
        <v>0</v>
      </c>
      <c r="BP126">
        <v>0</v>
      </c>
      <c r="BQ126">
        <v>0</v>
      </c>
      <c r="BR126">
        <v>0</v>
      </c>
      <c r="BS126">
        <v>0</v>
      </c>
      <c r="BT126">
        <v>0</v>
      </c>
      <c r="BU126">
        <v>0</v>
      </c>
      <c r="BV126">
        <v>0</v>
      </c>
      <c r="BW126">
        <v>0</v>
      </c>
      <c r="CX126">
        <f>Y126*Source!I58</f>
        <v>0.19425000000000001</v>
      </c>
      <c r="CY126">
        <f>AB126</f>
        <v>110</v>
      </c>
      <c r="CZ126">
        <f>AF126</f>
        <v>110</v>
      </c>
      <c r="DA126">
        <f>AJ126</f>
        <v>1</v>
      </c>
      <c r="DB126">
        <v>0</v>
      </c>
    </row>
    <row r="127" spans="1:106" x14ac:dyDescent="0.2">
      <c r="A127">
        <f>ROW(Source!A58)</f>
        <v>58</v>
      </c>
      <c r="B127">
        <v>26812436</v>
      </c>
      <c r="C127">
        <v>26812816</v>
      </c>
      <c r="D127">
        <v>25149961</v>
      </c>
      <c r="E127">
        <v>1</v>
      </c>
      <c r="F127">
        <v>1</v>
      </c>
      <c r="G127">
        <v>1</v>
      </c>
      <c r="H127">
        <v>3</v>
      </c>
      <c r="I127" t="s">
        <v>400</v>
      </c>
      <c r="J127" t="s">
        <v>401</v>
      </c>
      <c r="K127" t="s">
        <v>402</v>
      </c>
      <c r="L127">
        <v>1339</v>
      </c>
      <c r="N127">
        <v>1007</v>
      </c>
      <c r="O127" t="s">
        <v>52</v>
      </c>
      <c r="P127" t="s">
        <v>52</v>
      </c>
      <c r="Q127">
        <v>1</v>
      </c>
      <c r="W127">
        <v>0</v>
      </c>
      <c r="X127">
        <v>-1660354250</v>
      </c>
      <c r="Y127">
        <v>5</v>
      </c>
      <c r="AA127">
        <v>2.44</v>
      </c>
      <c r="AB127">
        <v>0</v>
      </c>
      <c r="AC127">
        <v>0</v>
      </c>
      <c r="AD127">
        <v>0</v>
      </c>
      <c r="AE127">
        <v>2.44</v>
      </c>
      <c r="AF127">
        <v>0</v>
      </c>
      <c r="AG127">
        <v>0</v>
      </c>
      <c r="AH127">
        <v>0</v>
      </c>
      <c r="AI127">
        <v>1</v>
      </c>
      <c r="AJ127">
        <v>1</v>
      </c>
      <c r="AK127">
        <v>1</v>
      </c>
      <c r="AL127">
        <v>1</v>
      </c>
      <c r="AN127">
        <v>0</v>
      </c>
      <c r="AO127">
        <v>1</v>
      </c>
      <c r="AP127">
        <v>1</v>
      </c>
      <c r="AQ127">
        <v>0</v>
      </c>
      <c r="AR127">
        <v>0</v>
      </c>
      <c r="AS127" t="s">
        <v>6</v>
      </c>
      <c r="AT127">
        <v>5</v>
      </c>
      <c r="AU127" t="s">
        <v>6</v>
      </c>
      <c r="AV127">
        <v>0</v>
      </c>
      <c r="AW127">
        <v>2</v>
      </c>
      <c r="AX127">
        <v>26812823</v>
      </c>
      <c r="AY127">
        <v>1</v>
      </c>
      <c r="AZ127">
        <v>0</v>
      </c>
      <c r="BA127">
        <v>129</v>
      </c>
      <c r="BB127">
        <v>0</v>
      </c>
      <c r="BC127">
        <v>0</v>
      </c>
      <c r="BD127">
        <v>0</v>
      </c>
      <c r="BE127">
        <v>0</v>
      </c>
      <c r="BF127">
        <v>0</v>
      </c>
      <c r="BG127">
        <v>0</v>
      </c>
      <c r="BH127">
        <v>0</v>
      </c>
      <c r="BI127">
        <v>0</v>
      </c>
      <c r="BJ127">
        <v>0</v>
      </c>
      <c r="BK127">
        <v>0</v>
      </c>
      <c r="BL127">
        <v>0</v>
      </c>
      <c r="BM127">
        <v>0</v>
      </c>
      <c r="BN127">
        <v>0</v>
      </c>
      <c r="BO127">
        <v>0</v>
      </c>
      <c r="BP127">
        <v>0</v>
      </c>
      <c r="BQ127">
        <v>0</v>
      </c>
      <c r="BR127">
        <v>0</v>
      </c>
      <c r="BS127">
        <v>0</v>
      </c>
      <c r="BT127">
        <v>0</v>
      </c>
      <c r="BU127">
        <v>0</v>
      </c>
      <c r="BV127">
        <v>0</v>
      </c>
      <c r="BW127">
        <v>0</v>
      </c>
      <c r="CX127">
        <f>Y127*Source!I58</f>
        <v>1.05</v>
      </c>
      <c r="CY127">
        <f>AA127</f>
        <v>2.44</v>
      </c>
      <c r="CZ127">
        <f>AE127</f>
        <v>2.44</v>
      </c>
      <c r="DA127">
        <f>AI127</f>
        <v>1</v>
      </c>
      <c r="DB127">
        <v>0</v>
      </c>
    </row>
    <row r="128" spans="1:106" x14ac:dyDescent="0.2">
      <c r="A128">
        <f>ROW(Source!A58)</f>
        <v>58</v>
      </c>
      <c r="B128">
        <v>26812436</v>
      </c>
      <c r="C128">
        <v>26812816</v>
      </c>
      <c r="D128">
        <v>25154446</v>
      </c>
      <c r="E128">
        <v>1</v>
      </c>
      <c r="F128">
        <v>1</v>
      </c>
      <c r="G128">
        <v>1</v>
      </c>
      <c r="H128">
        <v>3</v>
      </c>
      <c r="I128" t="s">
        <v>116</v>
      </c>
      <c r="J128" t="s">
        <v>118</v>
      </c>
      <c r="K128" t="s">
        <v>117</v>
      </c>
      <c r="L128">
        <v>1339</v>
      </c>
      <c r="N128">
        <v>1007</v>
      </c>
      <c r="O128" t="s">
        <v>52</v>
      </c>
      <c r="P128" t="s">
        <v>52</v>
      </c>
      <c r="Q128">
        <v>1</v>
      </c>
      <c r="W128">
        <v>0</v>
      </c>
      <c r="X128">
        <v>-190031125</v>
      </c>
      <c r="Y128">
        <v>100</v>
      </c>
      <c r="AA128">
        <v>118.76</v>
      </c>
      <c r="AB128">
        <v>0</v>
      </c>
      <c r="AC128">
        <v>0</v>
      </c>
      <c r="AD128">
        <v>0</v>
      </c>
      <c r="AE128">
        <v>118.76</v>
      </c>
      <c r="AF128">
        <v>0</v>
      </c>
      <c r="AG128">
        <v>0</v>
      </c>
      <c r="AH128">
        <v>0</v>
      </c>
      <c r="AI128">
        <v>1</v>
      </c>
      <c r="AJ128">
        <v>1</v>
      </c>
      <c r="AK128">
        <v>1</v>
      </c>
      <c r="AL128">
        <v>1</v>
      </c>
      <c r="AN128">
        <v>0</v>
      </c>
      <c r="AO128">
        <v>0</v>
      </c>
      <c r="AP128">
        <v>0</v>
      </c>
      <c r="AQ128">
        <v>0</v>
      </c>
      <c r="AR128">
        <v>0</v>
      </c>
      <c r="AS128" t="s">
        <v>6</v>
      </c>
      <c r="AT128">
        <v>100</v>
      </c>
      <c r="AU128" t="s">
        <v>6</v>
      </c>
      <c r="AV128">
        <v>0</v>
      </c>
      <c r="AW128">
        <v>1</v>
      </c>
      <c r="AX128">
        <v>-1</v>
      </c>
      <c r="AY128">
        <v>0</v>
      </c>
      <c r="AZ128">
        <v>0</v>
      </c>
      <c r="BA128" t="s">
        <v>6</v>
      </c>
      <c r="BB128">
        <v>0</v>
      </c>
      <c r="BC128">
        <v>0</v>
      </c>
      <c r="BD128">
        <v>0</v>
      </c>
      <c r="BE128">
        <v>0</v>
      </c>
      <c r="BF128">
        <v>0</v>
      </c>
      <c r="BG128">
        <v>0</v>
      </c>
      <c r="BH128">
        <v>0</v>
      </c>
      <c r="BI128">
        <v>0</v>
      </c>
      <c r="BJ128">
        <v>0</v>
      </c>
      <c r="BK128">
        <v>0</v>
      </c>
      <c r="BL128">
        <v>0</v>
      </c>
      <c r="BM128">
        <v>0</v>
      </c>
      <c r="BN128">
        <v>0</v>
      </c>
      <c r="BO128">
        <v>0</v>
      </c>
      <c r="BP128">
        <v>0</v>
      </c>
      <c r="BQ128">
        <v>0</v>
      </c>
      <c r="BR128">
        <v>0</v>
      </c>
      <c r="BS128">
        <v>0</v>
      </c>
      <c r="BT128">
        <v>0</v>
      </c>
      <c r="BU128">
        <v>0</v>
      </c>
      <c r="BV128">
        <v>0</v>
      </c>
      <c r="BW128">
        <v>0</v>
      </c>
      <c r="CX128">
        <f>Y128*Source!I58</f>
        <v>21</v>
      </c>
      <c r="CY128">
        <f>AA128</f>
        <v>118.76</v>
      </c>
      <c r="CZ128">
        <f>AE128</f>
        <v>118.76</v>
      </c>
      <c r="DA128">
        <f>AI128</f>
        <v>1</v>
      </c>
      <c r="DB128">
        <v>0</v>
      </c>
    </row>
    <row r="129" spans="1:106" x14ac:dyDescent="0.2">
      <c r="A129">
        <f>ROW(Source!A59)</f>
        <v>59</v>
      </c>
      <c r="B129">
        <v>26812450</v>
      </c>
      <c r="C129">
        <v>26812816</v>
      </c>
      <c r="D129">
        <v>25414543</v>
      </c>
      <c r="E129">
        <v>1</v>
      </c>
      <c r="F129">
        <v>1</v>
      </c>
      <c r="G129">
        <v>1</v>
      </c>
      <c r="H129">
        <v>1</v>
      </c>
      <c r="I129" t="s">
        <v>436</v>
      </c>
      <c r="J129" t="s">
        <v>6</v>
      </c>
      <c r="K129" t="s">
        <v>437</v>
      </c>
      <c r="L129">
        <v>1191</v>
      </c>
      <c r="N129">
        <v>1013</v>
      </c>
      <c r="O129" t="s">
        <v>344</v>
      </c>
      <c r="P129" t="s">
        <v>344</v>
      </c>
      <c r="Q129">
        <v>1</v>
      </c>
      <c r="W129">
        <v>0</v>
      </c>
      <c r="X129">
        <v>-228054128</v>
      </c>
      <c r="Y129">
        <v>18.077999999999999</v>
      </c>
      <c r="AA129">
        <v>0</v>
      </c>
      <c r="AB129">
        <v>0</v>
      </c>
      <c r="AC129">
        <v>0</v>
      </c>
      <c r="AD129">
        <v>57.34</v>
      </c>
      <c r="AE129">
        <v>0</v>
      </c>
      <c r="AF129">
        <v>0</v>
      </c>
      <c r="AG129">
        <v>0</v>
      </c>
      <c r="AH129">
        <v>8.02</v>
      </c>
      <c r="AI129">
        <v>1</v>
      </c>
      <c r="AJ129">
        <v>1</v>
      </c>
      <c r="AK129">
        <v>1</v>
      </c>
      <c r="AL129">
        <v>7.15</v>
      </c>
      <c r="AN129">
        <v>0</v>
      </c>
      <c r="AO129">
        <v>1</v>
      </c>
      <c r="AP129">
        <v>1</v>
      </c>
      <c r="AQ129">
        <v>0</v>
      </c>
      <c r="AR129">
        <v>0</v>
      </c>
      <c r="AS129" t="s">
        <v>6</v>
      </c>
      <c r="AT129">
        <v>15.72</v>
      </c>
      <c r="AU129" t="s">
        <v>42</v>
      </c>
      <c r="AV129">
        <v>1</v>
      </c>
      <c r="AW129">
        <v>2</v>
      </c>
      <c r="AX129">
        <v>26812817</v>
      </c>
      <c r="AY129">
        <v>1</v>
      </c>
      <c r="AZ129">
        <v>0</v>
      </c>
      <c r="BA129">
        <v>131</v>
      </c>
      <c r="BB129">
        <v>0</v>
      </c>
      <c r="BC129">
        <v>0</v>
      </c>
      <c r="BD129">
        <v>0</v>
      </c>
      <c r="BE129">
        <v>0</v>
      </c>
      <c r="BF129">
        <v>0</v>
      </c>
      <c r="BG129">
        <v>0</v>
      </c>
      <c r="BH129">
        <v>0</v>
      </c>
      <c r="BI129">
        <v>0</v>
      </c>
      <c r="BJ129">
        <v>0</v>
      </c>
      <c r="BK129">
        <v>0</v>
      </c>
      <c r="BL129">
        <v>0</v>
      </c>
      <c r="BM129">
        <v>0</v>
      </c>
      <c r="BN129">
        <v>0</v>
      </c>
      <c r="BO129">
        <v>0</v>
      </c>
      <c r="BP129">
        <v>0</v>
      </c>
      <c r="BQ129">
        <v>0</v>
      </c>
      <c r="BR129">
        <v>0</v>
      </c>
      <c r="BS129">
        <v>0</v>
      </c>
      <c r="BT129">
        <v>0</v>
      </c>
      <c r="BU129">
        <v>0</v>
      </c>
      <c r="BV129">
        <v>0</v>
      </c>
      <c r="BW129">
        <v>0</v>
      </c>
      <c r="CX129">
        <f>Y129*Source!I59</f>
        <v>3.7963799999999996</v>
      </c>
      <c r="CY129">
        <f>AD129</f>
        <v>57.34</v>
      </c>
      <c r="CZ129">
        <f>AH129</f>
        <v>8.02</v>
      </c>
      <c r="DA129">
        <f>AL129</f>
        <v>7.15</v>
      </c>
      <c r="DB129">
        <v>0</v>
      </c>
    </row>
    <row r="130" spans="1:106" x14ac:dyDescent="0.2">
      <c r="A130">
        <f>ROW(Source!A59)</f>
        <v>59</v>
      </c>
      <c r="B130">
        <v>26812450</v>
      </c>
      <c r="C130">
        <v>26812816</v>
      </c>
      <c r="D130">
        <v>25412928</v>
      </c>
      <c r="E130">
        <v>1</v>
      </c>
      <c r="F130">
        <v>1</v>
      </c>
      <c r="G130">
        <v>1</v>
      </c>
      <c r="H130">
        <v>1</v>
      </c>
      <c r="I130" t="s">
        <v>345</v>
      </c>
      <c r="J130" t="s">
        <v>6</v>
      </c>
      <c r="K130" t="s">
        <v>346</v>
      </c>
      <c r="L130">
        <v>1191</v>
      </c>
      <c r="N130">
        <v>1013</v>
      </c>
      <c r="O130" t="s">
        <v>344</v>
      </c>
      <c r="P130" t="s">
        <v>344</v>
      </c>
      <c r="Q130">
        <v>1</v>
      </c>
      <c r="W130">
        <v>0</v>
      </c>
      <c r="X130">
        <v>-1417349443</v>
      </c>
      <c r="Y130">
        <v>13.88</v>
      </c>
      <c r="AA130">
        <v>0</v>
      </c>
      <c r="AB130">
        <v>0</v>
      </c>
      <c r="AC130">
        <v>0</v>
      </c>
      <c r="AD130">
        <v>0</v>
      </c>
      <c r="AE130">
        <v>0</v>
      </c>
      <c r="AF130">
        <v>0</v>
      </c>
      <c r="AG130">
        <v>0</v>
      </c>
      <c r="AH130">
        <v>0</v>
      </c>
      <c r="AI130">
        <v>1</v>
      </c>
      <c r="AJ130">
        <v>1</v>
      </c>
      <c r="AK130">
        <v>7.15</v>
      </c>
      <c r="AL130">
        <v>1</v>
      </c>
      <c r="AN130">
        <v>0</v>
      </c>
      <c r="AO130">
        <v>1</v>
      </c>
      <c r="AP130">
        <v>0</v>
      </c>
      <c r="AQ130">
        <v>0</v>
      </c>
      <c r="AR130">
        <v>0</v>
      </c>
      <c r="AS130" t="s">
        <v>6</v>
      </c>
      <c r="AT130">
        <v>13.88</v>
      </c>
      <c r="AU130" t="s">
        <v>6</v>
      </c>
      <c r="AV130">
        <v>2</v>
      </c>
      <c r="AW130">
        <v>2</v>
      </c>
      <c r="AX130">
        <v>26812818</v>
      </c>
      <c r="AY130">
        <v>1</v>
      </c>
      <c r="AZ130">
        <v>2048</v>
      </c>
      <c r="BA130">
        <v>132</v>
      </c>
      <c r="BB130">
        <v>0</v>
      </c>
      <c r="BC130">
        <v>0</v>
      </c>
      <c r="BD130">
        <v>0</v>
      </c>
      <c r="BE130">
        <v>0</v>
      </c>
      <c r="BF130">
        <v>0</v>
      </c>
      <c r="BG130">
        <v>0</v>
      </c>
      <c r="BH130">
        <v>0</v>
      </c>
      <c r="BI130">
        <v>0</v>
      </c>
      <c r="BJ130">
        <v>0</v>
      </c>
      <c r="BK130">
        <v>0</v>
      </c>
      <c r="BL130">
        <v>0</v>
      </c>
      <c r="BM130">
        <v>0</v>
      </c>
      <c r="BN130">
        <v>0</v>
      </c>
      <c r="BO130">
        <v>0</v>
      </c>
      <c r="BP130">
        <v>0</v>
      </c>
      <c r="BQ130">
        <v>0</v>
      </c>
      <c r="BR130">
        <v>0</v>
      </c>
      <c r="BS130">
        <v>0</v>
      </c>
      <c r="BT130">
        <v>0</v>
      </c>
      <c r="BU130">
        <v>0</v>
      </c>
      <c r="BV130">
        <v>0</v>
      </c>
      <c r="BW130">
        <v>0</v>
      </c>
      <c r="CX130">
        <f>Y130*Source!I59</f>
        <v>2.9148000000000001</v>
      </c>
      <c r="CY130">
        <f>AD130</f>
        <v>0</v>
      </c>
      <c r="CZ130">
        <f>AH130</f>
        <v>0</v>
      </c>
      <c r="DA130">
        <f>AL130</f>
        <v>1</v>
      </c>
      <c r="DB130">
        <v>0</v>
      </c>
    </row>
    <row r="131" spans="1:106" x14ac:dyDescent="0.2">
      <c r="A131">
        <f>ROW(Source!A59)</f>
        <v>59</v>
      </c>
      <c r="B131">
        <v>26812450</v>
      </c>
      <c r="C131">
        <v>26812816</v>
      </c>
      <c r="D131">
        <v>25229454</v>
      </c>
      <c r="E131">
        <v>1</v>
      </c>
      <c r="F131">
        <v>1</v>
      </c>
      <c r="G131">
        <v>1</v>
      </c>
      <c r="H131">
        <v>2</v>
      </c>
      <c r="I131" t="s">
        <v>438</v>
      </c>
      <c r="J131" t="s">
        <v>439</v>
      </c>
      <c r="K131" t="s">
        <v>440</v>
      </c>
      <c r="L131">
        <v>1368</v>
      </c>
      <c r="N131">
        <v>1011</v>
      </c>
      <c r="O131" t="s">
        <v>350</v>
      </c>
      <c r="P131" t="s">
        <v>350</v>
      </c>
      <c r="Q131">
        <v>1</v>
      </c>
      <c r="W131">
        <v>0</v>
      </c>
      <c r="X131">
        <v>645023554</v>
      </c>
      <c r="Y131">
        <v>2.2124999999999999</v>
      </c>
      <c r="AA131">
        <v>0</v>
      </c>
      <c r="AB131">
        <v>879.45</v>
      </c>
      <c r="AC131">
        <v>13.5</v>
      </c>
      <c r="AD131">
        <v>0</v>
      </c>
      <c r="AE131">
        <v>0</v>
      </c>
      <c r="AF131">
        <v>123</v>
      </c>
      <c r="AG131">
        <v>13.5</v>
      </c>
      <c r="AH131">
        <v>0</v>
      </c>
      <c r="AI131">
        <v>1</v>
      </c>
      <c r="AJ131">
        <v>7.15</v>
      </c>
      <c r="AK131">
        <v>1</v>
      </c>
      <c r="AL131">
        <v>1</v>
      </c>
      <c r="AN131">
        <v>0</v>
      </c>
      <c r="AO131">
        <v>1</v>
      </c>
      <c r="AP131">
        <v>1</v>
      </c>
      <c r="AQ131">
        <v>0</v>
      </c>
      <c r="AR131">
        <v>0</v>
      </c>
      <c r="AS131" t="s">
        <v>6</v>
      </c>
      <c r="AT131">
        <v>1.77</v>
      </c>
      <c r="AU131" t="s">
        <v>41</v>
      </c>
      <c r="AV131">
        <v>0</v>
      </c>
      <c r="AW131">
        <v>2</v>
      </c>
      <c r="AX131">
        <v>26812819</v>
      </c>
      <c r="AY131">
        <v>1</v>
      </c>
      <c r="AZ131">
        <v>0</v>
      </c>
      <c r="BA131">
        <v>133</v>
      </c>
      <c r="BB131">
        <v>0</v>
      </c>
      <c r="BC131">
        <v>0</v>
      </c>
      <c r="BD131">
        <v>0</v>
      </c>
      <c r="BE131">
        <v>0</v>
      </c>
      <c r="BF131">
        <v>0</v>
      </c>
      <c r="BG131">
        <v>0</v>
      </c>
      <c r="BH131">
        <v>0</v>
      </c>
      <c r="BI131">
        <v>0</v>
      </c>
      <c r="BJ131">
        <v>0</v>
      </c>
      <c r="BK131">
        <v>0</v>
      </c>
      <c r="BL131">
        <v>0</v>
      </c>
      <c r="BM131">
        <v>0</v>
      </c>
      <c r="BN131">
        <v>0</v>
      </c>
      <c r="BO131">
        <v>0</v>
      </c>
      <c r="BP131">
        <v>0</v>
      </c>
      <c r="BQ131">
        <v>0</v>
      </c>
      <c r="BR131">
        <v>0</v>
      </c>
      <c r="BS131">
        <v>0</v>
      </c>
      <c r="BT131">
        <v>0</v>
      </c>
      <c r="BU131">
        <v>0</v>
      </c>
      <c r="BV131">
        <v>0</v>
      </c>
      <c r="BW131">
        <v>0</v>
      </c>
      <c r="CX131">
        <f>Y131*Source!I59</f>
        <v>0.46462499999999995</v>
      </c>
      <c r="CY131">
        <f>AB131</f>
        <v>879.45</v>
      </c>
      <c r="CZ131">
        <f>AF131</f>
        <v>123</v>
      </c>
      <c r="DA131">
        <f>AJ131</f>
        <v>7.15</v>
      </c>
      <c r="DB131">
        <v>0</v>
      </c>
    </row>
    <row r="132" spans="1:106" x14ac:dyDescent="0.2">
      <c r="A132">
        <f>ROW(Source!A59)</f>
        <v>59</v>
      </c>
      <c r="B132">
        <v>26812450</v>
      </c>
      <c r="C132">
        <v>26812816</v>
      </c>
      <c r="D132">
        <v>25230445</v>
      </c>
      <c r="E132">
        <v>1</v>
      </c>
      <c r="F132">
        <v>1</v>
      </c>
      <c r="G132">
        <v>1</v>
      </c>
      <c r="H132">
        <v>2</v>
      </c>
      <c r="I132" t="s">
        <v>379</v>
      </c>
      <c r="J132" t="s">
        <v>380</v>
      </c>
      <c r="K132" t="s">
        <v>381</v>
      </c>
      <c r="L132">
        <v>1368</v>
      </c>
      <c r="N132">
        <v>1011</v>
      </c>
      <c r="O132" t="s">
        <v>350</v>
      </c>
      <c r="P132" t="s">
        <v>350</v>
      </c>
      <c r="Q132">
        <v>1</v>
      </c>
      <c r="W132">
        <v>0</v>
      </c>
      <c r="X132">
        <v>1225731627</v>
      </c>
      <c r="Y132">
        <v>5.3624999999999998</v>
      </c>
      <c r="AA132">
        <v>0</v>
      </c>
      <c r="AB132">
        <v>643.42999999999995</v>
      </c>
      <c r="AC132">
        <v>10.06</v>
      </c>
      <c r="AD132">
        <v>0</v>
      </c>
      <c r="AE132">
        <v>0</v>
      </c>
      <c r="AF132">
        <v>89.99</v>
      </c>
      <c r="AG132">
        <v>10.06</v>
      </c>
      <c r="AH132">
        <v>0</v>
      </c>
      <c r="AI132">
        <v>1</v>
      </c>
      <c r="AJ132">
        <v>7.15</v>
      </c>
      <c r="AK132">
        <v>1</v>
      </c>
      <c r="AL132">
        <v>1</v>
      </c>
      <c r="AN132">
        <v>0</v>
      </c>
      <c r="AO132">
        <v>1</v>
      </c>
      <c r="AP132">
        <v>1</v>
      </c>
      <c r="AQ132">
        <v>0</v>
      </c>
      <c r="AR132">
        <v>0</v>
      </c>
      <c r="AS132" t="s">
        <v>6</v>
      </c>
      <c r="AT132">
        <v>4.29</v>
      </c>
      <c r="AU132" t="s">
        <v>41</v>
      </c>
      <c r="AV132">
        <v>0</v>
      </c>
      <c r="AW132">
        <v>2</v>
      </c>
      <c r="AX132">
        <v>26812820</v>
      </c>
      <c r="AY132">
        <v>1</v>
      </c>
      <c r="AZ132">
        <v>0</v>
      </c>
      <c r="BA132">
        <v>134</v>
      </c>
      <c r="BB132">
        <v>0</v>
      </c>
      <c r="BC132">
        <v>0</v>
      </c>
      <c r="BD132">
        <v>0</v>
      </c>
      <c r="BE132">
        <v>0</v>
      </c>
      <c r="BF132">
        <v>0</v>
      </c>
      <c r="BG132">
        <v>0</v>
      </c>
      <c r="BH132">
        <v>0</v>
      </c>
      <c r="BI132">
        <v>0</v>
      </c>
      <c r="BJ132">
        <v>0</v>
      </c>
      <c r="BK132">
        <v>0</v>
      </c>
      <c r="BL132">
        <v>0</v>
      </c>
      <c r="BM132">
        <v>0</v>
      </c>
      <c r="BN132">
        <v>0</v>
      </c>
      <c r="BO132">
        <v>0</v>
      </c>
      <c r="BP132">
        <v>0</v>
      </c>
      <c r="BQ132">
        <v>0</v>
      </c>
      <c r="BR132">
        <v>0</v>
      </c>
      <c r="BS132">
        <v>0</v>
      </c>
      <c r="BT132">
        <v>0</v>
      </c>
      <c r="BU132">
        <v>0</v>
      </c>
      <c r="BV132">
        <v>0</v>
      </c>
      <c r="BW132">
        <v>0</v>
      </c>
      <c r="CX132">
        <f>Y132*Source!I59</f>
        <v>1.1261249999999998</v>
      </c>
      <c r="CY132">
        <f>AB132</f>
        <v>643.42999999999995</v>
      </c>
      <c r="CZ132">
        <f>AF132</f>
        <v>89.99</v>
      </c>
      <c r="DA132">
        <f>AJ132</f>
        <v>7.15</v>
      </c>
      <c r="DB132">
        <v>0</v>
      </c>
    </row>
    <row r="133" spans="1:106" x14ac:dyDescent="0.2">
      <c r="A133">
        <f>ROW(Source!A59)</f>
        <v>59</v>
      </c>
      <c r="B133">
        <v>26812450</v>
      </c>
      <c r="C133">
        <v>26812816</v>
      </c>
      <c r="D133">
        <v>25230807</v>
      </c>
      <c r="E133">
        <v>1</v>
      </c>
      <c r="F133">
        <v>1</v>
      </c>
      <c r="G133">
        <v>1</v>
      </c>
      <c r="H133">
        <v>2</v>
      </c>
      <c r="I133" t="s">
        <v>441</v>
      </c>
      <c r="J133" t="s">
        <v>442</v>
      </c>
      <c r="K133" t="s">
        <v>443</v>
      </c>
      <c r="L133">
        <v>1368</v>
      </c>
      <c r="N133">
        <v>1011</v>
      </c>
      <c r="O133" t="s">
        <v>350</v>
      </c>
      <c r="P133" t="s">
        <v>350</v>
      </c>
      <c r="Q133">
        <v>1</v>
      </c>
      <c r="W133">
        <v>0</v>
      </c>
      <c r="X133">
        <v>1663826256</v>
      </c>
      <c r="Y133">
        <v>8.85</v>
      </c>
      <c r="AA133">
        <v>0</v>
      </c>
      <c r="AB133">
        <v>1472.97</v>
      </c>
      <c r="AC133">
        <v>14.4</v>
      </c>
      <c r="AD133">
        <v>0</v>
      </c>
      <c r="AE133">
        <v>0</v>
      </c>
      <c r="AF133">
        <v>206.01</v>
      </c>
      <c r="AG133">
        <v>14.4</v>
      </c>
      <c r="AH133">
        <v>0</v>
      </c>
      <c r="AI133">
        <v>1</v>
      </c>
      <c r="AJ133">
        <v>7.15</v>
      </c>
      <c r="AK133">
        <v>1</v>
      </c>
      <c r="AL133">
        <v>1</v>
      </c>
      <c r="AN133">
        <v>0</v>
      </c>
      <c r="AO133">
        <v>1</v>
      </c>
      <c r="AP133">
        <v>1</v>
      </c>
      <c r="AQ133">
        <v>0</v>
      </c>
      <c r="AR133">
        <v>0</v>
      </c>
      <c r="AS133" t="s">
        <v>6</v>
      </c>
      <c r="AT133">
        <v>7.08</v>
      </c>
      <c r="AU133" t="s">
        <v>41</v>
      </c>
      <c r="AV133">
        <v>0</v>
      </c>
      <c r="AW133">
        <v>2</v>
      </c>
      <c r="AX133">
        <v>26812821</v>
      </c>
      <c r="AY133">
        <v>1</v>
      </c>
      <c r="AZ133">
        <v>0</v>
      </c>
      <c r="BA133">
        <v>135</v>
      </c>
      <c r="BB133">
        <v>0</v>
      </c>
      <c r="BC133">
        <v>0</v>
      </c>
      <c r="BD133">
        <v>0</v>
      </c>
      <c r="BE133">
        <v>0</v>
      </c>
      <c r="BF133">
        <v>0</v>
      </c>
      <c r="BG133">
        <v>0</v>
      </c>
      <c r="BH133">
        <v>0</v>
      </c>
      <c r="BI133">
        <v>0</v>
      </c>
      <c r="BJ133">
        <v>0</v>
      </c>
      <c r="BK133">
        <v>0</v>
      </c>
      <c r="BL133">
        <v>0</v>
      </c>
      <c r="BM133">
        <v>0</v>
      </c>
      <c r="BN133">
        <v>0</v>
      </c>
      <c r="BO133">
        <v>0</v>
      </c>
      <c r="BP133">
        <v>0</v>
      </c>
      <c r="BQ133">
        <v>0</v>
      </c>
      <c r="BR133">
        <v>0</v>
      </c>
      <c r="BS133">
        <v>0</v>
      </c>
      <c r="BT133">
        <v>0</v>
      </c>
      <c r="BU133">
        <v>0</v>
      </c>
      <c r="BV133">
        <v>0</v>
      </c>
      <c r="BW133">
        <v>0</v>
      </c>
      <c r="CX133">
        <f>Y133*Source!I59</f>
        <v>1.8584999999999998</v>
      </c>
      <c r="CY133">
        <f>AB133</f>
        <v>1472.97</v>
      </c>
      <c r="CZ133">
        <f>AF133</f>
        <v>206.01</v>
      </c>
      <c r="DA133">
        <f>AJ133</f>
        <v>7.15</v>
      </c>
      <c r="DB133">
        <v>0</v>
      </c>
    </row>
    <row r="134" spans="1:106" x14ac:dyDescent="0.2">
      <c r="A134">
        <f>ROW(Source!A59)</f>
        <v>59</v>
      </c>
      <c r="B134">
        <v>26812450</v>
      </c>
      <c r="C134">
        <v>26812816</v>
      </c>
      <c r="D134">
        <v>25231536</v>
      </c>
      <c r="E134">
        <v>1</v>
      </c>
      <c r="F134">
        <v>1</v>
      </c>
      <c r="G134">
        <v>1</v>
      </c>
      <c r="H134">
        <v>2</v>
      </c>
      <c r="I134" t="s">
        <v>391</v>
      </c>
      <c r="J134" t="s">
        <v>392</v>
      </c>
      <c r="K134" t="s">
        <v>393</v>
      </c>
      <c r="L134">
        <v>1368</v>
      </c>
      <c r="N134">
        <v>1011</v>
      </c>
      <c r="O134" t="s">
        <v>350</v>
      </c>
      <c r="P134" t="s">
        <v>350</v>
      </c>
      <c r="Q134">
        <v>1</v>
      </c>
      <c r="W134">
        <v>0</v>
      </c>
      <c r="X134">
        <v>529073949</v>
      </c>
      <c r="Y134">
        <v>0.92500000000000004</v>
      </c>
      <c r="AA134">
        <v>0</v>
      </c>
      <c r="AB134">
        <v>786.5</v>
      </c>
      <c r="AC134">
        <v>11.6</v>
      </c>
      <c r="AD134">
        <v>0</v>
      </c>
      <c r="AE134">
        <v>0</v>
      </c>
      <c r="AF134">
        <v>110</v>
      </c>
      <c r="AG134">
        <v>11.6</v>
      </c>
      <c r="AH134">
        <v>0</v>
      </c>
      <c r="AI134">
        <v>1</v>
      </c>
      <c r="AJ134">
        <v>7.15</v>
      </c>
      <c r="AK134">
        <v>1</v>
      </c>
      <c r="AL134">
        <v>1</v>
      </c>
      <c r="AN134">
        <v>0</v>
      </c>
      <c r="AO134">
        <v>1</v>
      </c>
      <c r="AP134">
        <v>1</v>
      </c>
      <c r="AQ134">
        <v>0</v>
      </c>
      <c r="AR134">
        <v>0</v>
      </c>
      <c r="AS134" t="s">
        <v>6</v>
      </c>
      <c r="AT134">
        <v>0.74</v>
      </c>
      <c r="AU134" t="s">
        <v>41</v>
      </c>
      <c r="AV134">
        <v>0</v>
      </c>
      <c r="AW134">
        <v>2</v>
      </c>
      <c r="AX134">
        <v>26812822</v>
      </c>
      <c r="AY134">
        <v>1</v>
      </c>
      <c r="AZ134">
        <v>0</v>
      </c>
      <c r="BA134">
        <v>136</v>
      </c>
      <c r="BB134">
        <v>0</v>
      </c>
      <c r="BC134">
        <v>0</v>
      </c>
      <c r="BD134">
        <v>0</v>
      </c>
      <c r="BE134">
        <v>0</v>
      </c>
      <c r="BF134">
        <v>0</v>
      </c>
      <c r="BG134">
        <v>0</v>
      </c>
      <c r="BH134">
        <v>0</v>
      </c>
      <c r="BI134">
        <v>0</v>
      </c>
      <c r="BJ134">
        <v>0</v>
      </c>
      <c r="BK134">
        <v>0</v>
      </c>
      <c r="BL134">
        <v>0</v>
      </c>
      <c r="BM134">
        <v>0</v>
      </c>
      <c r="BN134">
        <v>0</v>
      </c>
      <c r="BO134">
        <v>0</v>
      </c>
      <c r="BP134">
        <v>0</v>
      </c>
      <c r="BQ134">
        <v>0</v>
      </c>
      <c r="BR134">
        <v>0</v>
      </c>
      <c r="BS134">
        <v>0</v>
      </c>
      <c r="BT134">
        <v>0</v>
      </c>
      <c r="BU134">
        <v>0</v>
      </c>
      <c r="BV134">
        <v>0</v>
      </c>
      <c r="BW134">
        <v>0</v>
      </c>
      <c r="CX134">
        <f>Y134*Source!I59</f>
        <v>0.19425000000000001</v>
      </c>
      <c r="CY134">
        <f>AB134</f>
        <v>786.5</v>
      </c>
      <c r="CZ134">
        <f>AF134</f>
        <v>110</v>
      </c>
      <c r="DA134">
        <f>AJ134</f>
        <v>7.15</v>
      </c>
      <c r="DB134">
        <v>0</v>
      </c>
    </row>
    <row r="135" spans="1:106" x14ac:dyDescent="0.2">
      <c r="A135">
        <f>ROW(Source!A59)</f>
        <v>59</v>
      </c>
      <c r="B135">
        <v>26812450</v>
      </c>
      <c r="C135">
        <v>26812816</v>
      </c>
      <c r="D135">
        <v>25149961</v>
      </c>
      <c r="E135">
        <v>1</v>
      </c>
      <c r="F135">
        <v>1</v>
      </c>
      <c r="G135">
        <v>1</v>
      </c>
      <c r="H135">
        <v>3</v>
      </c>
      <c r="I135" t="s">
        <v>400</v>
      </c>
      <c r="J135" t="s">
        <v>401</v>
      </c>
      <c r="K135" t="s">
        <v>402</v>
      </c>
      <c r="L135">
        <v>1339</v>
      </c>
      <c r="N135">
        <v>1007</v>
      </c>
      <c r="O135" t="s">
        <v>52</v>
      </c>
      <c r="P135" t="s">
        <v>52</v>
      </c>
      <c r="Q135">
        <v>1</v>
      </c>
      <c r="W135">
        <v>0</v>
      </c>
      <c r="X135">
        <v>-1660354250</v>
      </c>
      <c r="Y135">
        <v>5</v>
      </c>
      <c r="AA135">
        <v>17.45</v>
      </c>
      <c r="AB135">
        <v>0</v>
      </c>
      <c r="AC135">
        <v>0</v>
      </c>
      <c r="AD135">
        <v>0</v>
      </c>
      <c r="AE135">
        <v>2.44</v>
      </c>
      <c r="AF135">
        <v>0</v>
      </c>
      <c r="AG135">
        <v>0</v>
      </c>
      <c r="AH135">
        <v>0</v>
      </c>
      <c r="AI135">
        <v>7.15</v>
      </c>
      <c r="AJ135">
        <v>1</v>
      </c>
      <c r="AK135">
        <v>1</v>
      </c>
      <c r="AL135">
        <v>1</v>
      </c>
      <c r="AN135">
        <v>0</v>
      </c>
      <c r="AO135">
        <v>1</v>
      </c>
      <c r="AP135">
        <v>1</v>
      </c>
      <c r="AQ135">
        <v>0</v>
      </c>
      <c r="AR135">
        <v>0</v>
      </c>
      <c r="AS135" t="s">
        <v>6</v>
      </c>
      <c r="AT135">
        <v>5</v>
      </c>
      <c r="AU135" t="s">
        <v>6</v>
      </c>
      <c r="AV135">
        <v>0</v>
      </c>
      <c r="AW135">
        <v>2</v>
      </c>
      <c r="AX135">
        <v>26812823</v>
      </c>
      <c r="AY135">
        <v>1</v>
      </c>
      <c r="AZ135">
        <v>0</v>
      </c>
      <c r="BA135">
        <v>137</v>
      </c>
      <c r="BB135">
        <v>0</v>
      </c>
      <c r="BC135">
        <v>0</v>
      </c>
      <c r="BD135">
        <v>0</v>
      </c>
      <c r="BE135">
        <v>0</v>
      </c>
      <c r="BF135">
        <v>0</v>
      </c>
      <c r="BG135">
        <v>0</v>
      </c>
      <c r="BH135">
        <v>0</v>
      </c>
      <c r="BI135">
        <v>0</v>
      </c>
      <c r="BJ135">
        <v>0</v>
      </c>
      <c r="BK135">
        <v>0</v>
      </c>
      <c r="BL135">
        <v>0</v>
      </c>
      <c r="BM135">
        <v>0</v>
      </c>
      <c r="BN135">
        <v>0</v>
      </c>
      <c r="BO135">
        <v>0</v>
      </c>
      <c r="BP135">
        <v>0</v>
      </c>
      <c r="BQ135">
        <v>0</v>
      </c>
      <c r="BR135">
        <v>0</v>
      </c>
      <c r="BS135">
        <v>0</v>
      </c>
      <c r="BT135">
        <v>0</v>
      </c>
      <c r="BU135">
        <v>0</v>
      </c>
      <c r="BV135">
        <v>0</v>
      </c>
      <c r="BW135">
        <v>0</v>
      </c>
      <c r="CX135">
        <f>Y135*Source!I59</f>
        <v>1.05</v>
      </c>
      <c r="CY135">
        <f>AA135</f>
        <v>17.45</v>
      </c>
      <c r="CZ135">
        <f>AE135</f>
        <v>2.44</v>
      </c>
      <c r="DA135">
        <f>AI135</f>
        <v>7.15</v>
      </c>
      <c r="DB135">
        <v>0</v>
      </c>
    </row>
    <row r="136" spans="1:106" x14ac:dyDescent="0.2">
      <c r="A136">
        <f>ROW(Source!A59)</f>
        <v>59</v>
      </c>
      <c r="B136">
        <v>26812450</v>
      </c>
      <c r="C136">
        <v>26812816</v>
      </c>
      <c r="D136">
        <v>25154446</v>
      </c>
      <c r="E136">
        <v>1</v>
      </c>
      <c r="F136">
        <v>1</v>
      </c>
      <c r="G136">
        <v>1</v>
      </c>
      <c r="H136">
        <v>3</v>
      </c>
      <c r="I136" t="s">
        <v>116</v>
      </c>
      <c r="J136" t="s">
        <v>118</v>
      </c>
      <c r="K136" t="s">
        <v>117</v>
      </c>
      <c r="L136">
        <v>1339</v>
      </c>
      <c r="N136">
        <v>1007</v>
      </c>
      <c r="O136" t="s">
        <v>52</v>
      </c>
      <c r="P136" t="s">
        <v>52</v>
      </c>
      <c r="Q136">
        <v>1</v>
      </c>
      <c r="W136">
        <v>0</v>
      </c>
      <c r="X136">
        <v>-190031125</v>
      </c>
      <c r="Y136">
        <v>100</v>
      </c>
      <c r="AA136">
        <v>849.13</v>
      </c>
      <c r="AB136">
        <v>0</v>
      </c>
      <c r="AC136">
        <v>0</v>
      </c>
      <c r="AD136">
        <v>0</v>
      </c>
      <c r="AE136">
        <v>118.76</v>
      </c>
      <c r="AF136">
        <v>0</v>
      </c>
      <c r="AG136">
        <v>0</v>
      </c>
      <c r="AH136">
        <v>0</v>
      </c>
      <c r="AI136">
        <v>7.15</v>
      </c>
      <c r="AJ136">
        <v>1</v>
      </c>
      <c r="AK136">
        <v>1</v>
      </c>
      <c r="AL136">
        <v>1</v>
      </c>
      <c r="AN136">
        <v>0</v>
      </c>
      <c r="AO136">
        <v>0</v>
      </c>
      <c r="AP136">
        <v>0</v>
      </c>
      <c r="AQ136">
        <v>0</v>
      </c>
      <c r="AR136">
        <v>0</v>
      </c>
      <c r="AS136" t="s">
        <v>6</v>
      </c>
      <c r="AT136">
        <v>100</v>
      </c>
      <c r="AU136" t="s">
        <v>6</v>
      </c>
      <c r="AV136">
        <v>0</v>
      </c>
      <c r="AW136">
        <v>1</v>
      </c>
      <c r="AX136">
        <v>-1</v>
      </c>
      <c r="AY136">
        <v>0</v>
      </c>
      <c r="AZ136">
        <v>0</v>
      </c>
      <c r="BA136" t="s">
        <v>6</v>
      </c>
      <c r="BB136">
        <v>0</v>
      </c>
      <c r="BC136">
        <v>0</v>
      </c>
      <c r="BD136">
        <v>0</v>
      </c>
      <c r="BE136">
        <v>0</v>
      </c>
      <c r="BF136">
        <v>0</v>
      </c>
      <c r="BG136">
        <v>0</v>
      </c>
      <c r="BH136">
        <v>0</v>
      </c>
      <c r="BI136">
        <v>0</v>
      </c>
      <c r="BJ136">
        <v>0</v>
      </c>
      <c r="BK136">
        <v>0</v>
      </c>
      <c r="BL136">
        <v>0</v>
      </c>
      <c r="BM136">
        <v>0</v>
      </c>
      <c r="BN136">
        <v>0</v>
      </c>
      <c r="BO136">
        <v>0</v>
      </c>
      <c r="BP136">
        <v>0</v>
      </c>
      <c r="BQ136">
        <v>0</v>
      </c>
      <c r="BR136">
        <v>0</v>
      </c>
      <c r="BS136">
        <v>0</v>
      </c>
      <c r="BT136">
        <v>0</v>
      </c>
      <c r="BU136">
        <v>0</v>
      </c>
      <c r="BV136">
        <v>0</v>
      </c>
      <c r="BW136">
        <v>0</v>
      </c>
      <c r="CX136">
        <f>Y136*Source!I59</f>
        <v>21</v>
      </c>
      <c r="CY136">
        <f>AA136</f>
        <v>849.13</v>
      </c>
      <c r="CZ136">
        <f>AE136</f>
        <v>118.76</v>
      </c>
      <c r="DA136">
        <f>AI136</f>
        <v>7.15</v>
      </c>
      <c r="DB136">
        <v>0</v>
      </c>
    </row>
    <row r="137" spans="1:106" x14ac:dyDescent="0.2">
      <c r="A137">
        <f>ROW(Source!A62)</f>
        <v>62</v>
      </c>
      <c r="B137">
        <v>26812436</v>
      </c>
      <c r="C137">
        <v>26812931</v>
      </c>
      <c r="D137">
        <v>25414791</v>
      </c>
      <c r="E137">
        <v>1</v>
      </c>
      <c r="F137">
        <v>1</v>
      </c>
      <c r="G137">
        <v>1</v>
      </c>
      <c r="H137">
        <v>1</v>
      </c>
      <c r="I137" t="s">
        <v>417</v>
      </c>
      <c r="J137" t="s">
        <v>6</v>
      </c>
      <c r="K137" t="s">
        <v>418</v>
      </c>
      <c r="L137">
        <v>1191</v>
      </c>
      <c r="N137">
        <v>1013</v>
      </c>
      <c r="O137" t="s">
        <v>344</v>
      </c>
      <c r="P137" t="s">
        <v>344</v>
      </c>
      <c r="Q137">
        <v>1</v>
      </c>
      <c r="W137">
        <v>0</v>
      </c>
      <c r="X137">
        <v>-608433632</v>
      </c>
      <c r="Y137">
        <v>30.175999999999995</v>
      </c>
      <c r="AA137">
        <v>0</v>
      </c>
      <c r="AB137">
        <v>0</v>
      </c>
      <c r="AC137">
        <v>0</v>
      </c>
      <c r="AD137">
        <v>8.4600000000000009</v>
      </c>
      <c r="AE137">
        <v>0</v>
      </c>
      <c r="AF137">
        <v>0</v>
      </c>
      <c r="AG137">
        <v>0</v>
      </c>
      <c r="AH137">
        <v>8.4600000000000009</v>
      </c>
      <c r="AI137">
        <v>1</v>
      </c>
      <c r="AJ137">
        <v>1</v>
      </c>
      <c r="AK137">
        <v>1</v>
      </c>
      <c r="AL137">
        <v>1</v>
      </c>
      <c r="AN137">
        <v>0</v>
      </c>
      <c r="AO137">
        <v>1</v>
      </c>
      <c r="AP137">
        <v>1</v>
      </c>
      <c r="AQ137">
        <v>0</v>
      </c>
      <c r="AR137">
        <v>0</v>
      </c>
      <c r="AS137" t="s">
        <v>6</v>
      </c>
      <c r="AT137">
        <v>26.24</v>
      </c>
      <c r="AU137" t="s">
        <v>42</v>
      </c>
      <c r="AV137">
        <v>1</v>
      </c>
      <c r="AW137">
        <v>2</v>
      </c>
      <c r="AX137">
        <v>26812932</v>
      </c>
      <c r="AY137">
        <v>1</v>
      </c>
      <c r="AZ137">
        <v>0</v>
      </c>
      <c r="BA137">
        <v>139</v>
      </c>
      <c r="BB137">
        <v>0</v>
      </c>
      <c r="BC137">
        <v>0</v>
      </c>
      <c r="BD137">
        <v>0</v>
      </c>
      <c r="BE137">
        <v>0</v>
      </c>
      <c r="BF137">
        <v>0</v>
      </c>
      <c r="BG137">
        <v>0</v>
      </c>
      <c r="BH137">
        <v>0</v>
      </c>
      <c r="BI137">
        <v>0</v>
      </c>
      <c r="BJ137">
        <v>0</v>
      </c>
      <c r="BK137">
        <v>0</v>
      </c>
      <c r="BL137">
        <v>0</v>
      </c>
      <c r="BM137">
        <v>0</v>
      </c>
      <c r="BN137">
        <v>0</v>
      </c>
      <c r="BO137">
        <v>0</v>
      </c>
      <c r="BP137">
        <v>0</v>
      </c>
      <c r="BQ137">
        <v>0</v>
      </c>
      <c r="BR137">
        <v>0</v>
      </c>
      <c r="BS137">
        <v>0</v>
      </c>
      <c r="BT137">
        <v>0</v>
      </c>
      <c r="BU137">
        <v>0</v>
      </c>
      <c r="BV137">
        <v>0</v>
      </c>
      <c r="BW137">
        <v>0</v>
      </c>
      <c r="CX137">
        <f>Y137*Source!I62</f>
        <v>21.123199999999994</v>
      </c>
      <c r="CY137">
        <f>AD137</f>
        <v>8.4600000000000009</v>
      </c>
      <c r="CZ137">
        <f>AH137</f>
        <v>8.4600000000000009</v>
      </c>
      <c r="DA137">
        <f>AL137</f>
        <v>1</v>
      </c>
      <c r="DB137">
        <v>0</v>
      </c>
    </row>
    <row r="138" spans="1:106" x14ac:dyDescent="0.2">
      <c r="A138">
        <f>ROW(Source!A62)</f>
        <v>62</v>
      </c>
      <c r="B138">
        <v>26812436</v>
      </c>
      <c r="C138">
        <v>26812931</v>
      </c>
      <c r="D138">
        <v>25412928</v>
      </c>
      <c r="E138">
        <v>1</v>
      </c>
      <c r="F138">
        <v>1</v>
      </c>
      <c r="G138">
        <v>1</v>
      </c>
      <c r="H138">
        <v>1</v>
      </c>
      <c r="I138" t="s">
        <v>345</v>
      </c>
      <c r="J138" t="s">
        <v>6</v>
      </c>
      <c r="K138" t="s">
        <v>346</v>
      </c>
      <c r="L138">
        <v>1191</v>
      </c>
      <c r="N138">
        <v>1013</v>
      </c>
      <c r="O138" t="s">
        <v>344</v>
      </c>
      <c r="P138" t="s">
        <v>344</v>
      </c>
      <c r="Q138">
        <v>1</v>
      </c>
      <c r="W138">
        <v>0</v>
      </c>
      <c r="X138">
        <v>-1417349443</v>
      </c>
      <c r="Y138">
        <v>3.17</v>
      </c>
      <c r="AA138">
        <v>0</v>
      </c>
      <c r="AB138">
        <v>0</v>
      </c>
      <c r="AC138">
        <v>0</v>
      </c>
      <c r="AD138">
        <v>0</v>
      </c>
      <c r="AE138">
        <v>0</v>
      </c>
      <c r="AF138">
        <v>0</v>
      </c>
      <c r="AG138">
        <v>0</v>
      </c>
      <c r="AH138">
        <v>0</v>
      </c>
      <c r="AI138">
        <v>1</v>
      </c>
      <c r="AJ138">
        <v>1</v>
      </c>
      <c r="AK138">
        <v>1</v>
      </c>
      <c r="AL138">
        <v>1</v>
      </c>
      <c r="AN138">
        <v>0</v>
      </c>
      <c r="AO138">
        <v>1</v>
      </c>
      <c r="AP138">
        <v>0</v>
      </c>
      <c r="AQ138">
        <v>0</v>
      </c>
      <c r="AR138">
        <v>0</v>
      </c>
      <c r="AS138" t="s">
        <v>6</v>
      </c>
      <c r="AT138">
        <v>3.17</v>
      </c>
      <c r="AU138" t="s">
        <v>6</v>
      </c>
      <c r="AV138">
        <v>2</v>
      </c>
      <c r="AW138">
        <v>2</v>
      </c>
      <c r="AX138">
        <v>26812933</v>
      </c>
      <c r="AY138">
        <v>1</v>
      </c>
      <c r="AZ138">
        <v>2048</v>
      </c>
      <c r="BA138">
        <v>140</v>
      </c>
      <c r="BB138">
        <v>0</v>
      </c>
      <c r="BC138">
        <v>0</v>
      </c>
      <c r="BD138">
        <v>0</v>
      </c>
      <c r="BE138">
        <v>0</v>
      </c>
      <c r="BF138">
        <v>0</v>
      </c>
      <c r="BG138">
        <v>0</v>
      </c>
      <c r="BH138">
        <v>0</v>
      </c>
      <c r="BI138">
        <v>0</v>
      </c>
      <c r="BJ138">
        <v>0</v>
      </c>
      <c r="BK138">
        <v>0</v>
      </c>
      <c r="BL138">
        <v>0</v>
      </c>
      <c r="BM138">
        <v>0</v>
      </c>
      <c r="BN138">
        <v>0</v>
      </c>
      <c r="BO138">
        <v>0</v>
      </c>
      <c r="BP138">
        <v>0</v>
      </c>
      <c r="BQ138">
        <v>0</v>
      </c>
      <c r="BR138">
        <v>0</v>
      </c>
      <c r="BS138">
        <v>0</v>
      </c>
      <c r="BT138">
        <v>0</v>
      </c>
      <c r="BU138">
        <v>0</v>
      </c>
      <c r="BV138">
        <v>0</v>
      </c>
      <c r="BW138">
        <v>0</v>
      </c>
      <c r="CX138">
        <f>Y138*Source!I62</f>
        <v>2.2189999999999999</v>
      </c>
      <c r="CY138">
        <f>AD138</f>
        <v>0</v>
      </c>
      <c r="CZ138">
        <f>AH138</f>
        <v>0</v>
      </c>
      <c r="DA138">
        <f>AL138</f>
        <v>1</v>
      </c>
      <c r="DB138">
        <v>0</v>
      </c>
    </row>
    <row r="139" spans="1:106" x14ac:dyDescent="0.2">
      <c r="A139">
        <f>ROW(Source!A62)</f>
        <v>62</v>
      </c>
      <c r="B139">
        <v>26812436</v>
      </c>
      <c r="C139">
        <v>26812931</v>
      </c>
      <c r="D139">
        <v>25230445</v>
      </c>
      <c r="E139">
        <v>1</v>
      </c>
      <c r="F139">
        <v>1</v>
      </c>
      <c r="G139">
        <v>1</v>
      </c>
      <c r="H139">
        <v>2</v>
      </c>
      <c r="I139" t="s">
        <v>379</v>
      </c>
      <c r="J139" t="s">
        <v>380</v>
      </c>
      <c r="K139" t="s">
        <v>381</v>
      </c>
      <c r="L139">
        <v>1368</v>
      </c>
      <c r="N139">
        <v>1011</v>
      </c>
      <c r="O139" t="s">
        <v>350</v>
      </c>
      <c r="P139" t="s">
        <v>350</v>
      </c>
      <c r="Q139">
        <v>1</v>
      </c>
      <c r="W139">
        <v>0</v>
      </c>
      <c r="X139">
        <v>1225731627</v>
      </c>
      <c r="Y139">
        <v>1.4375</v>
      </c>
      <c r="AA139">
        <v>0</v>
      </c>
      <c r="AB139">
        <v>89.99</v>
      </c>
      <c r="AC139">
        <v>10.06</v>
      </c>
      <c r="AD139">
        <v>0</v>
      </c>
      <c r="AE139">
        <v>0</v>
      </c>
      <c r="AF139">
        <v>89.99</v>
      </c>
      <c r="AG139">
        <v>10.06</v>
      </c>
      <c r="AH139">
        <v>0</v>
      </c>
      <c r="AI139">
        <v>1</v>
      </c>
      <c r="AJ139">
        <v>1</v>
      </c>
      <c r="AK139">
        <v>1</v>
      </c>
      <c r="AL139">
        <v>1</v>
      </c>
      <c r="AN139">
        <v>0</v>
      </c>
      <c r="AO139">
        <v>1</v>
      </c>
      <c r="AP139">
        <v>1</v>
      </c>
      <c r="AQ139">
        <v>0</v>
      </c>
      <c r="AR139">
        <v>0</v>
      </c>
      <c r="AS139" t="s">
        <v>6</v>
      </c>
      <c r="AT139">
        <v>1.1499999999999999</v>
      </c>
      <c r="AU139" t="s">
        <v>41</v>
      </c>
      <c r="AV139">
        <v>0</v>
      </c>
      <c r="AW139">
        <v>2</v>
      </c>
      <c r="AX139">
        <v>26812934</v>
      </c>
      <c r="AY139">
        <v>1</v>
      </c>
      <c r="AZ139">
        <v>0</v>
      </c>
      <c r="BA139">
        <v>141</v>
      </c>
      <c r="BB139">
        <v>0</v>
      </c>
      <c r="BC139">
        <v>0</v>
      </c>
      <c r="BD139">
        <v>0</v>
      </c>
      <c r="BE139">
        <v>0</v>
      </c>
      <c r="BF139">
        <v>0</v>
      </c>
      <c r="BG139">
        <v>0</v>
      </c>
      <c r="BH139">
        <v>0</v>
      </c>
      <c r="BI139">
        <v>0</v>
      </c>
      <c r="BJ139">
        <v>0</v>
      </c>
      <c r="BK139">
        <v>0</v>
      </c>
      <c r="BL139">
        <v>0</v>
      </c>
      <c r="BM139">
        <v>0</v>
      </c>
      <c r="BN139">
        <v>0</v>
      </c>
      <c r="BO139">
        <v>0</v>
      </c>
      <c r="BP139">
        <v>0</v>
      </c>
      <c r="BQ139">
        <v>0</v>
      </c>
      <c r="BR139">
        <v>0</v>
      </c>
      <c r="BS139">
        <v>0</v>
      </c>
      <c r="BT139">
        <v>0</v>
      </c>
      <c r="BU139">
        <v>0</v>
      </c>
      <c r="BV139">
        <v>0</v>
      </c>
      <c r="BW139">
        <v>0</v>
      </c>
      <c r="CX139">
        <f>Y139*Source!I62</f>
        <v>1.0062499999999999</v>
      </c>
      <c r="CY139">
        <f>AB139</f>
        <v>89.99</v>
      </c>
      <c r="CZ139">
        <f>AF139</f>
        <v>89.99</v>
      </c>
      <c r="DA139">
        <f>AJ139</f>
        <v>1</v>
      </c>
      <c r="DB139">
        <v>0</v>
      </c>
    </row>
    <row r="140" spans="1:106" x14ac:dyDescent="0.2">
      <c r="A140">
        <f>ROW(Source!A62)</f>
        <v>62</v>
      </c>
      <c r="B140">
        <v>26812436</v>
      </c>
      <c r="C140">
        <v>26812931</v>
      </c>
      <c r="D140">
        <v>25230779</v>
      </c>
      <c r="E140">
        <v>1</v>
      </c>
      <c r="F140">
        <v>1</v>
      </c>
      <c r="G140">
        <v>1</v>
      </c>
      <c r="H140">
        <v>2</v>
      </c>
      <c r="I140" t="s">
        <v>433</v>
      </c>
      <c r="J140" t="s">
        <v>434</v>
      </c>
      <c r="K140" t="s">
        <v>435</v>
      </c>
      <c r="L140">
        <v>1368</v>
      </c>
      <c r="N140">
        <v>1011</v>
      </c>
      <c r="O140" t="s">
        <v>350</v>
      </c>
      <c r="P140" t="s">
        <v>350</v>
      </c>
      <c r="Q140">
        <v>1</v>
      </c>
      <c r="W140">
        <v>0</v>
      </c>
      <c r="X140">
        <v>-891970060</v>
      </c>
      <c r="Y140">
        <v>1.85</v>
      </c>
      <c r="AA140">
        <v>0</v>
      </c>
      <c r="AB140">
        <v>75</v>
      </c>
      <c r="AC140">
        <v>11.6</v>
      </c>
      <c r="AD140">
        <v>0</v>
      </c>
      <c r="AE140">
        <v>0</v>
      </c>
      <c r="AF140">
        <v>75</v>
      </c>
      <c r="AG140">
        <v>11.6</v>
      </c>
      <c r="AH140">
        <v>0</v>
      </c>
      <c r="AI140">
        <v>1</v>
      </c>
      <c r="AJ140">
        <v>1</v>
      </c>
      <c r="AK140">
        <v>1</v>
      </c>
      <c r="AL140">
        <v>1</v>
      </c>
      <c r="AN140">
        <v>0</v>
      </c>
      <c r="AO140">
        <v>1</v>
      </c>
      <c r="AP140">
        <v>1</v>
      </c>
      <c r="AQ140">
        <v>0</v>
      </c>
      <c r="AR140">
        <v>0</v>
      </c>
      <c r="AS140" t="s">
        <v>6</v>
      </c>
      <c r="AT140">
        <v>1.48</v>
      </c>
      <c r="AU140" t="s">
        <v>41</v>
      </c>
      <c r="AV140">
        <v>0</v>
      </c>
      <c r="AW140">
        <v>2</v>
      </c>
      <c r="AX140">
        <v>26812935</v>
      </c>
      <c r="AY140">
        <v>1</v>
      </c>
      <c r="AZ140">
        <v>0</v>
      </c>
      <c r="BA140">
        <v>142</v>
      </c>
      <c r="BB140">
        <v>0</v>
      </c>
      <c r="BC140">
        <v>0</v>
      </c>
      <c r="BD140">
        <v>0</v>
      </c>
      <c r="BE140">
        <v>0</v>
      </c>
      <c r="BF140">
        <v>0</v>
      </c>
      <c r="BG140">
        <v>0</v>
      </c>
      <c r="BH140">
        <v>0</v>
      </c>
      <c r="BI140">
        <v>0</v>
      </c>
      <c r="BJ140">
        <v>0</v>
      </c>
      <c r="BK140">
        <v>0</v>
      </c>
      <c r="BL140">
        <v>0</v>
      </c>
      <c r="BM140">
        <v>0</v>
      </c>
      <c r="BN140">
        <v>0</v>
      </c>
      <c r="BO140">
        <v>0</v>
      </c>
      <c r="BP140">
        <v>0</v>
      </c>
      <c r="BQ140">
        <v>0</v>
      </c>
      <c r="BR140">
        <v>0</v>
      </c>
      <c r="BS140">
        <v>0</v>
      </c>
      <c r="BT140">
        <v>0</v>
      </c>
      <c r="BU140">
        <v>0</v>
      </c>
      <c r="BV140">
        <v>0</v>
      </c>
      <c r="BW140">
        <v>0</v>
      </c>
      <c r="CX140">
        <f>Y140*Source!I62</f>
        <v>1.2949999999999999</v>
      </c>
      <c r="CY140">
        <f>AB140</f>
        <v>75</v>
      </c>
      <c r="CZ140">
        <f>AF140</f>
        <v>75</v>
      </c>
      <c r="DA140">
        <f>AJ140</f>
        <v>1</v>
      </c>
      <c r="DB140">
        <v>0</v>
      </c>
    </row>
    <row r="141" spans="1:106" x14ac:dyDescent="0.2">
      <c r="A141">
        <f>ROW(Source!A62)</f>
        <v>62</v>
      </c>
      <c r="B141">
        <v>26812436</v>
      </c>
      <c r="C141">
        <v>26812931</v>
      </c>
      <c r="D141">
        <v>25231536</v>
      </c>
      <c r="E141">
        <v>1</v>
      </c>
      <c r="F141">
        <v>1</v>
      </c>
      <c r="G141">
        <v>1</v>
      </c>
      <c r="H141">
        <v>2</v>
      </c>
      <c r="I141" t="s">
        <v>391</v>
      </c>
      <c r="J141" t="s">
        <v>392</v>
      </c>
      <c r="K141" t="s">
        <v>393</v>
      </c>
      <c r="L141">
        <v>1368</v>
      </c>
      <c r="N141">
        <v>1011</v>
      </c>
      <c r="O141" t="s">
        <v>350</v>
      </c>
      <c r="P141" t="s">
        <v>350</v>
      </c>
      <c r="Q141">
        <v>1</v>
      </c>
      <c r="W141">
        <v>0</v>
      </c>
      <c r="X141">
        <v>529073949</v>
      </c>
      <c r="Y141">
        <v>0.67500000000000004</v>
      </c>
      <c r="AA141">
        <v>0</v>
      </c>
      <c r="AB141">
        <v>110</v>
      </c>
      <c r="AC141">
        <v>11.6</v>
      </c>
      <c r="AD141">
        <v>0</v>
      </c>
      <c r="AE141">
        <v>0</v>
      </c>
      <c r="AF141">
        <v>110</v>
      </c>
      <c r="AG141">
        <v>11.6</v>
      </c>
      <c r="AH141">
        <v>0</v>
      </c>
      <c r="AI141">
        <v>1</v>
      </c>
      <c r="AJ141">
        <v>1</v>
      </c>
      <c r="AK141">
        <v>1</v>
      </c>
      <c r="AL141">
        <v>1</v>
      </c>
      <c r="AN141">
        <v>0</v>
      </c>
      <c r="AO141">
        <v>1</v>
      </c>
      <c r="AP141">
        <v>1</v>
      </c>
      <c r="AQ141">
        <v>0</v>
      </c>
      <c r="AR141">
        <v>0</v>
      </c>
      <c r="AS141" t="s">
        <v>6</v>
      </c>
      <c r="AT141">
        <v>0.54</v>
      </c>
      <c r="AU141" t="s">
        <v>41</v>
      </c>
      <c r="AV141">
        <v>0</v>
      </c>
      <c r="AW141">
        <v>2</v>
      </c>
      <c r="AX141">
        <v>26812936</v>
      </c>
      <c r="AY141">
        <v>1</v>
      </c>
      <c r="AZ141">
        <v>0</v>
      </c>
      <c r="BA141">
        <v>143</v>
      </c>
      <c r="BB141">
        <v>0</v>
      </c>
      <c r="BC141">
        <v>0</v>
      </c>
      <c r="BD141">
        <v>0</v>
      </c>
      <c r="BE141">
        <v>0</v>
      </c>
      <c r="BF141">
        <v>0</v>
      </c>
      <c r="BG141">
        <v>0</v>
      </c>
      <c r="BH141">
        <v>0</v>
      </c>
      <c r="BI141">
        <v>0</v>
      </c>
      <c r="BJ141">
        <v>0</v>
      </c>
      <c r="BK141">
        <v>0</v>
      </c>
      <c r="BL141">
        <v>0</v>
      </c>
      <c r="BM141">
        <v>0</v>
      </c>
      <c r="BN141">
        <v>0</v>
      </c>
      <c r="BO141">
        <v>0</v>
      </c>
      <c r="BP141">
        <v>0</v>
      </c>
      <c r="BQ141">
        <v>0</v>
      </c>
      <c r="BR141">
        <v>0</v>
      </c>
      <c r="BS141">
        <v>0</v>
      </c>
      <c r="BT141">
        <v>0</v>
      </c>
      <c r="BU141">
        <v>0</v>
      </c>
      <c r="BV141">
        <v>0</v>
      </c>
      <c r="BW141">
        <v>0</v>
      </c>
      <c r="CX141">
        <f>Y141*Source!I62</f>
        <v>0.47249999999999998</v>
      </c>
      <c r="CY141">
        <f>AB141</f>
        <v>110</v>
      </c>
      <c r="CZ141">
        <f>AF141</f>
        <v>110</v>
      </c>
      <c r="DA141">
        <f>AJ141</f>
        <v>1</v>
      </c>
      <c r="DB141">
        <v>0</v>
      </c>
    </row>
    <row r="142" spans="1:106" x14ac:dyDescent="0.2">
      <c r="A142">
        <f>ROW(Source!A62)</f>
        <v>62</v>
      </c>
      <c r="B142">
        <v>26812436</v>
      </c>
      <c r="C142">
        <v>26812931</v>
      </c>
      <c r="D142">
        <v>25149961</v>
      </c>
      <c r="E142">
        <v>1</v>
      </c>
      <c r="F142">
        <v>1</v>
      </c>
      <c r="G142">
        <v>1</v>
      </c>
      <c r="H142">
        <v>3</v>
      </c>
      <c r="I142" t="s">
        <v>400</v>
      </c>
      <c r="J142" t="s">
        <v>401</v>
      </c>
      <c r="K142" t="s">
        <v>402</v>
      </c>
      <c r="L142">
        <v>1339</v>
      </c>
      <c r="N142">
        <v>1007</v>
      </c>
      <c r="O142" t="s">
        <v>52</v>
      </c>
      <c r="P142" t="s">
        <v>52</v>
      </c>
      <c r="Q142">
        <v>1</v>
      </c>
      <c r="W142">
        <v>0</v>
      </c>
      <c r="X142">
        <v>-1660354250</v>
      </c>
      <c r="Y142">
        <v>2</v>
      </c>
      <c r="AA142">
        <v>2.44</v>
      </c>
      <c r="AB142">
        <v>0</v>
      </c>
      <c r="AC142">
        <v>0</v>
      </c>
      <c r="AD142">
        <v>0</v>
      </c>
      <c r="AE142">
        <v>2.44</v>
      </c>
      <c r="AF142">
        <v>0</v>
      </c>
      <c r="AG142">
        <v>0</v>
      </c>
      <c r="AH142">
        <v>0</v>
      </c>
      <c r="AI142">
        <v>1</v>
      </c>
      <c r="AJ142">
        <v>1</v>
      </c>
      <c r="AK142">
        <v>1</v>
      </c>
      <c r="AL142">
        <v>1</v>
      </c>
      <c r="AN142">
        <v>0</v>
      </c>
      <c r="AO142">
        <v>1</v>
      </c>
      <c r="AP142">
        <v>0</v>
      </c>
      <c r="AQ142">
        <v>0</v>
      </c>
      <c r="AR142">
        <v>0</v>
      </c>
      <c r="AS142" t="s">
        <v>6</v>
      </c>
      <c r="AT142">
        <v>2</v>
      </c>
      <c r="AU142" t="s">
        <v>6</v>
      </c>
      <c r="AV142">
        <v>0</v>
      </c>
      <c r="AW142">
        <v>2</v>
      </c>
      <c r="AX142">
        <v>26812937</v>
      </c>
      <c r="AY142">
        <v>1</v>
      </c>
      <c r="AZ142">
        <v>0</v>
      </c>
      <c r="BA142">
        <v>144</v>
      </c>
      <c r="BB142">
        <v>0</v>
      </c>
      <c r="BC142">
        <v>0</v>
      </c>
      <c r="BD142">
        <v>0</v>
      </c>
      <c r="BE142">
        <v>0</v>
      </c>
      <c r="BF142">
        <v>0</v>
      </c>
      <c r="BG142">
        <v>0</v>
      </c>
      <c r="BH142">
        <v>0</v>
      </c>
      <c r="BI142">
        <v>0</v>
      </c>
      <c r="BJ142">
        <v>0</v>
      </c>
      <c r="BK142">
        <v>0</v>
      </c>
      <c r="BL142">
        <v>0</v>
      </c>
      <c r="BM142">
        <v>0</v>
      </c>
      <c r="BN142">
        <v>0</v>
      </c>
      <c r="BO142">
        <v>0</v>
      </c>
      <c r="BP142">
        <v>0</v>
      </c>
      <c r="BQ142">
        <v>0</v>
      </c>
      <c r="BR142">
        <v>0</v>
      </c>
      <c r="BS142">
        <v>0</v>
      </c>
      <c r="BT142">
        <v>0</v>
      </c>
      <c r="BU142">
        <v>0</v>
      </c>
      <c r="BV142">
        <v>0</v>
      </c>
      <c r="BW142">
        <v>0</v>
      </c>
      <c r="CX142">
        <f>Y142*Source!I62</f>
        <v>1.4</v>
      </c>
      <c r="CY142">
        <f>AA142</f>
        <v>2.44</v>
      </c>
      <c r="CZ142">
        <f>AE142</f>
        <v>2.44</v>
      </c>
      <c r="DA142">
        <f>AI142</f>
        <v>1</v>
      </c>
      <c r="DB142">
        <v>0</v>
      </c>
    </row>
    <row r="143" spans="1:106" x14ac:dyDescent="0.2">
      <c r="A143">
        <f>ROW(Source!A62)</f>
        <v>62</v>
      </c>
      <c r="B143">
        <v>26812436</v>
      </c>
      <c r="C143">
        <v>26812931</v>
      </c>
      <c r="D143">
        <v>25154350</v>
      </c>
      <c r="E143">
        <v>1</v>
      </c>
      <c r="F143">
        <v>1</v>
      </c>
      <c r="G143">
        <v>1</v>
      </c>
      <c r="H143">
        <v>3</v>
      </c>
      <c r="I143" t="s">
        <v>124</v>
      </c>
      <c r="J143" t="s">
        <v>126</v>
      </c>
      <c r="K143" t="s">
        <v>125</v>
      </c>
      <c r="L143">
        <v>1339</v>
      </c>
      <c r="N143">
        <v>1007</v>
      </c>
      <c r="O143" t="s">
        <v>52</v>
      </c>
      <c r="P143" t="s">
        <v>52</v>
      </c>
      <c r="Q143">
        <v>1</v>
      </c>
      <c r="W143">
        <v>0</v>
      </c>
      <c r="X143">
        <v>408640666</v>
      </c>
      <c r="Y143">
        <v>17.399999999999999</v>
      </c>
      <c r="AA143">
        <v>198.73</v>
      </c>
      <c r="AB143">
        <v>0</v>
      </c>
      <c r="AC143">
        <v>0</v>
      </c>
      <c r="AD143">
        <v>0</v>
      </c>
      <c r="AE143">
        <v>198.73</v>
      </c>
      <c r="AF143">
        <v>0</v>
      </c>
      <c r="AG143">
        <v>0</v>
      </c>
      <c r="AH143">
        <v>0</v>
      </c>
      <c r="AI143">
        <v>1</v>
      </c>
      <c r="AJ143">
        <v>1</v>
      </c>
      <c r="AK143">
        <v>1</v>
      </c>
      <c r="AL143">
        <v>1</v>
      </c>
      <c r="AN143">
        <v>0</v>
      </c>
      <c r="AO143">
        <v>0</v>
      </c>
      <c r="AP143">
        <v>0</v>
      </c>
      <c r="AQ143">
        <v>0</v>
      </c>
      <c r="AR143">
        <v>0</v>
      </c>
      <c r="AS143" t="s">
        <v>6</v>
      </c>
      <c r="AT143">
        <v>17.399999999999999</v>
      </c>
      <c r="AU143" t="s">
        <v>6</v>
      </c>
      <c r="AV143">
        <v>0</v>
      </c>
      <c r="AW143">
        <v>1</v>
      </c>
      <c r="AX143">
        <v>-1</v>
      </c>
      <c r="AY143">
        <v>0</v>
      </c>
      <c r="AZ143">
        <v>0</v>
      </c>
      <c r="BA143" t="s">
        <v>6</v>
      </c>
      <c r="BB143">
        <v>0</v>
      </c>
      <c r="BC143">
        <v>0</v>
      </c>
      <c r="BD143">
        <v>0</v>
      </c>
      <c r="BE143">
        <v>0</v>
      </c>
      <c r="BF143">
        <v>0</v>
      </c>
      <c r="BG143">
        <v>0</v>
      </c>
      <c r="BH143">
        <v>0</v>
      </c>
      <c r="BI143">
        <v>0</v>
      </c>
      <c r="BJ143">
        <v>0</v>
      </c>
      <c r="BK143">
        <v>0</v>
      </c>
      <c r="BL143">
        <v>0</v>
      </c>
      <c r="BM143">
        <v>0</v>
      </c>
      <c r="BN143">
        <v>0</v>
      </c>
      <c r="BO143">
        <v>0</v>
      </c>
      <c r="BP143">
        <v>0</v>
      </c>
      <c r="BQ143">
        <v>0</v>
      </c>
      <c r="BR143">
        <v>0</v>
      </c>
      <c r="BS143">
        <v>0</v>
      </c>
      <c r="BT143">
        <v>0</v>
      </c>
      <c r="BU143">
        <v>0</v>
      </c>
      <c r="BV143">
        <v>0</v>
      </c>
      <c r="BW143">
        <v>0</v>
      </c>
      <c r="CX143">
        <f>Y143*Source!I62</f>
        <v>12.179999999999998</v>
      </c>
      <c r="CY143">
        <f>AA143</f>
        <v>198.73</v>
      </c>
      <c r="CZ143">
        <f>AE143</f>
        <v>198.73</v>
      </c>
      <c r="DA143">
        <f>AI143</f>
        <v>1</v>
      </c>
      <c r="DB143">
        <v>0</v>
      </c>
    </row>
    <row r="144" spans="1:106" x14ac:dyDescent="0.2">
      <c r="A144">
        <f>ROW(Source!A63)</f>
        <v>63</v>
      </c>
      <c r="B144">
        <v>26812450</v>
      </c>
      <c r="C144">
        <v>26812931</v>
      </c>
      <c r="D144">
        <v>25414791</v>
      </c>
      <c r="E144">
        <v>1</v>
      </c>
      <c r="F144">
        <v>1</v>
      </c>
      <c r="G144">
        <v>1</v>
      </c>
      <c r="H144">
        <v>1</v>
      </c>
      <c r="I144" t="s">
        <v>417</v>
      </c>
      <c r="J144" t="s">
        <v>6</v>
      </c>
      <c r="K144" t="s">
        <v>418</v>
      </c>
      <c r="L144">
        <v>1191</v>
      </c>
      <c r="N144">
        <v>1013</v>
      </c>
      <c r="O144" t="s">
        <v>344</v>
      </c>
      <c r="P144" t="s">
        <v>344</v>
      </c>
      <c r="Q144">
        <v>1</v>
      </c>
      <c r="W144">
        <v>0</v>
      </c>
      <c r="X144">
        <v>-608433632</v>
      </c>
      <c r="Y144">
        <v>30.175999999999995</v>
      </c>
      <c r="AA144">
        <v>0</v>
      </c>
      <c r="AB144">
        <v>0</v>
      </c>
      <c r="AC144">
        <v>0</v>
      </c>
      <c r="AD144">
        <v>60.49</v>
      </c>
      <c r="AE144">
        <v>0</v>
      </c>
      <c r="AF144">
        <v>0</v>
      </c>
      <c r="AG144">
        <v>0</v>
      </c>
      <c r="AH144">
        <v>8.4600000000000009</v>
      </c>
      <c r="AI144">
        <v>1</v>
      </c>
      <c r="AJ144">
        <v>1</v>
      </c>
      <c r="AK144">
        <v>1</v>
      </c>
      <c r="AL144">
        <v>7.15</v>
      </c>
      <c r="AN144">
        <v>0</v>
      </c>
      <c r="AO144">
        <v>1</v>
      </c>
      <c r="AP144">
        <v>1</v>
      </c>
      <c r="AQ144">
        <v>0</v>
      </c>
      <c r="AR144">
        <v>0</v>
      </c>
      <c r="AS144" t="s">
        <v>6</v>
      </c>
      <c r="AT144">
        <v>26.24</v>
      </c>
      <c r="AU144" t="s">
        <v>42</v>
      </c>
      <c r="AV144">
        <v>1</v>
      </c>
      <c r="AW144">
        <v>2</v>
      </c>
      <c r="AX144">
        <v>26812932</v>
      </c>
      <c r="AY144">
        <v>1</v>
      </c>
      <c r="AZ144">
        <v>0</v>
      </c>
      <c r="BA144">
        <v>146</v>
      </c>
      <c r="BB144">
        <v>0</v>
      </c>
      <c r="BC144">
        <v>0</v>
      </c>
      <c r="BD144">
        <v>0</v>
      </c>
      <c r="BE144">
        <v>0</v>
      </c>
      <c r="BF144">
        <v>0</v>
      </c>
      <c r="BG144">
        <v>0</v>
      </c>
      <c r="BH144">
        <v>0</v>
      </c>
      <c r="BI144">
        <v>0</v>
      </c>
      <c r="BJ144">
        <v>0</v>
      </c>
      <c r="BK144">
        <v>0</v>
      </c>
      <c r="BL144">
        <v>0</v>
      </c>
      <c r="BM144">
        <v>0</v>
      </c>
      <c r="BN144">
        <v>0</v>
      </c>
      <c r="BO144">
        <v>0</v>
      </c>
      <c r="BP144">
        <v>0</v>
      </c>
      <c r="BQ144">
        <v>0</v>
      </c>
      <c r="BR144">
        <v>0</v>
      </c>
      <c r="BS144">
        <v>0</v>
      </c>
      <c r="BT144">
        <v>0</v>
      </c>
      <c r="BU144">
        <v>0</v>
      </c>
      <c r="BV144">
        <v>0</v>
      </c>
      <c r="BW144">
        <v>0</v>
      </c>
      <c r="CX144">
        <f>Y144*Source!I63</f>
        <v>21.123199999999994</v>
      </c>
      <c r="CY144">
        <f>AD144</f>
        <v>60.49</v>
      </c>
      <c r="CZ144">
        <f>AH144</f>
        <v>8.4600000000000009</v>
      </c>
      <c r="DA144">
        <f>AL144</f>
        <v>7.15</v>
      </c>
      <c r="DB144">
        <v>0</v>
      </c>
    </row>
    <row r="145" spans="1:106" x14ac:dyDescent="0.2">
      <c r="A145">
        <f>ROW(Source!A63)</f>
        <v>63</v>
      </c>
      <c r="B145">
        <v>26812450</v>
      </c>
      <c r="C145">
        <v>26812931</v>
      </c>
      <c r="D145">
        <v>25412928</v>
      </c>
      <c r="E145">
        <v>1</v>
      </c>
      <c r="F145">
        <v>1</v>
      </c>
      <c r="G145">
        <v>1</v>
      </c>
      <c r="H145">
        <v>1</v>
      </c>
      <c r="I145" t="s">
        <v>345</v>
      </c>
      <c r="J145" t="s">
        <v>6</v>
      </c>
      <c r="K145" t="s">
        <v>346</v>
      </c>
      <c r="L145">
        <v>1191</v>
      </c>
      <c r="N145">
        <v>1013</v>
      </c>
      <c r="O145" t="s">
        <v>344</v>
      </c>
      <c r="P145" t="s">
        <v>344</v>
      </c>
      <c r="Q145">
        <v>1</v>
      </c>
      <c r="W145">
        <v>0</v>
      </c>
      <c r="X145">
        <v>-1417349443</v>
      </c>
      <c r="Y145">
        <v>3.17</v>
      </c>
      <c r="AA145">
        <v>0</v>
      </c>
      <c r="AB145">
        <v>0</v>
      </c>
      <c r="AC145">
        <v>0</v>
      </c>
      <c r="AD145">
        <v>0</v>
      </c>
      <c r="AE145">
        <v>0</v>
      </c>
      <c r="AF145">
        <v>0</v>
      </c>
      <c r="AG145">
        <v>0</v>
      </c>
      <c r="AH145">
        <v>0</v>
      </c>
      <c r="AI145">
        <v>1</v>
      </c>
      <c r="AJ145">
        <v>1</v>
      </c>
      <c r="AK145">
        <v>7.15</v>
      </c>
      <c r="AL145">
        <v>1</v>
      </c>
      <c r="AN145">
        <v>0</v>
      </c>
      <c r="AO145">
        <v>1</v>
      </c>
      <c r="AP145">
        <v>0</v>
      </c>
      <c r="AQ145">
        <v>0</v>
      </c>
      <c r="AR145">
        <v>0</v>
      </c>
      <c r="AS145" t="s">
        <v>6</v>
      </c>
      <c r="AT145">
        <v>3.17</v>
      </c>
      <c r="AU145" t="s">
        <v>6</v>
      </c>
      <c r="AV145">
        <v>2</v>
      </c>
      <c r="AW145">
        <v>2</v>
      </c>
      <c r="AX145">
        <v>26812933</v>
      </c>
      <c r="AY145">
        <v>1</v>
      </c>
      <c r="AZ145">
        <v>2048</v>
      </c>
      <c r="BA145">
        <v>147</v>
      </c>
      <c r="BB145">
        <v>0</v>
      </c>
      <c r="BC145">
        <v>0</v>
      </c>
      <c r="BD145">
        <v>0</v>
      </c>
      <c r="BE145">
        <v>0</v>
      </c>
      <c r="BF145">
        <v>0</v>
      </c>
      <c r="BG145">
        <v>0</v>
      </c>
      <c r="BH145">
        <v>0</v>
      </c>
      <c r="BI145">
        <v>0</v>
      </c>
      <c r="BJ145">
        <v>0</v>
      </c>
      <c r="BK145">
        <v>0</v>
      </c>
      <c r="BL145">
        <v>0</v>
      </c>
      <c r="BM145">
        <v>0</v>
      </c>
      <c r="BN145">
        <v>0</v>
      </c>
      <c r="BO145">
        <v>0</v>
      </c>
      <c r="BP145">
        <v>0</v>
      </c>
      <c r="BQ145">
        <v>0</v>
      </c>
      <c r="BR145">
        <v>0</v>
      </c>
      <c r="BS145">
        <v>0</v>
      </c>
      <c r="BT145">
        <v>0</v>
      </c>
      <c r="BU145">
        <v>0</v>
      </c>
      <c r="BV145">
        <v>0</v>
      </c>
      <c r="BW145">
        <v>0</v>
      </c>
      <c r="CX145">
        <f>Y145*Source!I63</f>
        <v>2.2189999999999999</v>
      </c>
      <c r="CY145">
        <f>AD145</f>
        <v>0</v>
      </c>
      <c r="CZ145">
        <f>AH145</f>
        <v>0</v>
      </c>
      <c r="DA145">
        <f>AL145</f>
        <v>1</v>
      </c>
      <c r="DB145">
        <v>0</v>
      </c>
    </row>
    <row r="146" spans="1:106" x14ac:dyDescent="0.2">
      <c r="A146">
        <f>ROW(Source!A63)</f>
        <v>63</v>
      </c>
      <c r="B146">
        <v>26812450</v>
      </c>
      <c r="C146">
        <v>26812931</v>
      </c>
      <c r="D146">
        <v>25230445</v>
      </c>
      <c r="E146">
        <v>1</v>
      </c>
      <c r="F146">
        <v>1</v>
      </c>
      <c r="G146">
        <v>1</v>
      </c>
      <c r="H146">
        <v>2</v>
      </c>
      <c r="I146" t="s">
        <v>379</v>
      </c>
      <c r="J146" t="s">
        <v>380</v>
      </c>
      <c r="K146" t="s">
        <v>381</v>
      </c>
      <c r="L146">
        <v>1368</v>
      </c>
      <c r="N146">
        <v>1011</v>
      </c>
      <c r="O146" t="s">
        <v>350</v>
      </c>
      <c r="P146" t="s">
        <v>350</v>
      </c>
      <c r="Q146">
        <v>1</v>
      </c>
      <c r="W146">
        <v>0</v>
      </c>
      <c r="X146">
        <v>1225731627</v>
      </c>
      <c r="Y146">
        <v>1.4375</v>
      </c>
      <c r="AA146">
        <v>0</v>
      </c>
      <c r="AB146">
        <v>643.42999999999995</v>
      </c>
      <c r="AC146">
        <v>10.06</v>
      </c>
      <c r="AD146">
        <v>0</v>
      </c>
      <c r="AE146">
        <v>0</v>
      </c>
      <c r="AF146">
        <v>89.99</v>
      </c>
      <c r="AG146">
        <v>10.06</v>
      </c>
      <c r="AH146">
        <v>0</v>
      </c>
      <c r="AI146">
        <v>1</v>
      </c>
      <c r="AJ146">
        <v>7.15</v>
      </c>
      <c r="AK146">
        <v>1</v>
      </c>
      <c r="AL146">
        <v>1</v>
      </c>
      <c r="AN146">
        <v>0</v>
      </c>
      <c r="AO146">
        <v>1</v>
      </c>
      <c r="AP146">
        <v>1</v>
      </c>
      <c r="AQ146">
        <v>0</v>
      </c>
      <c r="AR146">
        <v>0</v>
      </c>
      <c r="AS146" t="s">
        <v>6</v>
      </c>
      <c r="AT146">
        <v>1.1499999999999999</v>
      </c>
      <c r="AU146" t="s">
        <v>41</v>
      </c>
      <c r="AV146">
        <v>0</v>
      </c>
      <c r="AW146">
        <v>2</v>
      </c>
      <c r="AX146">
        <v>26812934</v>
      </c>
      <c r="AY146">
        <v>1</v>
      </c>
      <c r="AZ146">
        <v>0</v>
      </c>
      <c r="BA146">
        <v>148</v>
      </c>
      <c r="BB146">
        <v>0</v>
      </c>
      <c r="BC146">
        <v>0</v>
      </c>
      <c r="BD146">
        <v>0</v>
      </c>
      <c r="BE146">
        <v>0</v>
      </c>
      <c r="BF146">
        <v>0</v>
      </c>
      <c r="BG146">
        <v>0</v>
      </c>
      <c r="BH146">
        <v>0</v>
      </c>
      <c r="BI146">
        <v>0</v>
      </c>
      <c r="BJ146">
        <v>0</v>
      </c>
      <c r="BK146">
        <v>0</v>
      </c>
      <c r="BL146">
        <v>0</v>
      </c>
      <c r="BM146">
        <v>0</v>
      </c>
      <c r="BN146">
        <v>0</v>
      </c>
      <c r="BO146">
        <v>0</v>
      </c>
      <c r="BP146">
        <v>0</v>
      </c>
      <c r="BQ146">
        <v>0</v>
      </c>
      <c r="BR146">
        <v>0</v>
      </c>
      <c r="BS146">
        <v>0</v>
      </c>
      <c r="BT146">
        <v>0</v>
      </c>
      <c r="BU146">
        <v>0</v>
      </c>
      <c r="BV146">
        <v>0</v>
      </c>
      <c r="BW146">
        <v>0</v>
      </c>
      <c r="CX146">
        <f>Y146*Source!I63</f>
        <v>1.0062499999999999</v>
      </c>
      <c r="CY146">
        <f>AB146</f>
        <v>643.42999999999995</v>
      </c>
      <c r="CZ146">
        <f>AF146</f>
        <v>89.99</v>
      </c>
      <c r="DA146">
        <f>AJ146</f>
        <v>7.15</v>
      </c>
      <c r="DB146">
        <v>0</v>
      </c>
    </row>
    <row r="147" spans="1:106" x14ac:dyDescent="0.2">
      <c r="A147">
        <f>ROW(Source!A63)</f>
        <v>63</v>
      </c>
      <c r="B147">
        <v>26812450</v>
      </c>
      <c r="C147">
        <v>26812931</v>
      </c>
      <c r="D147">
        <v>25230779</v>
      </c>
      <c r="E147">
        <v>1</v>
      </c>
      <c r="F147">
        <v>1</v>
      </c>
      <c r="G147">
        <v>1</v>
      </c>
      <c r="H147">
        <v>2</v>
      </c>
      <c r="I147" t="s">
        <v>433</v>
      </c>
      <c r="J147" t="s">
        <v>434</v>
      </c>
      <c r="K147" t="s">
        <v>435</v>
      </c>
      <c r="L147">
        <v>1368</v>
      </c>
      <c r="N147">
        <v>1011</v>
      </c>
      <c r="O147" t="s">
        <v>350</v>
      </c>
      <c r="P147" t="s">
        <v>350</v>
      </c>
      <c r="Q147">
        <v>1</v>
      </c>
      <c r="W147">
        <v>0</v>
      </c>
      <c r="X147">
        <v>-891970060</v>
      </c>
      <c r="Y147">
        <v>1.85</v>
      </c>
      <c r="AA147">
        <v>0</v>
      </c>
      <c r="AB147">
        <v>536.25</v>
      </c>
      <c r="AC147">
        <v>11.6</v>
      </c>
      <c r="AD147">
        <v>0</v>
      </c>
      <c r="AE147">
        <v>0</v>
      </c>
      <c r="AF147">
        <v>75</v>
      </c>
      <c r="AG147">
        <v>11.6</v>
      </c>
      <c r="AH147">
        <v>0</v>
      </c>
      <c r="AI147">
        <v>1</v>
      </c>
      <c r="AJ147">
        <v>7.15</v>
      </c>
      <c r="AK147">
        <v>1</v>
      </c>
      <c r="AL147">
        <v>1</v>
      </c>
      <c r="AN147">
        <v>0</v>
      </c>
      <c r="AO147">
        <v>1</v>
      </c>
      <c r="AP147">
        <v>1</v>
      </c>
      <c r="AQ147">
        <v>0</v>
      </c>
      <c r="AR147">
        <v>0</v>
      </c>
      <c r="AS147" t="s">
        <v>6</v>
      </c>
      <c r="AT147">
        <v>1.48</v>
      </c>
      <c r="AU147" t="s">
        <v>41</v>
      </c>
      <c r="AV147">
        <v>0</v>
      </c>
      <c r="AW147">
        <v>2</v>
      </c>
      <c r="AX147">
        <v>26812935</v>
      </c>
      <c r="AY147">
        <v>1</v>
      </c>
      <c r="AZ147">
        <v>0</v>
      </c>
      <c r="BA147">
        <v>149</v>
      </c>
      <c r="BB147">
        <v>0</v>
      </c>
      <c r="BC147">
        <v>0</v>
      </c>
      <c r="BD147">
        <v>0</v>
      </c>
      <c r="BE147">
        <v>0</v>
      </c>
      <c r="BF147">
        <v>0</v>
      </c>
      <c r="BG147">
        <v>0</v>
      </c>
      <c r="BH147">
        <v>0</v>
      </c>
      <c r="BI147">
        <v>0</v>
      </c>
      <c r="BJ147">
        <v>0</v>
      </c>
      <c r="BK147">
        <v>0</v>
      </c>
      <c r="BL147">
        <v>0</v>
      </c>
      <c r="BM147">
        <v>0</v>
      </c>
      <c r="BN147">
        <v>0</v>
      </c>
      <c r="BO147">
        <v>0</v>
      </c>
      <c r="BP147">
        <v>0</v>
      </c>
      <c r="BQ147">
        <v>0</v>
      </c>
      <c r="BR147">
        <v>0</v>
      </c>
      <c r="BS147">
        <v>0</v>
      </c>
      <c r="BT147">
        <v>0</v>
      </c>
      <c r="BU147">
        <v>0</v>
      </c>
      <c r="BV147">
        <v>0</v>
      </c>
      <c r="BW147">
        <v>0</v>
      </c>
      <c r="CX147">
        <f>Y147*Source!I63</f>
        <v>1.2949999999999999</v>
      </c>
      <c r="CY147">
        <f>AB147</f>
        <v>536.25</v>
      </c>
      <c r="CZ147">
        <f>AF147</f>
        <v>75</v>
      </c>
      <c r="DA147">
        <f>AJ147</f>
        <v>7.15</v>
      </c>
      <c r="DB147">
        <v>0</v>
      </c>
    </row>
    <row r="148" spans="1:106" x14ac:dyDescent="0.2">
      <c r="A148">
        <f>ROW(Source!A63)</f>
        <v>63</v>
      </c>
      <c r="B148">
        <v>26812450</v>
      </c>
      <c r="C148">
        <v>26812931</v>
      </c>
      <c r="D148">
        <v>25231536</v>
      </c>
      <c r="E148">
        <v>1</v>
      </c>
      <c r="F148">
        <v>1</v>
      </c>
      <c r="G148">
        <v>1</v>
      </c>
      <c r="H148">
        <v>2</v>
      </c>
      <c r="I148" t="s">
        <v>391</v>
      </c>
      <c r="J148" t="s">
        <v>392</v>
      </c>
      <c r="K148" t="s">
        <v>393</v>
      </c>
      <c r="L148">
        <v>1368</v>
      </c>
      <c r="N148">
        <v>1011</v>
      </c>
      <c r="O148" t="s">
        <v>350</v>
      </c>
      <c r="P148" t="s">
        <v>350</v>
      </c>
      <c r="Q148">
        <v>1</v>
      </c>
      <c r="W148">
        <v>0</v>
      </c>
      <c r="X148">
        <v>529073949</v>
      </c>
      <c r="Y148">
        <v>0.67500000000000004</v>
      </c>
      <c r="AA148">
        <v>0</v>
      </c>
      <c r="AB148">
        <v>786.5</v>
      </c>
      <c r="AC148">
        <v>11.6</v>
      </c>
      <c r="AD148">
        <v>0</v>
      </c>
      <c r="AE148">
        <v>0</v>
      </c>
      <c r="AF148">
        <v>110</v>
      </c>
      <c r="AG148">
        <v>11.6</v>
      </c>
      <c r="AH148">
        <v>0</v>
      </c>
      <c r="AI148">
        <v>1</v>
      </c>
      <c r="AJ148">
        <v>7.15</v>
      </c>
      <c r="AK148">
        <v>1</v>
      </c>
      <c r="AL148">
        <v>1</v>
      </c>
      <c r="AN148">
        <v>0</v>
      </c>
      <c r="AO148">
        <v>1</v>
      </c>
      <c r="AP148">
        <v>1</v>
      </c>
      <c r="AQ148">
        <v>0</v>
      </c>
      <c r="AR148">
        <v>0</v>
      </c>
      <c r="AS148" t="s">
        <v>6</v>
      </c>
      <c r="AT148">
        <v>0.54</v>
      </c>
      <c r="AU148" t="s">
        <v>41</v>
      </c>
      <c r="AV148">
        <v>0</v>
      </c>
      <c r="AW148">
        <v>2</v>
      </c>
      <c r="AX148">
        <v>26812936</v>
      </c>
      <c r="AY148">
        <v>1</v>
      </c>
      <c r="AZ148">
        <v>0</v>
      </c>
      <c r="BA148">
        <v>150</v>
      </c>
      <c r="BB148">
        <v>0</v>
      </c>
      <c r="BC148">
        <v>0</v>
      </c>
      <c r="BD148">
        <v>0</v>
      </c>
      <c r="BE148">
        <v>0</v>
      </c>
      <c r="BF148">
        <v>0</v>
      </c>
      <c r="BG148">
        <v>0</v>
      </c>
      <c r="BH148">
        <v>0</v>
      </c>
      <c r="BI148">
        <v>0</v>
      </c>
      <c r="BJ148">
        <v>0</v>
      </c>
      <c r="BK148">
        <v>0</v>
      </c>
      <c r="BL148">
        <v>0</v>
      </c>
      <c r="BM148">
        <v>0</v>
      </c>
      <c r="BN148">
        <v>0</v>
      </c>
      <c r="BO148">
        <v>0</v>
      </c>
      <c r="BP148">
        <v>0</v>
      </c>
      <c r="BQ148">
        <v>0</v>
      </c>
      <c r="BR148">
        <v>0</v>
      </c>
      <c r="BS148">
        <v>0</v>
      </c>
      <c r="BT148">
        <v>0</v>
      </c>
      <c r="BU148">
        <v>0</v>
      </c>
      <c r="BV148">
        <v>0</v>
      </c>
      <c r="BW148">
        <v>0</v>
      </c>
      <c r="CX148">
        <f>Y148*Source!I63</f>
        <v>0.47249999999999998</v>
      </c>
      <c r="CY148">
        <f>AB148</f>
        <v>786.5</v>
      </c>
      <c r="CZ148">
        <f>AF148</f>
        <v>110</v>
      </c>
      <c r="DA148">
        <f>AJ148</f>
        <v>7.15</v>
      </c>
      <c r="DB148">
        <v>0</v>
      </c>
    </row>
    <row r="149" spans="1:106" x14ac:dyDescent="0.2">
      <c r="A149">
        <f>ROW(Source!A63)</f>
        <v>63</v>
      </c>
      <c r="B149">
        <v>26812450</v>
      </c>
      <c r="C149">
        <v>26812931</v>
      </c>
      <c r="D149">
        <v>25149961</v>
      </c>
      <c r="E149">
        <v>1</v>
      </c>
      <c r="F149">
        <v>1</v>
      </c>
      <c r="G149">
        <v>1</v>
      </c>
      <c r="H149">
        <v>3</v>
      </c>
      <c r="I149" t="s">
        <v>400</v>
      </c>
      <c r="J149" t="s">
        <v>401</v>
      </c>
      <c r="K149" t="s">
        <v>402</v>
      </c>
      <c r="L149">
        <v>1339</v>
      </c>
      <c r="N149">
        <v>1007</v>
      </c>
      <c r="O149" t="s">
        <v>52</v>
      </c>
      <c r="P149" t="s">
        <v>52</v>
      </c>
      <c r="Q149">
        <v>1</v>
      </c>
      <c r="W149">
        <v>0</v>
      </c>
      <c r="X149">
        <v>-1660354250</v>
      </c>
      <c r="Y149">
        <v>2</v>
      </c>
      <c r="AA149">
        <v>17.45</v>
      </c>
      <c r="AB149">
        <v>0</v>
      </c>
      <c r="AC149">
        <v>0</v>
      </c>
      <c r="AD149">
        <v>0</v>
      </c>
      <c r="AE149">
        <v>2.44</v>
      </c>
      <c r="AF149">
        <v>0</v>
      </c>
      <c r="AG149">
        <v>0</v>
      </c>
      <c r="AH149">
        <v>0</v>
      </c>
      <c r="AI149">
        <v>7.15</v>
      </c>
      <c r="AJ149">
        <v>1</v>
      </c>
      <c r="AK149">
        <v>1</v>
      </c>
      <c r="AL149">
        <v>1</v>
      </c>
      <c r="AN149">
        <v>0</v>
      </c>
      <c r="AO149">
        <v>1</v>
      </c>
      <c r="AP149">
        <v>0</v>
      </c>
      <c r="AQ149">
        <v>0</v>
      </c>
      <c r="AR149">
        <v>0</v>
      </c>
      <c r="AS149" t="s">
        <v>6</v>
      </c>
      <c r="AT149">
        <v>2</v>
      </c>
      <c r="AU149" t="s">
        <v>6</v>
      </c>
      <c r="AV149">
        <v>0</v>
      </c>
      <c r="AW149">
        <v>2</v>
      </c>
      <c r="AX149">
        <v>26812937</v>
      </c>
      <c r="AY149">
        <v>1</v>
      </c>
      <c r="AZ149">
        <v>0</v>
      </c>
      <c r="BA149">
        <v>151</v>
      </c>
      <c r="BB149">
        <v>0</v>
      </c>
      <c r="BC149">
        <v>0</v>
      </c>
      <c r="BD149">
        <v>0</v>
      </c>
      <c r="BE149">
        <v>0</v>
      </c>
      <c r="BF149">
        <v>0</v>
      </c>
      <c r="BG149">
        <v>0</v>
      </c>
      <c r="BH149">
        <v>0</v>
      </c>
      <c r="BI149">
        <v>0</v>
      </c>
      <c r="BJ149">
        <v>0</v>
      </c>
      <c r="BK149">
        <v>0</v>
      </c>
      <c r="BL149">
        <v>0</v>
      </c>
      <c r="BM149">
        <v>0</v>
      </c>
      <c r="BN149">
        <v>0</v>
      </c>
      <c r="BO149">
        <v>0</v>
      </c>
      <c r="BP149">
        <v>0</v>
      </c>
      <c r="BQ149">
        <v>0</v>
      </c>
      <c r="BR149">
        <v>0</v>
      </c>
      <c r="BS149">
        <v>0</v>
      </c>
      <c r="BT149">
        <v>0</v>
      </c>
      <c r="BU149">
        <v>0</v>
      </c>
      <c r="BV149">
        <v>0</v>
      </c>
      <c r="BW149">
        <v>0</v>
      </c>
      <c r="CX149">
        <f>Y149*Source!I63</f>
        <v>1.4</v>
      </c>
      <c r="CY149">
        <f>AA149</f>
        <v>17.45</v>
      </c>
      <c r="CZ149">
        <f>AE149</f>
        <v>2.44</v>
      </c>
      <c r="DA149">
        <f>AI149</f>
        <v>7.15</v>
      </c>
      <c r="DB149">
        <v>0</v>
      </c>
    </row>
    <row r="150" spans="1:106" x14ac:dyDescent="0.2">
      <c r="A150">
        <f>ROW(Source!A63)</f>
        <v>63</v>
      </c>
      <c r="B150">
        <v>26812450</v>
      </c>
      <c r="C150">
        <v>26812931</v>
      </c>
      <c r="D150">
        <v>25154350</v>
      </c>
      <c r="E150">
        <v>1</v>
      </c>
      <c r="F150">
        <v>1</v>
      </c>
      <c r="G150">
        <v>1</v>
      </c>
      <c r="H150">
        <v>3</v>
      </c>
      <c r="I150" t="s">
        <v>124</v>
      </c>
      <c r="J150" t="s">
        <v>126</v>
      </c>
      <c r="K150" t="s">
        <v>125</v>
      </c>
      <c r="L150">
        <v>1339</v>
      </c>
      <c r="N150">
        <v>1007</v>
      </c>
      <c r="O150" t="s">
        <v>52</v>
      </c>
      <c r="P150" t="s">
        <v>52</v>
      </c>
      <c r="Q150">
        <v>1</v>
      </c>
      <c r="W150">
        <v>0</v>
      </c>
      <c r="X150">
        <v>408640666</v>
      </c>
      <c r="Y150">
        <v>17.399999999999999</v>
      </c>
      <c r="AA150">
        <v>1420.92</v>
      </c>
      <c r="AB150">
        <v>0</v>
      </c>
      <c r="AC150">
        <v>0</v>
      </c>
      <c r="AD150">
        <v>0</v>
      </c>
      <c r="AE150">
        <v>198.73</v>
      </c>
      <c r="AF150">
        <v>0</v>
      </c>
      <c r="AG150">
        <v>0</v>
      </c>
      <c r="AH150">
        <v>0</v>
      </c>
      <c r="AI150">
        <v>7.15</v>
      </c>
      <c r="AJ150">
        <v>1</v>
      </c>
      <c r="AK150">
        <v>1</v>
      </c>
      <c r="AL150">
        <v>1</v>
      </c>
      <c r="AN150">
        <v>0</v>
      </c>
      <c r="AO150">
        <v>0</v>
      </c>
      <c r="AP150">
        <v>0</v>
      </c>
      <c r="AQ150">
        <v>0</v>
      </c>
      <c r="AR150">
        <v>0</v>
      </c>
      <c r="AS150" t="s">
        <v>6</v>
      </c>
      <c r="AT150">
        <v>17.399999999999999</v>
      </c>
      <c r="AU150" t="s">
        <v>6</v>
      </c>
      <c r="AV150">
        <v>0</v>
      </c>
      <c r="AW150">
        <v>1</v>
      </c>
      <c r="AX150">
        <v>-1</v>
      </c>
      <c r="AY150">
        <v>0</v>
      </c>
      <c r="AZ150">
        <v>0</v>
      </c>
      <c r="BA150" t="s">
        <v>6</v>
      </c>
      <c r="BB150">
        <v>0</v>
      </c>
      <c r="BC150">
        <v>0</v>
      </c>
      <c r="BD150">
        <v>0</v>
      </c>
      <c r="BE150">
        <v>0</v>
      </c>
      <c r="BF150">
        <v>0</v>
      </c>
      <c r="BG150">
        <v>0</v>
      </c>
      <c r="BH150">
        <v>0</v>
      </c>
      <c r="BI150">
        <v>0</v>
      </c>
      <c r="BJ150">
        <v>0</v>
      </c>
      <c r="BK150">
        <v>0</v>
      </c>
      <c r="BL150">
        <v>0</v>
      </c>
      <c r="BM150">
        <v>0</v>
      </c>
      <c r="BN150">
        <v>0</v>
      </c>
      <c r="BO150">
        <v>0</v>
      </c>
      <c r="BP150">
        <v>0</v>
      </c>
      <c r="BQ150">
        <v>0</v>
      </c>
      <c r="BR150">
        <v>0</v>
      </c>
      <c r="BS150">
        <v>0</v>
      </c>
      <c r="BT150">
        <v>0</v>
      </c>
      <c r="BU150">
        <v>0</v>
      </c>
      <c r="BV150">
        <v>0</v>
      </c>
      <c r="BW150">
        <v>0</v>
      </c>
      <c r="CX150">
        <f>Y150*Source!I63</f>
        <v>12.179999999999998</v>
      </c>
      <c r="CY150">
        <f>AA150</f>
        <v>1420.92</v>
      </c>
      <c r="CZ150">
        <f>AE150</f>
        <v>198.73</v>
      </c>
      <c r="DA150">
        <f>AI150</f>
        <v>7.15</v>
      </c>
      <c r="DB150">
        <v>0</v>
      </c>
    </row>
    <row r="151" spans="1:106" x14ac:dyDescent="0.2">
      <c r="A151">
        <f>ROW(Source!A66)</f>
        <v>66</v>
      </c>
      <c r="B151">
        <v>26812436</v>
      </c>
      <c r="C151">
        <v>26813027</v>
      </c>
      <c r="D151">
        <v>25416200</v>
      </c>
      <c r="E151">
        <v>1</v>
      </c>
      <c r="F151">
        <v>1</v>
      </c>
      <c r="G151">
        <v>1</v>
      </c>
      <c r="H151">
        <v>1</v>
      </c>
      <c r="I151" t="s">
        <v>444</v>
      </c>
      <c r="J151" t="s">
        <v>6</v>
      </c>
      <c r="K151" t="s">
        <v>445</v>
      </c>
      <c r="L151">
        <v>1191</v>
      </c>
      <c r="N151">
        <v>1013</v>
      </c>
      <c r="O151" t="s">
        <v>344</v>
      </c>
      <c r="P151" t="s">
        <v>344</v>
      </c>
      <c r="Q151">
        <v>1</v>
      </c>
      <c r="W151">
        <v>0</v>
      </c>
      <c r="X151">
        <v>371339561</v>
      </c>
      <c r="Y151">
        <v>136.79999999999998</v>
      </c>
      <c r="AA151">
        <v>0</v>
      </c>
      <c r="AB151">
        <v>0</v>
      </c>
      <c r="AC151">
        <v>0</v>
      </c>
      <c r="AD151">
        <v>8.09</v>
      </c>
      <c r="AE151">
        <v>0</v>
      </c>
      <c r="AF151">
        <v>0</v>
      </c>
      <c r="AG151">
        <v>0</v>
      </c>
      <c r="AH151">
        <v>8.09</v>
      </c>
      <c r="AI151">
        <v>1</v>
      </c>
      <c r="AJ151">
        <v>1</v>
      </c>
      <c r="AK151">
        <v>1</v>
      </c>
      <c r="AL151">
        <v>1</v>
      </c>
      <c r="AN151">
        <v>0</v>
      </c>
      <c r="AO151">
        <v>1</v>
      </c>
      <c r="AP151">
        <v>1</v>
      </c>
      <c r="AQ151">
        <v>0</v>
      </c>
      <c r="AR151">
        <v>0</v>
      </c>
      <c r="AS151" t="s">
        <v>6</v>
      </c>
      <c r="AT151">
        <v>114</v>
      </c>
      <c r="AU151" t="s">
        <v>32</v>
      </c>
      <c r="AV151">
        <v>1</v>
      </c>
      <c r="AW151">
        <v>2</v>
      </c>
      <c r="AX151">
        <v>26813041</v>
      </c>
      <c r="AY151">
        <v>1</v>
      </c>
      <c r="AZ151">
        <v>0</v>
      </c>
      <c r="BA151">
        <v>153</v>
      </c>
      <c r="BB151">
        <v>0</v>
      </c>
      <c r="BC151">
        <v>0</v>
      </c>
      <c r="BD151">
        <v>0</v>
      </c>
      <c r="BE151">
        <v>0</v>
      </c>
      <c r="BF151">
        <v>0</v>
      </c>
      <c r="BG151">
        <v>0</v>
      </c>
      <c r="BH151">
        <v>0</v>
      </c>
      <c r="BI151">
        <v>0</v>
      </c>
      <c r="BJ151">
        <v>0</v>
      </c>
      <c r="BK151">
        <v>0</v>
      </c>
      <c r="BL151">
        <v>0</v>
      </c>
      <c r="BM151">
        <v>0</v>
      </c>
      <c r="BN151">
        <v>0</v>
      </c>
      <c r="BO151">
        <v>0</v>
      </c>
      <c r="BP151">
        <v>0</v>
      </c>
      <c r="BQ151">
        <v>0</v>
      </c>
      <c r="BR151">
        <v>0</v>
      </c>
      <c r="BS151">
        <v>0</v>
      </c>
      <c r="BT151">
        <v>0</v>
      </c>
      <c r="BU151">
        <v>0</v>
      </c>
      <c r="BV151">
        <v>0</v>
      </c>
      <c r="BW151">
        <v>0</v>
      </c>
      <c r="CX151">
        <f>Y151*Source!I66</f>
        <v>265.39199999999994</v>
      </c>
      <c r="CY151">
        <f>AD151</f>
        <v>8.09</v>
      </c>
      <c r="CZ151">
        <f>AH151</f>
        <v>8.09</v>
      </c>
      <c r="DA151">
        <f>AL151</f>
        <v>1</v>
      </c>
      <c r="DB151">
        <v>0</v>
      </c>
    </row>
    <row r="152" spans="1:106" x14ac:dyDescent="0.2">
      <c r="A152">
        <f>ROW(Source!A66)</f>
        <v>66</v>
      </c>
      <c r="B152">
        <v>26812436</v>
      </c>
      <c r="C152">
        <v>26813027</v>
      </c>
      <c r="D152">
        <v>25412928</v>
      </c>
      <c r="E152">
        <v>1</v>
      </c>
      <c r="F152">
        <v>1</v>
      </c>
      <c r="G152">
        <v>1</v>
      </c>
      <c r="H152">
        <v>1</v>
      </c>
      <c r="I152" t="s">
        <v>345</v>
      </c>
      <c r="J152" t="s">
        <v>6</v>
      </c>
      <c r="K152" t="s">
        <v>346</v>
      </c>
      <c r="L152">
        <v>1191</v>
      </c>
      <c r="N152">
        <v>1013</v>
      </c>
      <c r="O152" t="s">
        <v>344</v>
      </c>
      <c r="P152" t="s">
        <v>344</v>
      </c>
      <c r="Q152">
        <v>1</v>
      </c>
      <c r="W152">
        <v>0</v>
      </c>
      <c r="X152">
        <v>-1417349443</v>
      </c>
      <c r="Y152">
        <v>5.6</v>
      </c>
      <c r="AA152">
        <v>0</v>
      </c>
      <c r="AB152">
        <v>0</v>
      </c>
      <c r="AC152">
        <v>0</v>
      </c>
      <c r="AD152">
        <v>0</v>
      </c>
      <c r="AE152">
        <v>0</v>
      </c>
      <c r="AF152">
        <v>0</v>
      </c>
      <c r="AG152">
        <v>0</v>
      </c>
      <c r="AH152">
        <v>0</v>
      </c>
      <c r="AI152">
        <v>1</v>
      </c>
      <c r="AJ152">
        <v>1</v>
      </c>
      <c r="AK152">
        <v>1</v>
      </c>
      <c r="AL152">
        <v>1</v>
      </c>
      <c r="AN152">
        <v>0</v>
      </c>
      <c r="AO152">
        <v>1</v>
      </c>
      <c r="AP152">
        <v>0</v>
      </c>
      <c r="AQ152">
        <v>0</v>
      </c>
      <c r="AR152">
        <v>0</v>
      </c>
      <c r="AS152" t="s">
        <v>6</v>
      </c>
      <c r="AT152">
        <v>5.6</v>
      </c>
      <c r="AU152" t="s">
        <v>6</v>
      </c>
      <c r="AV152">
        <v>2</v>
      </c>
      <c r="AW152">
        <v>2</v>
      </c>
      <c r="AX152">
        <v>26813042</v>
      </c>
      <c r="AY152">
        <v>1</v>
      </c>
      <c r="AZ152">
        <v>2048</v>
      </c>
      <c r="BA152">
        <v>154</v>
      </c>
      <c r="BB152">
        <v>0</v>
      </c>
      <c r="BC152">
        <v>0</v>
      </c>
      <c r="BD152">
        <v>0</v>
      </c>
      <c r="BE152">
        <v>0</v>
      </c>
      <c r="BF152">
        <v>0</v>
      </c>
      <c r="BG152">
        <v>0</v>
      </c>
      <c r="BH152">
        <v>0</v>
      </c>
      <c r="BI152">
        <v>0</v>
      </c>
      <c r="BJ152">
        <v>0</v>
      </c>
      <c r="BK152">
        <v>0</v>
      </c>
      <c r="BL152">
        <v>0</v>
      </c>
      <c r="BM152">
        <v>0</v>
      </c>
      <c r="BN152">
        <v>0</v>
      </c>
      <c r="BO152">
        <v>0</v>
      </c>
      <c r="BP152">
        <v>0</v>
      </c>
      <c r="BQ152">
        <v>0</v>
      </c>
      <c r="BR152">
        <v>0</v>
      </c>
      <c r="BS152">
        <v>0</v>
      </c>
      <c r="BT152">
        <v>0</v>
      </c>
      <c r="BU152">
        <v>0</v>
      </c>
      <c r="BV152">
        <v>0</v>
      </c>
      <c r="BW152">
        <v>0</v>
      </c>
      <c r="CX152">
        <f>Y152*Source!I66</f>
        <v>10.863999999999999</v>
      </c>
      <c r="CY152">
        <f>AD152</f>
        <v>0</v>
      </c>
      <c r="CZ152">
        <f>AH152</f>
        <v>0</v>
      </c>
      <c r="DA152">
        <f>AL152</f>
        <v>1</v>
      </c>
      <c r="DB152">
        <v>0</v>
      </c>
    </row>
    <row r="153" spans="1:106" x14ac:dyDescent="0.2">
      <c r="A153">
        <f>ROW(Source!A66)</f>
        <v>66</v>
      </c>
      <c r="B153">
        <v>26812436</v>
      </c>
      <c r="C153">
        <v>26813027</v>
      </c>
      <c r="D153">
        <v>25230947</v>
      </c>
      <c r="E153">
        <v>1</v>
      </c>
      <c r="F153">
        <v>1</v>
      </c>
      <c r="G153">
        <v>1</v>
      </c>
      <c r="H153">
        <v>2</v>
      </c>
      <c r="I153" t="s">
        <v>446</v>
      </c>
      <c r="J153" t="s">
        <v>447</v>
      </c>
      <c r="K153" t="s">
        <v>448</v>
      </c>
      <c r="L153">
        <v>1368</v>
      </c>
      <c r="N153">
        <v>1011</v>
      </c>
      <c r="O153" t="s">
        <v>350</v>
      </c>
      <c r="P153" t="s">
        <v>350</v>
      </c>
      <c r="Q153">
        <v>1</v>
      </c>
      <c r="W153">
        <v>0</v>
      </c>
      <c r="X153">
        <v>-1806095485</v>
      </c>
      <c r="Y153">
        <v>2.88</v>
      </c>
      <c r="AA153">
        <v>0</v>
      </c>
      <c r="AB153">
        <v>0.55000000000000004</v>
      </c>
      <c r="AC153">
        <v>0</v>
      </c>
      <c r="AD153">
        <v>0</v>
      </c>
      <c r="AE153">
        <v>0</v>
      </c>
      <c r="AF153">
        <v>0.55000000000000004</v>
      </c>
      <c r="AG153">
        <v>0</v>
      </c>
      <c r="AH153">
        <v>0</v>
      </c>
      <c r="AI153">
        <v>1</v>
      </c>
      <c r="AJ153">
        <v>1</v>
      </c>
      <c r="AK153">
        <v>1</v>
      </c>
      <c r="AL153">
        <v>1</v>
      </c>
      <c r="AN153">
        <v>0</v>
      </c>
      <c r="AO153">
        <v>1</v>
      </c>
      <c r="AP153">
        <v>1</v>
      </c>
      <c r="AQ153">
        <v>0</v>
      </c>
      <c r="AR153">
        <v>0</v>
      </c>
      <c r="AS153" t="s">
        <v>6</v>
      </c>
      <c r="AT153">
        <v>2.4</v>
      </c>
      <c r="AU153" t="s">
        <v>32</v>
      </c>
      <c r="AV153">
        <v>0</v>
      </c>
      <c r="AW153">
        <v>2</v>
      </c>
      <c r="AX153">
        <v>26813043</v>
      </c>
      <c r="AY153">
        <v>1</v>
      </c>
      <c r="AZ153">
        <v>0</v>
      </c>
      <c r="BA153">
        <v>155</v>
      </c>
      <c r="BB153">
        <v>0</v>
      </c>
      <c r="BC153">
        <v>0</v>
      </c>
      <c r="BD153">
        <v>0</v>
      </c>
      <c r="BE153">
        <v>0</v>
      </c>
      <c r="BF153">
        <v>0</v>
      </c>
      <c r="BG153">
        <v>0</v>
      </c>
      <c r="BH153">
        <v>0</v>
      </c>
      <c r="BI153">
        <v>0</v>
      </c>
      <c r="BJ153">
        <v>0</v>
      </c>
      <c r="BK153">
        <v>0</v>
      </c>
      <c r="BL153">
        <v>0</v>
      </c>
      <c r="BM153">
        <v>0</v>
      </c>
      <c r="BN153">
        <v>0</v>
      </c>
      <c r="BO153">
        <v>0</v>
      </c>
      <c r="BP153">
        <v>0</v>
      </c>
      <c r="BQ153">
        <v>0</v>
      </c>
      <c r="BR153">
        <v>0</v>
      </c>
      <c r="BS153">
        <v>0</v>
      </c>
      <c r="BT153">
        <v>0</v>
      </c>
      <c r="BU153">
        <v>0</v>
      </c>
      <c r="BV153">
        <v>0</v>
      </c>
      <c r="BW153">
        <v>0</v>
      </c>
      <c r="CX153">
        <f>Y153*Source!I66</f>
        <v>5.5871999999999993</v>
      </c>
      <c r="CY153">
        <f>AB153</f>
        <v>0.55000000000000004</v>
      </c>
      <c r="CZ153">
        <f>AF153</f>
        <v>0.55000000000000004</v>
      </c>
      <c r="DA153">
        <f>AJ153</f>
        <v>1</v>
      </c>
      <c r="DB153">
        <v>0</v>
      </c>
    </row>
    <row r="154" spans="1:106" x14ac:dyDescent="0.2">
      <c r="A154">
        <f>ROW(Source!A66)</f>
        <v>66</v>
      </c>
      <c r="B154">
        <v>26812436</v>
      </c>
      <c r="C154">
        <v>26813027</v>
      </c>
      <c r="D154">
        <v>25231931</v>
      </c>
      <c r="E154">
        <v>1</v>
      </c>
      <c r="F154">
        <v>1</v>
      </c>
      <c r="G154">
        <v>1</v>
      </c>
      <c r="H154">
        <v>2</v>
      </c>
      <c r="I154" t="s">
        <v>371</v>
      </c>
      <c r="J154" t="s">
        <v>372</v>
      </c>
      <c r="K154" t="s">
        <v>373</v>
      </c>
      <c r="L154">
        <v>1368</v>
      </c>
      <c r="N154">
        <v>1011</v>
      </c>
      <c r="O154" t="s">
        <v>350</v>
      </c>
      <c r="P154" t="s">
        <v>350</v>
      </c>
      <c r="Q154">
        <v>1</v>
      </c>
      <c r="W154">
        <v>0</v>
      </c>
      <c r="X154">
        <v>-514543984</v>
      </c>
      <c r="Y154">
        <v>6.72</v>
      </c>
      <c r="AA154">
        <v>0</v>
      </c>
      <c r="AB154">
        <v>90</v>
      </c>
      <c r="AC154">
        <v>10.06</v>
      </c>
      <c r="AD154">
        <v>0</v>
      </c>
      <c r="AE154">
        <v>0</v>
      </c>
      <c r="AF154">
        <v>90</v>
      </c>
      <c r="AG154">
        <v>10.06</v>
      </c>
      <c r="AH154">
        <v>0</v>
      </c>
      <c r="AI154">
        <v>1</v>
      </c>
      <c r="AJ154">
        <v>1</v>
      </c>
      <c r="AK154">
        <v>1</v>
      </c>
      <c r="AL154">
        <v>1</v>
      </c>
      <c r="AN154">
        <v>0</v>
      </c>
      <c r="AO154">
        <v>1</v>
      </c>
      <c r="AP154">
        <v>1</v>
      </c>
      <c r="AQ154">
        <v>0</v>
      </c>
      <c r="AR154">
        <v>0</v>
      </c>
      <c r="AS154" t="s">
        <v>6</v>
      </c>
      <c r="AT154">
        <v>5.6</v>
      </c>
      <c r="AU154" t="s">
        <v>32</v>
      </c>
      <c r="AV154">
        <v>0</v>
      </c>
      <c r="AW154">
        <v>2</v>
      </c>
      <c r="AX154">
        <v>26813044</v>
      </c>
      <c r="AY154">
        <v>1</v>
      </c>
      <c r="AZ154">
        <v>0</v>
      </c>
      <c r="BA154">
        <v>156</v>
      </c>
      <c r="BB154">
        <v>0</v>
      </c>
      <c r="BC154">
        <v>0</v>
      </c>
      <c r="BD154">
        <v>0</v>
      </c>
      <c r="BE154">
        <v>0</v>
      </c>
      <c r="BF154">
        <v>0</v>
      </c>
      <c r="BG154">
        <v>0</v>
      </c>
      <c r="BH154">
        <v>0</v>
      </c>
      <c r="BI154">
        <v>0</v>
      </c>
      <c r="BJ154">
        <v>0</v>
      </c>
      <c r="BK154">
        <v>0</v>
      </c>
      <c r="BL154">
        <v>0</v>
      </c>
      <c r="BM154">
        <v>0</v>
      </c>
      <c r="BN154">
        <v>0</v>
      </c>
      <c r="BO154">
        <v>0</v>
      </c>
      <c r="BP154">
        <v>0</v>
      </c>
      <c r="BQ154">
        <v>0</v>
      </c>
      <c r="BR154">
        <v>0</v>
      </c>
      <c r="BS154">
        <v>0</v>
      </c>
      <c r="BT154">
        <v>0</v>
      </c>
      <c r="BU154">
        <v>0</v>
      </c>
      <c r="BV154">
        <v>0</v>
      </c>
      <c r="BW154">
        <v>0</v>
      </c>
      <c r="CX154">
        <f>Y154*Source!I66</f>
        <v>13.036799999999999</v>
      </c>
      <c r="CY154">
        <f>AB154</f>
        <v>90</v>
      </c>
      <c r="CZ154">
        <f>AF154</f>
        <v>90</v>
      </c>
      <c r="DA154">
        <f>AJ154</f>
        <v>1</v>
      </c>
      <c r="DB154">
        <v>0</v>
      </c>
    </row>
    <row r="155" spans="1:106" x14ac:dyDescent="0.2">
      <c r="A155">
        <f>ROW(Source!A66)</f>
        <v>66</v>
      </c>
      <c r="B155">
        <v>26812436</v>
      </c>
      <c r="C155">
        <v>26813027</v>
      </c>
      <c r="D155">
        <v>25232531</v>
      </c>
      <c r="E155">
        <v>1</v>
      </c>
      <c r="F155">
        <v>1</v>
      </c>
      <c r="G155">
        <v>1</v>
      </c>
      <c r="H155">
        <v>2</v>
      </c>
      <c r="I155" t="s">
        <v>374</v>
      </c>
      <c r="J155" t="s">
        <v>375</v>
      </c>
      <c r="K155" t="s">
        <v>376</v>
      </c>
      <c r="L155">
        <v>1368</v>
      </c>
      <c r="N155">
        <v>1011</v>
      </c>
      <c r="O155" t="s">
        <v>350</v>
      </c>
      <c r="P155" t="s">
        <v>350</v>
      </c>
      <c r="Q155">
        <v>1</v>
      </c>
      <c r="W155">
        <v>0</v>
      </c>
      <c r="X155">
        <v>1518765163</v>
      </c>
      <c r="Y155">
        <v>3.84</v>
      </c>
      <c r="AA155">
        <v>0</v>
      </c>
      <c r="AB155">
        <v>1.53</v>
      </c>
      <c r="AC155">
        <v>0</v>
      </c>
      <c r="AD155">
        <v>0</v>
      </c>
      <c r="AE155">
        <v>0</v>
      </c>
      <c r="AF155">
        <v>1.53</v>
      </c>
      <c r="AG155">
        <v>0</v>
      </c>
      <c r="AH155">
        <v>0</v>
      </c>
      <c r="AI155">
        <v>1</v>
      </c>
      <c r="AJ155">
        <v>1</v>
      </c>
      <c r="AK155">
        <v>1</v>
      </c>
      <c r="AL155">
        <v>1</v>
      </c>
      <c r="AN155">
        <v>0</v>
      </c>
      <c r="AO155">
        <v>1</v>
      </c>
      <c r="AP155">
        <v>1</v>
      </c>
      <c r="AQ155">
        <v>0</v>
      </c>
      <c r="AR155">
        <v>0</v>
      </c>
      <c r="AS155" t="s">
        <v>6</v>
      </c>
      <c r="AT155">
        <v>3.2</v>
      </c>
      <c r="AU155" t="s">
        <v>32</v>
      </c>
      <c r="AV155">
        <v>0</v>
      </c>
      <c r="AW155">
        <v>2</v>
      </c>
      <c r="AX155">
        <v>26813045</v>
      </c>
      <c r="AY155">
        <v>1</v>
      </c>
      <c r="AZ155">
        <v>0</v>
      </c>
      <c r="BA155">
        <v>157</v>
      </c>
      <c r="BB155">
        <v>0</v>
      </c>
      <c r="BC155">
        <v>0</v>
      </c>
      <c r="BD155">
        <v>0</v>
      </c>
      <c r="BE155">
        <v>0</v>
      </c>
      <c r="BF155">
        <v>0</v>
      </c>
      <c r="BG155">
        <v>0</v>
      </c>
      <c r="BH155">
        <v>0</v>
      </c>
      <c r="BI155">
        <v>0</v>
      </c>
      <c r="BJ155">
        <v>0</v>
      </c>
      <c r="BK155">
        <v>0</v>
      </c>
      <c r="BL155">
        <v>0</v>
      </c>
      <c r="BM155">
        <v>0</v>
      </c>
      <c r="BN155">
        <v>0</v>
      </c>
      <c r="BO155">
        <v>0</v>
      </c>
      <c r="BP155">
        <v>0</v>
      </c>
      <c r="BQ155">
        <v>0</v>
      </c>
      <c r="BR155">
        <v>0</v>
      </c>
      <c r="BS155">
        <v>0</v>
      </c>
      <c r="BT155">
        <v>0</v>
      </c>
      <c r="BU155">
        <v>0</v>
      </c>
      <c r="BV155">
        <v>0</v>
      </c>
      <c r="BW155">
        <v>0</v>
      </c>
      <c r="CX155">
        <f>Y155*Source!I66</f>
        <v>7.4495999999999993</v>
      </c>
      <c r="CY155">
        <f>AB155</f>
        <v>1.53</v>
      </c>
      <c r="CZ155">
        <f>AF155</f>
        <v>1.53</v>
      </c>
      <c r="DA155">
        <f>AJ155</f>
        <v>1</v>
      </c>
      <c r="DB155">
        <v>0</v>
      </c>
    </row>
    <row r="156" spans="1:106" x14ac:dyDescent="0.2">
      <c r="A156">
        <f>ROW(Source!A66)</f>
        <v>66</v>
      </c>
      <c r="B156">
        <v>26812436</v>
      </c>
      <c r="C156">
        <v>26813027</v>
      </c>
      <c r="D156">
        <v>25147242</v>
      </c>
      <c r="E156">
        <v>17</v>
      </c>
      <c r="F156">
        <v>1</v>
      </c>
      <c r="G156">
        <v>1</v>
      </c>
      <c r="H156">
        <v>3</v>
      </c>
      <c r="I156" t="s">
        <v>103</v>
      </c>
      <c r="J156" t="s">
        <v>6</v>
      </c>
      <c r="K156" t="s">
        <v>104</v>
      </c>
      <c r="L156">
        <v>1348</v>
      </c>
      <c r="N156">
        <v>1009</v>
      </c>
      <c r="O156" t="s">
        <v>62</v>
      </c>
      <c r="P156" t="s">
        <v>62</v>
      </c>
      <c r="Q156">
        <v>1000</v>
      </c>
      <c r="W156">
        <v>0</v>
      </c>
      <c r="X156">
        <v>-179832266</v>
      </c>
      <c r="Y156">
        <v>16.059999999999999</v>
      </c>
      <c r="AA156">
        <v>0</v>
      </c>
      <c r="AB156">
        <v>0</v>
      </c>
      <c r="AC156">
        <v>0</v>
      </c>
      <c r="AD156">
        <v>0</v>
      </c>
      <c r="AE156">
        <v>0</v>
      </c>
      <c r="AF156">
        <v>0</v>
      </c>
      <c r="AG156">
        <v>0</v>
      </c>
      <c r="AH156">
        <v>0</v>
      </c>
      <c r="AI156">
        <v>1</v>
      </c>
      <c r="AJ156">
        <v>1</v>
      </c>
      <c r="AK156">
        <v>1</v>
      </c>
      <c r="AL156">
        <v>1</v>
      </c>
      <c r="AN156">
        <v>0</v>
      </c>
      <c r="AO156">
        <v>0</v>
      </c>
      <c r="AP156">
        <v>0</v>
      </c>
      <c r="AQ156">
        <v>0</v>
      </c>
      <c r="AR156">
        <v>0</v>
      </c>
      <c r="AS156" t="s">
        <v>6</v>
      </c>
      <c r="AT156">
        <v>16.059999999999999</v>
      </c>
      <c r="AU156" t="s">
        <v>6</v>
      </c>
      <c r="AV156">
        <v>0</v>
      </c>
      <c r="AW156">
        <v>2</v>
      </c>
      <c r="AX156">
        <v>26813046</v>
      </c>
      <c r="AY156">
        <v>1</v>
      </c>
      <c r="AZ156">
        <v>0</v>
      </c>
      <c r="BA156">
        <v>158</v>
      </c>
      <c r="BB156">
        <v>0</v>
      </c>
      <c r="BC156">
        <v>0</v>
      </c>
      <c r="BD156">
        <v>0</v>
      </c>
      <c r="BE156">
        <v>0</v>
      </c>
      <c r="BF156">
        <v>0</v>
      </c>
      <c r="BG156">
        <v>0</v>
      </c>
      <c r="BH156">
        <v>0</v>
      </c>
      <c r="BI156">
        <v>0</v>
      </c>
      <c r="BJ156">
        <v>0</v>
      </c>
      <c r="BK156">
        <v>0</v>
      </c>
      <c r="BL156">
        <v>0</v>
      </c>
      <c r="BM156">
        <v>0</v>
      </c>
      <c r="BN156">
        <v>0</v>
      </c>
      <c r="BO156">
        <v>0</v>
      </c>
      <c r="BP156">
        <v>0</v>
      </c>
      <c r="BQ156">
        <v>0</v>
      </c>
      <c r="BR156">
        <v>0</v>
      </c>
      <c r="BS156">
        <v>0</v>
      </c>
      <c r="BT156">
        <v>0</v>
      </c>
      <c r="BU156">
        <v>0</v>
      </c>
      <c r="BV156">
        <v>0</v>
      </c>
      <c r="BW156">
        <v>0</v>
      </c>
      <c r="CX156">
        <f>Y156*Source!I66</f>
        <v>31.156399999999998</v>
      </c>
      <c r="CY156">
        <f>AA156</f>
        <v>0</v>
      </c>
      <c r="CZ156">
        <f>AE156</f>
        <v>0</v>
      </c>
      <c r="DA156">
        <f>AI156</f>
        <v>1</v>
      </c>
      <c r="DB156">
        <v>0</v>
      </c>
    </row>
    <row r="157" spans="1:106" x14ac:dyDescent="0.2">
      <c r="A157">
        <f>ROW(Source!A66)</f>
        <v>66</v>
      </c>
      <c r="B157">
        <v>26812436</v>
      </c>
      <c r="C157">
        <v>26813027</v>
      </c>
      <c r="D157">
        <v>25154349</v>
      </c>
      <c r="E157">
        <v>1</v>
      </c>
      <c r="F157">
        <v>1</v>
      </c>
      <c r="G157">
        <v>1</v>
      </c>
      <c r="H157">
        <v>3</v>
      </c>
      <c r="I157" t="s">
        <v>133</v>
      </c>
      <c r="J157" t="s">
        <v>135</v>
      </c>
      <c r="K157" t="s">
        <v>134</v>
      </c>
      <c r="L157">
        <v>1339</v>
      </c>
      <c r="N157">
        <v>1007</v>
      </c>
      <c r="O157" t="s">
        <v>52</v>
      </c>
      <c r="P157" t="s">
        <v>52</v>
      </c>
      <c r="Q157">
        <v>1</v>
      </c>
      <c r="W157">
        <v>0</v>
      </c>
      <c r="X157">
        <v>1118804120</v>
      </c>
      <c r="Y157">
        <v>6.3</v>
      </c>
      <c r="AA157">
        <v>246.79</v>
      </c>
      <c r="AB157">
        <v>0</v>
      </c>
      <c r="AC157">
        <v>0</v>
      </c>
      <c r="AD157">
        <v>0</v>
      </c>
      <c r="AE157">
        <v>246.79</v>
      </c>
      <c r="AF157">
        <v>0</v>
      </c>
      <c r="AG157">
        <v>0</v>
      </c>
      <c r="AH157">
        <v>0</v>
      </c>
      <c r="AI157">
        <v>1</v>
      </c>
      <c r="AJ157">
        <v>1</v>
      </c>
      <c r="AK157">
        <v>1</v>
      </c>
      <c r="AL157">
        <v>1</v>
      </c>
      <c r="AN157">
        <v>0</v>
      </c>
      <c r="AO157">
        <v>0</v>
      </c>
      <c r="AP157">
        <v>0</v>
      </c>
      <c r="AQ157">
        <v>0</v>
      </c>
      <c r="AR157">
        <v>0</v>
      </c>
      <c r="AS157" t="s">
        <v>6</v>
      </c>
      <c r="AT157">
        <v>6.3</v>
      </c>
      <c r="AU157" t="s">
        <v>6</v>
      </c>
      <c r="AV157">
        <v>0</v>
      </c>
      <c r="AW157">
        <v>1</v>
      </c>
      <c r="AX157">
        <v>-1</v>
      </c>
      <c r="AY157">
        <v>0</v>
      </c>
      <c r="AZ157">
        <v>0</v>
      </c>
      <c r="BA157" t="s">
        <v>6</v>
      </c>
      <c r="BB157">
        <v>0</v>
      </c>
      <c r="BC157">
        <v>0</v>
      </c>
      <c r="BD157">
        <v>0</v>
      </c>
      <c r="BE157">
        <v>0</v>
      </c>
      <c r="BF157">
        <v>0</v>
      </c>
      <c r="BG157">
        <v>0</v>
      </c>
      <c r="BH157">
        <v>0</v>
      </c>
      <c r="BI157">
        <v>0</v>
      </c>
      <c r="BJ157">
        <v>0</v>
      </c>
      <c r="BK157">
        <v>0</v>
      </c>
      <c r="BL157">
        <v>0</v>
      </c>
      <c r="BM157">
        <v>0</v>
      </c>
      <c r="BN157">
        <v>0</v>
      </c>
      <c r="BO157">
        <v>0</v>
      </c>
      <c r="BP157">
        <v>0</v>
      </c>
      <c r="BQ157">
        <v>0</v>
      </c>
      <c r="BR157">
        <v>0</v>
      </c>
      <c r="BS157">
        <v>0</v>
      </c>
      <c r="BT157">
        <v>0</v>
      </c>
      <c r="BU157">
        <v>0</v>
      </c>
      <c r="BV157">
        <v>0</v>
      </c>
      <c r="BW157">
        <v>0</v>
      </c>
      <c r="CX157">
        <f>Y157*Source!I66</f>
        <v>12.222</v>
      </c>
      <c r="CY157">
        <f>AA157</f>
        <v>246.79</v>
      </c>
      <c r="CZ157">
        <f>AE157</f>
        <v>246.79</v>
      </c>
      <c r="DA157">
        <f>AI157</f>
        <v>1</v>
      </c>
      <c r="DB157">
        <v>0</v>
      </c>
    </row>
    <row r="158" spans="1:106" x14ac:dyDescent="0.2">
      <c r="A158">
        <f>ROW(Source!A66)</f>
        <v>66</v>
      </c>
      <c r="B158">
        <v>26812436</v>
      </c>
      <c r="C158">
        <v>26813027</v>
      </c>
      <c r="D158">
        <v>25154446</v>
      </c>
      <c r="E158">
        <v>1</v>
      </c>
      <c r="F158">
        <v>1</v>
      </c>
      <c r="G158">
        <v>1</v>
      </c>
      <c r="H158">
        <v>3</v>
      </c>
      <c r="I158" t="s">
        <v>116</v>
      </c>
      <c r="J158" t="s">
        <v>118</v>
      </c>
      <c r="K158" t="s">
        <v>117</v>
      </c>
      <c r="L158">
        <v>1339</v>
      </c>
      <c r="N158">
        <v>1007</v>
      </c>
      <c r="O158" t="s">
        <v>52</v>
      </c>
      <c r="P158" t="s">
        <v>52</v>
      </c>
      <c r="Q158">
        <v>1</v>
      </c>
      <c r="W158">
        <v>0</v>
      </c>
      <c r="X158">
        <v>-190031125</v>
      </c>
      <c r="Y158">
        <v>0.5</v>
      </c>
      <c r="AA158">
        <v>118.76</v>
      </c>
      <c r="AB158">
        <v>0</v>
      </c>
      <c r="AC158">
        <v>0</v>
      </c>
      <c r="AD158">
        <v>0</v>
      </c>
      <c r="AE158">
        <v>118.76</v>
      </c>
      <c r="AF158">
        <v>0</v>
      </c>
      <c r="AG158">
        <v>0</v>
      </c>
      <c r="AH158">
        <v>0</v>
      </c>
      <c r="AI158">
        <v>1</v>
      </c>
      <c r="AJ158">
        <v>1</v>
      </c>
      <c r="AK158">
        <v>1</v>
      </c>
      <c r="AL158">
        <v>1</v>
      </c>
      <c r="AN158">
        <v>0</v>
      </c>
      <c r="AO158">
        <v>0</v>
      </c>
      <c r="AP158">
        <v>0</v>
      </c>
      <c r="AQ158">
        <v>0</v>
      </c>
      <c r="AR158">
        <v>0</v>
      </c>
      <c r="AS158" t="s">
        <v>6</v>
      </c>
      <c r="AT158">
        <v>0.5</v>
      </c>
      <c r="AU158" t="s">
        <v>6</v>
      </c>
      <c r="AV158">
        <v>0</v>
      </c>
      <c r="AW158">
        <v>1</v>
      </c>
      <c r="AX158">
        <v>-1</v>
      </c>
      <c r="AY158">
        <v>0</v>
      </c>
      <c r="AZ158">
        <v>0</v>
      </c>
      <c r="BA158" t="s">
        <v>6</v>
      </c>
      <c r="BB158">
        <v>0</v>
      </c>
      <c r="BC158">
        <v>0</v>
      </c>
      <c r="BD158">
        <v>0</v>
      </c>
      <c r="BE158">
        <v>0</v>
      </c>
      <c r="BF158">
        <v>0</v>
      </c>
      <c r="BG158">
        <v>0</v>
      </c>
      <c r="BH158">
        <v>0</v>
      </c>
      <c r="BI158">
        <v>0</v>
      </c>
      <c r="BJ158">
        <v>0</v>
      </c>
      <c r="BK158">
        <v>0</v>
      </c>
      <c r="BL158">
        <v>0</v>
      </c>
      <c r="BM158">
        <v>0</v>
      </c>
      <c r="BN158">
        <v>0</v>
      </c>
      <c r="BO158">
        <v>0</v>
      </c>
      <c r="BP158">
        <v>0</v>
      </c>
      <c r="BQ158">
        <v>0</v>
      </c>
      <c r="BR158">
        <v>0</v>
      </c>
      <c r="BS158">
        <v>0</v>
      </c>
      <c r="BT158">
        <v>0</v>
      </c>
      <c r="BU158">
        <v>0</v>
      </c>
      <c r="BV158">
        <v>0</v>
      </c>
      <c r="BW158">
        <v>0</v>
      </c>
      <c r="CX158">
        <f>Y158*Source!I66</f>
        <v>0.97</v>
      </c>
      <c r="CY158">
        <f>AA158</f>
        <v>118.76</v>
      </c>
      <c r="CZ158">
        <f>AE158</f>
        <v>118.76</v>
      </c>
      <c r="DA158">
        <f>AI158</f>
        <v>1</v>
      </c>
      <c r="DB158">
        <v>0</v>
      </c>
    </row>
    <row r="159" spans="1:106" x14ac:dyDescent="0.2">
      <c r="A159">
        <f>ROW(Source!A66)</f>
        <v>66</v>
      </c>
      <c r="B159">
        <v>26812436</v>
      </c>
      <c r="C159">
        <v>26813027</v>
      </c>
      <c r="D159">
        <v>25155395</v>
      </c>
      <c r="E159">
        <v>1</v>
      </c>
      <c r="F159">
        <v>1</v>
      </c>
      <c r="G159">
        <v>1</v>
      </c>
      <c r="H159">
        <v>3</v>
      </c>
      <c r="I159" t="s">
        <v>138</v>
      </c>
      <c r="J159" t="s">
        <v>140</v>
      </c>
      <c r="K159" t="s">
        <v>139</v>
      </c>
      <c r="L159">
        <v>1339</v>
      </c>
      <c r="N159">
        <v>1007</v>
      </c>
      <c r="O159" t="s">
        <v>52</v>
      </c>
      <c r="P159" t="s">
        <v>52</v>
      </c>
      <c r="Q159">
        <v>1</v>
      </c>
      <c r="W159">
        <v>0</v>
      </c>
      <c r="X159">
        <v>-608781605</v>
      </c>
      <c r="Y159">
        <v>5.9</v>
      </c>
      <c r="AA159">
        <v>683.09</v>
      </c>
      <c r="AB159">
        <v>0</v>
      </c>
      <c r="AC159">
        <v>0</v>
      </c>
      <c r="AD159">
        <v>0</v>
      </c>
      <c r="AE159">
        <v>683.09</v>
      </c>
      <c r="AF159">
        <v>0</v>
      </c>
      <c r="AG159">
        <v>0</v>
      </c>
      <c r="AH159">
        <v>0</v>
      </c>
      <c r="AI159">
        <v>1</v>
      </c>
      <c r="AJ159">
        <v>1</v>
      </c>
      <c r="AK159">
        <v>1</v>
      </c>
      <c r="AL159">
        <v>1</v>
      </c>
      <c r="AN159">
        <v>0</v>
      </c>
      <c r="AO159">
        <v>0</v>
      </c>
      <c r="AP159">
        <v>0</v>
      </c>
      <c r="AQ159">
        <v>0</v>
      </c>
      <c r="AR159">
        <v>0</v>
      </c>
      <c r="AS159" t="s">
        <v>6</v>
      </c>
      <c r="AT159">
        <v>5.9</v>
      </c>
      <c r="AU159" t="s">
        <v>6</v>
      </c>
      <c r="AV159">
        <v>0</v>
      </c>
      <c r="AW159">
        <v>1</v>
      </c>
      <c r="AX159">
        <v>-1</v>
      </c>
      <c r="AY159">
        <v>0</v>
      </c>
      <c r="AZ159">
        <v>0</v>
      </c>
      <c r="BA159" t="s">
        <v>6</v>
      </c>
      <c r="BB159">
        <v>0</v>
      </c>
      <c r="BC159">
        <v>0</v>
      </c>
      <c r="BD159">
        <v>0</v>
      </c>
      <c r="BE159">
        <v>0</v>
      </c>
      <c r="BF159">
        <v>0</v>
      </c>
      <c r="BG159">
        <v>0</v>
      </c>
      <c r="BH159">
        <v>0</v>
      </c>
      <c r="BI159">
        <v>0</v>
      </c>
      <c r="BJ159">
        <v>0</v>
      </c>
      <c r="BK159">
        <v>0</v>
      </c>
      <c r="BL159">
        <v>0</v>
      </c>
      <c r="BM159">
        <v>0</v>
      </c>
      <c r="BN159">
        <v>0</v>
      </c>
      <c r="BO159">
        <v>0</v>
      </c>
      <c r="BP159">
        <v>0</v>
      </c>
      <c r="BQ159">
        <v>0</v>
      </c>
      <c r="BR159">
        <v>0</v>
      </c>
      <c r="BS159">
        <v>0</v>
      </c>
      <c r="BT159">
        <v>0</v>
      </c>
      <c r="BU159">
        <v>0</v>
      </c>
      <c r="BV159">
        <v>0</v>
      </c>
      <c r="BW159">
        <v>0</v>
      </c>
      <c r="CX159">
        <f>Y159*Source!I66</f>
        <v>11.446</v>
      </c>
      <c r="CY159">
        <f>AA159</f>
        <v>683.09</v>
      </c>
      <c r="CZ159">
        <f>AE159</f>
        <v>683.09</v>
      </c>
      <c r="DA159">
        <f>AI159</f>
        <v>1</v>
      </c>
      <c r="DB159">
        <v>0</v>
      </c>
    </row>
    <row r="160" spans="1:106" x14ac:dyDescent="0.2">
      <c r="A160">
        <f>ROW(Source!A67)</f>
        <v>67</v>
      </c>
      <c r="B160">
        <v>26812450</v>
      </c>
      <c r="C160">
        <v>26813027</v>
      </c>
      <c r="D160">
        <v>25416200</v>
      </c>
      <c r="E160">
        <v>1</v>
      </c>
      <c r="F160">
        <v>1</v>
      </c>
      <c r="G160">
        <v>1</v>
      </c>
      <c r="H160">
        <v>1</v>
      </c>
      <c r="I160" t="s">
        <v>444</v>
      </c>
      <c r="J160" t="s">
        <v>6</v>
      </c>
      <c r="K160" t="s">
        <v>445</v>
      </c>
      <c r="L160">
        <v>1191</v>
      </c>
      <c r="N160">
        <v>1013</v>
      </c>
      <c r="O160" t="s">
        <v>344</v>
      </c>
      <c r="P160" t="s">
        <v>344</v>
      </c>
      <c r="Q160">
        <v>1</v>
      </c>
      <c r="W160">
        <v>0</v>
      </c>
      <c r="X160">
        <v>371339561</v>
      </c>
      <c r="Y160">
        <v>136.79999999999998</v>
      </c>
      <c r="AA160">
        <v>0</v>
      </c>
      <c r="AB160">
        <v>0</v>
      </c>
      <c r="AC160">
        <v>0</v>
      </c>
      <c r="AD160">
        <v>57.84</v>
      </c>
      <c r="AE160">
        <v>0</v>
      </c>
      <c r="AF160">
        <v>0</v>
      </c>
      <c r="AG160">
        <v>0</v>
      </c>
      <c r="AH160">
        <v>8.09</v>
      </c>
      <c r="AI160">
        <v>1</v>
      </c>
      <c r="AJ160">
        <v>1</v>
      </c>
      <c r="AK160">
        <v>1</v>
      </c>
      <c r="AL160">
        <v>7.15</v>
      </c>
      <c r="AN160">
        <v>0</v>
      </c>
      <c r="AO160">
        <v>1</v>
      </c>
      <c r="AP160">
        <v>1</v>
      </c>
      <c r="AQ160">
        <v>0</v>
      </c>
      <c r="AR160">
        <v>0</v>
      </c>
      <c r="AS160" t="s">
        <v>6</v>
      </c>
      <c r="AT160">
        <v>114</v>
      </c>
      <c r="AU160" t="s">
        <v>32</v>
      </c>
      <c r="AV160">
        <v>1</v>
      </c>
      <c r="AW160">
        <v>2</v>
      </c>
      <c r="AX160">
        <v>26813041</v>
      </c>
      <c r="AY160">
        <v>1</v>
      </c>
      <c r="AZ160">
        <v>0</v>
      </c>
      <c r="BA160">
        <v>162</v>
      </c>
      <c r="BB160">
        <v>0</v>
      </c>
      <c r="BC160">
        <v>0</v>
      </c>
      <c r="BD160">
        <v>0</v>
      </c>
      <c r="BE160">
        <v>0</v>
      </c>
      <c r="BF160">
        <v>0</v>
      </c>
      <c r="BG160">
        <v>0</v>
      </c>
      <c r="BH160">
        <v>0</v>
      </c>
      <c r="BI160">
        <v>0</v>
      </c>
      <c r="BJ160">
        <v>0</v>
      </c>
      <c r="BK160">
        <v>0</v>
      </c>
      <c r="BL160">
        <v>0</v>
      </c>
      <c r="BM160">
        <v>0</v>
      </c>
      <c r="BN160">
        <v>0</v>
      </c>
      <c r="BO160">
        <v>0</v>
      </c>
      <c r="BP160">
        <v>0</v>
      </c>
      <c r="BQ160">
        <v>0</v>
      </c>
      <c r="BR160">
        <v>0</v>
      </c>
      <c r="BS160">
        <v>0</v>
      </c>
      <c r="BT160">
        <v>0</v>
      </c>
      <c r="BU160">
        <v>0</v>
      </c>
      <c r="BV160">
        <v>0</v>
      </c>
      <c r="BW160">
        <v>0</v>
      </c>
      <c r="CX160">
        <f>Y160*Source!I67</f>
        <v>265.39199999999994</v>
      </c>
      <c r="CY160">
        <f>AD160</f>
        <v>57.84</v>
      </c>
      <c r="CZ160">
        <f>AH160</f>
        <v>8.09</v>
      </c>
      <c r="DA160">
        <f>AL160</f>
        <v>7.15</v>
      </c>
      <c r="DB160">
        <v>0</v>
      </c>
    </row>
    <row r="161" spans="1:106" x14ac:dyDescent="0.2">
      <c r="A161">
        <f>ROW(Source!A67)</f>
        <v>67</v>
      </c>
      <c r="B161">
        <v>26812450</v>
      </c>
      <c r="C161">
        <v>26813027</v>
      </c>
      <c r="D161">
        <v>25412928</v>
      </c>
      <c r="E161">
        <v>1</v>
      </c>
      <c r="F161">
        <v>1</v>
      </c>
      <c r="G161">
        <v>1</v>
      </c>
      <c r="H161">
        <v>1</v>
      </c>
      <c r="I161" t="s">
        <v>345</v>
      </c>
      <c r="J161" t="s">
        <v>6</v>
      </c>
      <c r="K161" t="s">
        <v>346</v>
      </c>
      <c r="L161">
        <v>1191</v>
      </c>
      <c r="N161">
        <v>1013</v>
      </c>
      <c r="O161" t="s">
        <v>344</v>
      </c>
      <c r="P161" t="s">
        <v>344</v>
      </c>
      <c r="Q161">
        <v>1</v>
      </c>
      <c r="W161">
        <v>0</v>
      </c>
      <c r="X161">
        <v>-1417349443</v>
      </c>
      <c r="Y161">
        <v>5.6</v>
      </c>
      <c r="AA161">
        <v>0</v>
      </c>
      <c r="AB161">
        <v>0</v>
      </c>
      <c r="AC161">
        <v>0</v>
      </c>
      <c r="AD161">
        <v>0</v>
      </c>
      <c r="AE161">
        <v>0</v>
      </c>
      <c r="AF161">
        <v>0</v>
      </c>
      <c r="AG161">
        <v>0</v>
      </c>
      <c r="AH161">
        <v>0</v>
      </c>
      <c r="AI161">
        <v>1</v>
      </c>
      <c r="AJ161">
        <v>1</v>
      </c>
      <c r="AK161">
        <v>7.15</v>
      </c>
      <c r="AL161">
        <v>1</v>
      </c>
      <c r="AN161">
        <v>0</v>
      </c>
      <c r="AO161">
        <v>1</v>
      </c>
      <c r="AP161">
        <v>0</v>
      </c>
      <c r="AQ161">
        <v>0</v>
      </c>
      <c r="AR161">
        <v>0</v>
      </c>
      <c r="AS161" t="s">
        <v>6</v>
      </c>
      <c r="AT161">
        <v>5.6</v>
      </c>
      <c r="AU161" t="s">
        <v>6</v>
      </c>
      <c r="AV161">
        <v>2</v>
      </c>
      <c r="AW161">
        <v>2</v>
      </c>
      <c r="AX161">
        <v>26813042</v>
      </c>
      <c r="AY161">
        <v>1</v>
      </c>
      <c r="AZ161">
        <v>2048</v>
      </c>
      <c r="BA161">
        <v>163</v>
      </c>
      <c r="BB161">
        <v>0</v>
      </c>
      <c r="BC161">
        <v>0</v>
      </c>
      <c r="BD161">
        <v>0</v>
      </c>
      <c r="BE161">
        <v>0</v>
      </c>
      <c r="BF161">
        <v>0</v>
      </c>
      <c r="BG161">
        <v>0</v>
      </c>
      <c r="BH161">
        <v>0</v>
      </c>
      <c r="BI161">
        <v>0</v>
      </c>
      <c r="BJ161">
        <v>0</v>
      </c>
      <c r="BK161">
        <v>0</v>
      </c>
      <c r="BL161">
        <v>0</v>
      </c>
      <c r="BM161">
        <v>0</v>
      </c>
      <c r="BN161">
        <v>0</v>
      </c>
      <c r="BO161">
        <v>0</v>
      </c>
      <c r="BP161">
        <v>0</v>
      </c>
      <c r="BQ161">
        <v>0</v>
      </c>
      <c r="BR161">
        <v>0</v>
      </c>
      <c r="BS161">
        <v>0</v>
      </c>
      <c r="BT161">
        <v>0</v>
      </c>
      <c r="BU161">
        <v>0</v>
      </c>
      <c r="BV161">
        <v>0</v>
      </c>
      <c r="BW161">
        <v>0</v>
      </c>
      <c r="CX161">
        <f>Y161*Source!I67</f>
        <v>10.863999999999999</v>
      </c>
      <c r="CY161">
        <f>AD161</f>
        <v>0</v>
      </c>
      <c r="CZ161">
        <f>AH161</f>
        <v>0</v>
      </c>
      <c r="DA161">
        <f>AL161</f>
        <v>1</v>
      </c>
      <c r="DB161">
        <v>0</v>
      </c>
    </row>
    <row r="162" spans="1:106" x14ac:dyDescent="0.2">
      <c r="A162">
        <f>ROW(Source!A67)</f>
        <v>67</v>
      </c>
      <c r="B162">
        <v>26812450</v>
      </c>
      <c r="C162">
        <v>26813027</v>
      </c>
      <c r="D162">
        <v>25230947</v>
      </c>
      <c r="E162">
        <v>1</v>
      </c>
      <c r="F162">
        <v>1</v>
      </c>
      <c r="G162">
        <v>1</v>
      </c>
      <c r="H162">
        <v>2</v>
      </c>
      <c r="I162" t="s">
        <v>446</v>
      </c>
      <c r="J162" t="s">
        <v>447</v>
      </c>
      <c r="K162" t="s">
        <v>448</v>
      </c>
      <c r="L162">
        <v>1368</v>
      </c>
      <c r="N162">
        <v>1011</v>
      </c>
      <c r="O162" t="s">
        <v>350</v>
      </c>
      <c r="P162" t="s">
        <v>350</v>
      </c>
      <c r="Q162">
        <v>1</v>
      </c>
      <c r="W162">
        <v>0</v>
      </c>
      <c r="X162">
        <v>-1806095485</v>
      </c>
      <c r="Y162">
        <v>2.88</v>
      </c>
      <c r="AA162">
        <v>0</v>
      </c>
      <c r="AB162">
        <v>3.93</v>
      </c>
      <c r="AC162">
        <v>0</v>
      </c>
      <c r="AD162">
        <v>0</v>
      </c>
      <c r="AE162">
        <v>0</v>
      </c>
      <c r="AF162">
        <v>0.55000000000000004</v>
      </c>
      <c r="AG162">
        <v>0</v>
      </c>
      <c r="AH162">
        <v>0</v>
      </c>
      <c r="AI162">
        <v>1</v>
      </c>
      <c r="AJ162">
        <v>7.15</v>
      </c>
      <c r="AK162">
        <v>1</v>
      </c>
      <c r="AL162">
        <v>1</v>
      </c>
      <c r="AN162">
        <v>0</v>
      </c>
      <c r="AO162">
        <v>1</v>
      </c>
      <c r="AP162">
        <v>1</v>
      </c>
      <c r="AQ162">
        <v>0</v>
      </c>
      <c r="AR162">
        <v>0</v>
      </c>
      <c r="AS162" t="s">
        <v>6</v>
      </c>
      <c r="AT162">
        <v>2.4</v>
      </c>
      <c r="AU162" t="s">
        <v>32</v>
      </c>
      <c r="AV162">
        <v>0</v>
      </c>
      <c r="AW162">
        <v>2</v>
      </c>
      <c r="AX162">
        <v>26813043</v>
      </c>
      <c r="AY162">
        <v>1</v>
      </c>
      <c r="AZ162">
        <v>0</v>
      </c>
      <c r="BA162">
        <v>164</v>
      </c>
      <c r="BB162">
        <v>0</v>
      </c>
      <c r="BC162">
        <v>0</v>
      </c>
      <c r="BD162">
        <v>0</v>
      </c>
      <c r="BE162">
        <v>0</v>
      </c>
      <c r="BF162">
        <v>0</v>
      </c>
      <c r="BG162">
        <v>0</v>
      </c>
      <c r="BH162">
        <v>0</v>
      </c>
      <c r="BI162">
        <v>0</v>
      </c>
      <c r="BJ162">
        <v>0</v>
      </c>
      <c r="BK162">
        <v>0</v>
      </c>
      <c r="BL162">
        <v>0</v>
      </c>
      <c r="BM162">
        <v>0</v>
      </c>
      <c r="BN162">
        <v>0</v>
      </c>
      <c r="BO162">
        <v>0</v>
      </c>
      <c r="BP162">
        <v>0</v>
      </c>
      <c r="BQ162">
        <v>0</v>
      </c>
      <c r="BR162">
        <v>0</v>
      </c>
      <c r="BS162">
        <v>0</v>
      </c>
      <c r="BT162">
        <v>0</v>
      </c>
      <c r="BU162">
        <v>0</v>
      </c>
      <c r="BV162">
        <v>0</v>
      </c>
      <c r="BW162">
        <v>0</v>
      </c>
      <c r="CX162">
        <f>Y162*Source!I67</f>
        <v>5.5871999999999993</v>
      </c>
      <c r="CY162">
        <f>AB162</f>
        <v>3.93</v>
      </c>
      <c r="CZ162">
        <f>AF162</f>
        <v>0.55000000000000004</v>
      </c>
      <c r="DA162">
        <f>AJ162</f>
        <v>7.15</v>
      </c>
      <c r="DB162">
        <v>0</v>
      </c>
    </row>
    <row r="163" spans="1:106" x14ac:dyDescent="0.2">
      <c r="A163">
        <f>ROW(Source!A67)</f>
        <v>67</v>
      </c>
      <c r="B163">
        <v>26812450</v>
      </c>
      <c r="C163">
        <v>26813027</v>
      </c>
      <c r="D163">
        <v>25231931</v>
      </c>
      <c r="E163">
        <v>1</v>
      </c>
      <c r="F163">
        <v>1</v>
      </c>
      <c r="G163">
        <v>1</v>
      </c>
      <c r="H163">
        <v>2</v>
      </c>
      <c r="I163" t="s">
        <v>371</v>
      </c>
      <c r="J163" t="s">
        <v>372</v>
      </c>
      <c r="K163" t="s">
        <v>373</v>
      </c>
      <c r="L163">
        <v>1368</v>
      </c>
      <c r="N163">
        <v>1011</v>
      </c>
      <c r="O163" t="s">
        <v>350</v>
      </c>
      <c r="P163" t="s">
        <v>350</v>
      </c>
      <c r="Q163">
        <v>1</v>
      </c>
      <c r="W163">
        <v>0</v>
      </c>
      <c r="X163">
        <v>-514543984</v>
      </c>
      <c r="Y163">
        <v>6.72</v>
      </c>
      <c r="AA163">
        <v>0</v>
      </c>
      <c r="AB163">
        <v>643.5</v>
      </c>
      <c r="AC163">
        <v>10.06</v>
      </c>
      <c r="AD163">
        <v>0</v>
      </c>
      <c r="AE163">
        <v>0</v>
      </c>
      <c r="AF163">
        <v>90</v>
      </c>
      <c r="AG163">
        <v>10.06</v>
      </c>
      <c r="AH163">
        <v>0</v>
      </c>
      <c r="AI163">
        <v>1</v>
      </c>
      <c r="AJ163">
        <v>7.15</v>
      </c>
      <c r="AK163">
        <v>1</v>
      </c>
      <c r="AL163">
        <v>1</v>
      </c>
      <c r="AN163">
        <v>0</v>
      </c>
      <c r="AO163">
        <v>1</v>
      </c>
      <c r="AP163">
        <v>1</v>
      </c>
      <c r="AQ163">
        <v>0</v>
      </c>
      <c r="AR163">
        <v>0</v>
      </c>
      <c r="AS163" t="s">
        <v>6</v>
      </c>
      <c r="AT163">
        <v>5.6</v>
      </c>
      <c r="AU163" t="s">
        <v>32</v>
      </c>
      <c r="AV163">
        <v>0</v>
      </c>
      <c r="AW163">
        <v>2</v>
      </c>
      <c r="AX163">
        <v>26813044</v>
      </c>
      <c r="AY163">
        <v>1</v>
      </c>
      <c r="AZ163">
        <v>0</v>
      </c>
      <c r="BA163">
        <v>165</v>
      </c>
      <c r="BB163">
        <v>0</v>
      </c>
      <c r="BC163">
        <v>0</v>
      </c>
      <c r="BD163">
        <v>0</v>
      </c>
      <c r="BE163">
        <v>0</v>
      </c>
      <c r="BF163">
        <v>0</v>
      </c>
      <c r="BG163">
        <v>0</v>
      </c>
      <c r="BH163">
        <v>0</v>
      </c>
      <c r="BI163">
        <v>0</v>
      </c>
      <c r="BJ163">
        <v>0</v>
      </c>
      <c r="BK163">
        <v>0</v>
      </c>
      <c r="BL163">
        <v>0</v>
      </c>
      <c r="BM163">
        <v>0</v>
      </c>
      <c r="BN163">
        <v>0</v>
      </c>
      <c r="BO163">
        <v>0</v>
      </c>
      <c r="BP163">
        <v>0</v>
      </c>
      <c r="BQ163">
        <v>0</v>
      </c>
      <c r="BR163">
        <v>0</v>
      </c>
      <c r="BS163">
        <v>0</v>
      </c>
      <c r="BT163">
        <v>0</v>
      </c>
      <c r="BU163">
        <v>0</v>
      </c>
      <c r="BV163">
        <v>0</v>
      </c>
      <c r="BW163">
        <v>0</v>
      </c>
      <c r="CX163">
        <f>Y163*Source!I67</f>
        <v>13.036799999999999</v>
      </c>
      <c r="CY163">
        <f>AB163</f>
        <v>643.5</v>
      </c>
      <c r="CZ163">
        <f>AF163</f>
        <v>90</v>
      </c>
      <c r="DA163">
        <f>AJ163</f>
        <v>7.15</v>
      </c>
      <c r="DB163">
        <v>0</v>
      </c>
    </row>
    <row r="164" spans="1:106" x14ac:dyDescent="0.2">
      <c r="A164">
        <f>ROW(Source!A67)</f>
        <v>67</v>
      </c>
      <c r="B164">
        <v>26812450</v>
      </c>
      <c r="C164">
        <v>26813027</v>
      </c>
      <c r="D164">
        <v>25232531</v>
      </c>
      <c r="E164">
        <v>1</v>
      </c>
      <c r="F164">
        <v>1</v>
      </c>
      <c r="G164">
        <v>1</v>
      </c>
      <c r="H164">
        <v>2</v>
      </c>
      <c r="I164" t="s">
        <v>374</v>
      </c>
      <c r="J164" t="s">
        <v>375</v>
      </c>
      <c r="K164" t="s">
        <v>376</v>
      </c>
      <c r="L164">
        <v>1368</v>
      </c>
      <c r="N164">
        <v>1011</v>
      </c>
      <c r="O164" t="s">
        <v>350</v>
      </c>
      <c r="P164" t="s">
        <v>350</v>
      </c>
      <c r="Q164">
        <v>1</v>
      </c>
      <c r="W164">
        <v>0</v>
      </c>
      <c r="X164">
        <v>1518765163</v>
      </c>
      <c r="Y164">
        <v>3.84</v>
      </c>
      <c r="AA164">
        <v>0</v>
      </c>
      <c r="AB164">
        <v>10.94</v>
      </c>
      <c r="AC164">
        <v>0</v>
      </c>
      <c r="AD164">
        <v>0</v>
      </c>
      <c r="AE164">
        <v>0</v>
      </c>
      <c r="AF164">
        <v>1.53</v>
      </c>
      <c r="AG164">
        <v>0</v>
      </c>
      <c r="AH164">
        <v>0</v>
      </c>
      <c r="AI164">
        <v>1</v>
      </c>
      <c r="AJ164">
        <v>7.15</v>
      </c>
      <c r="AK164">
        <v>1</v>
      </c>
      <c r="AL164">
        <v>1</v>
      </c>
      <c r="AN164">
        <v>0</v>
      </c>
      <c r="AO164">
        <v>1</v>
      </c>
      <c r="AP164">
        <v>1</v>
      </c>
      <c r="AQ164">
        <v>0</v>
      </c>
      <c r="AR164">
        <v>0</v>
      </c>
      <c r="AS164" t="s">
        <v>6</v>
      </c>
      <c r="AT164">
        <v>3.2</v>
      </c>
      <c r="AU164" t="s">
        <v>32</v>
      </c>
      <c r="AV164">
        <v>0</v>
      </c>
      <c r="AW164">
        <v>2</v>
      </c>
      <c r="AX164">
        <v>26813045</v>
      </c>
      <c r="AY164">
        <v>1</v>
      </c>
      <c r="AZ164">
        <v>0</v>
      </c>
      <c r="BA164">
        <v>166</v>
      </c>
      <c r="BB164">
        <v>0</v>
      </c>
      <c r="BC164">
        <v>0</v>
      </c>
      <c r="BD164">
        <v>0</v>
      </c>
      <c r="BE164">
        <v>0</v>
      </c>
      <c r="BF164">
        <v>0</v>
      </c>
      <c r="BG164">
        <v>0</v>
      </c>
      <c r="BH164">
        <v>0</v>
      </c>
      <c r="BI164">
        <v>0</v>
      </c>
      <c r="BJ164">
        <v>0</v>
      </c>
      <c r="BK164">
        <v>0</v>
      </c>
      <c r="BL164">
        <v>0</v>
      </c>
      <c r="BM164">
        <v>0</v>
      </c>
      <c r="BN164">
        <v>0</v>
      </c>
      <c r="BO164">
        <v>0</v>
      </c>
      <c r="BP164">
        <v>0</v>
      </c>
      <c r="BQ164">
        <v>0</v>
      </c>
      <c r="BR164">
        <v>0</v>
      </c>
      <c r="BS164">
        <v>0</v>
      </c>
      <c r="BT164">
        <v>0</v>
      </c>
      <c r="BU164">
        <v>0</v>
      </c>
      <c r="BV164">
        <v>0</v>
      </c>
      <c r="BW164">
        <v>0</v>
      </c>
      <c r="CX164">
        <f>Y164*Source!I67</f>
        <v>7.4495999999999993</v>
      </c>
      <c r="CY164">
        <f>AB164</f>
        <v>10.94</v>
      </c>
      <c r="CZ164">
        <f>AF164</f>
        <v>1.53</v>
      </c>
      <c r="DA164">
        <f>AJ164</f>
        <v>7.15</v>
      </c>
      <c r="DB164">
        <v>0</v>
      </c>
    </row>
    <row r="165" spans="1:106" x14ac:dyDescent="0.2">
      <c r="A165">
        <f>ROW(Source!A67)</f>
        <v>67</v>
      </c>
      <c r="B165">
        <v>26812450</v>
      </c>
      <c r="C165">
        <v>26813027</v>
      </c>
      <c r="D165">
        <v>25147242</v>
      </c>
      <c r="E165">
        <v>17</v>
      </c>
      <c r="F165">
        <v>1</v>
      </c>
      <c r="G165">
        <v>1</v>
      </c>
      <c r="H165">
        <v>3</v>
      </c>
      <c r="I165" t="s">
        <v>103</v>
      </c>
      <c r="J165" t="s">
        <v>6</v>
      </c>
      <c r="K165" t="s">
        <v>104</v>
      </c>
      <c r="L165">
        <v>1348</v>
      </c>
      <c r="N165">
        <v>1009</v>
      </c>
      <c r="O165" t="s">
        <v>62</v>
      </c>
      <c r="P165" t="s">
        <v>62</v>
      </c>
      <c r="Q165">
        <v>1000</v>
      </c>
      <c r="W165">
        <v>0</v>
      </c>
      <c r="X165">
        <v>-179832266</v>
      </c>
      <c r="Y165">
        <v>16.059999999999999</v>
      </c>
      <c r="AA165">
        <v>0</v>
      </c>
      <c r="AB165">
        <v>0</v>
      </c>
      <c r="AC165">
        <v>0</v>
      </c>
      <c r="AD165">
        <v>0</v>
      </c>
      <c r="AE165">
        <v>0</v>
      </c>
      <c r="AF165">
        <v>0</v>
      </c>
      <c r="AG165">
        <v>0</v>
      </c>
      <c r="AH165">
        <v>0</v>
      </c>
      <c r="AI165">
        <v>7.15</v>
      </c>
      <c r="AJ165">
        <v>1</v>
      </c>
      <c r="AK165">
        <v>1</v>
      </c>
      <c r="AL165">
        <v>1</v>
      </c>
      <c r="AN165">
        <v>0</v>
      </c>
      <c r="AO165">
        <v>0</v>
      </c>
      <c r="AP165">
        <v>0</v>
      </c>
      <c r="AQ165">
        <v>0</v>
      </c>
      <c r="AR165">
        <v>0</v>
      </c>
      <c r="AS165" t="s">
        <v>6</v>
      </c>
      <c r="AT165">
        <v>16.059999999999999</v>
      </c>
      <c r="AU165" t="s">
        <v>6</v>
      </c>
      <c r="AV165">
        <v>0</v>
      </c>
      <c r="AW165">
        <v>2</v>
      </c>
      <c r="AX165">
        <v>26813046</v>
      </c>
      <c r="AY165">
        <v>1</v>
      </c>
      <c r="AZ165">
        <v>0</v>
      </c>
      <c r="BA165">
        <v>167</v>
      </c>
      <c r="BB165">
        <v>0</v>
      </c>
      <c r="BC165">
        <v>0</v>
      </c>
      <c r="BD165">
        <v>0</v>
      </c>
      <c r="BE165">
        <v>0</v>
      </c>
      <c r="BF165">
        <v>0</v>
      </c>
      <c r="BG165">
        <v>0</v>
      </c>
      <c r="BH165">
        <v>0</v>
      </c>
      <c r="BI165">
        <v>0</v>
      </c>
      <c r="BJ165">
        <v>0</v>
      </c>
      <c r="BK165">
        <v>0</v>
      </c>
      <c r="BL165">
        <v>0</v>
      </c>
      <c r="BM165">
        <v>0</v>
      </c>
      <c r="BN165">
        <v>0</v>
      </c>
      <c r="BO165">
        <v>0</v>
      </c>
      <c r="BP165">
        <v>0</v>
      </c>
      <c r="BQ165">
        <v>0</v>
      </c>
      <c r="BR165">
        <v>0</v>
      </c>
      <c r="BS165">
        <v>0</v>
      </c>
      <c r="BT165">
        <v>0</v>
      </c>
      <c r="BU165">
        <v>0</v>
      </c>
      <c r="BV165">
        <v>0</v>
      </c>
      <c r="BW165">
        <v>0</v>
      </c>
      <c r="CX165">
        <f>Y165*Source!I67</f>
        <v>31.156399999999998</v>
      </c>
      <c r="CY165">
        <f>AA165</f>
        <v>0</v>
      </c>
      <c r="CZ165">
        <f>AE165</f>
        <v>0</v>
      </c>
      <c r="DA165">
        <f>AI165</f>
        <v>7.15</v>
      </c>
      <c r="DB165">
        <v>0</v>
      </c>
    </row>
    <row r="166" spans="1:106" x14ac:dyDescent="0.2">
      <c r="A166">
        <f>ROW(Source!A67)</f>
        <v>67</v>
      </c>
      <c r="B166">
        <v>26812450</v>
      </c>
      <c r="C166">
        <v>26813027</v>
      </c>
      <c r="D166">
        <v>25154349</v>
      </c>
      <c r="E166">
        <v>1</v>
      </c>
      <c r="F166">
        <v>1</v>
      </c>
      <c r="G166">
        <v>1</v>
      </c>
      <c r="H166">
        <v>3</v>
      </c>
      <c r="I166" t="s">
        <v>133</v>
      </c>
      <c r="J166" t="s">
        <v>135</v>
      </c>
      <c r="K166" t="s">
        <v>134</v>
      </c>
      <c r="L166">
        <v>1339</v>
      </c>
      <c r="N166">
        <v>1007</v>
      </c>
      <c r="O166" t="s">
        <v>52</v>
      </c>
      <c r="P166" t="s">
        <v>52</v>
      </c>
      <c r="Q166">
        <v>1</v>
      </c>
      <c r="W166">
        <v>0</v>
      </c>
      <c r="X166">
        <v>1118804120</v>
      </c>
      <c r="Y166">
        <v>6.3</v>
      </c>
      <c r="AA166">
        <v>1764.55</v>
      </c>
      <c r="AB166">
        <v>0</v>
      </c>
      <c r="AC166">
        <v>0</v>
      </c>
      <c r="AD166">
        <v>0</v>
      </c>
      <c r="AE166">
        <v>246.79</v>
      </c>
      <c r="AF166">
        <v>0</v>
      </c>
      <c r="AG166">
        <v>0</v>
      </c>
      <c r="AH166">
        <v>0</v>
      </c>
      <c r="AI166">
        <v>7.15</v>
      </c>
      <c r="AJ166">
        <v>1</v>
      </c>
      <c r="AK166">
        <v>1</v>
      </c>
      <c r="AL166">
        <v>1</v>
      </c>
      <c r="AN166">
        <v>0</v>
      </c>
      <c r="AO166">
        <v>0</v>
      </c>
      <c r="AP166">
        <v>0</v>
      </c>
      <c r="AQ166">
        <v>0</v>
      </c>
      <c r="AR166">
        <v>0</v>
      </c>
      <c r="AS166" t="s">
        <v>6</v>
      </c>
      <c r="AT166">
        <v>6.3</v>
      </c>
      <c r="AU166" t="s">
        <v>6</v>
      </c>
      <c r="AV166">
        <v>0</v>
      </c>
      <c r="AW166">
        <v>1</v>
      </c>
      <c r="AX166">
        <v>-1</v>
      </c>
      <c r="AY166">
        <v>0</v>
      </c>
      <c r="AZ166">
        <v>0</v>
      </c>
      <c r="BA166" t="s">
        <v>6</v>
      </c>
      <c r="BB166">
        <v>0</v>
      </c>
      <c r="BC166">
        <v>0</v>
      </c>
      <c r="BD166">
        <v>0</v>
      </c>
      <c r="BE166">
        <v>0</v>
      </c>
      <c r="BF166">
        <v>0</v>
      </c>
      <c r="BG166">
        <v>0</v>
      </c>
      <c r="BH166">
        <v>0</v>
      </c>
      <c r="BI166">
        <v>0</v>
      </c>
      <c r="BJ166">
        <v>0</v>
      </c>
      <c r="BK166">
        <v>0</v>
      </c>
      <c r="BL166">
        <v>0</v>
      </c>
      <c r="BM166">
        <v>0</v>
      </c>
      <c r="BN166">
        <v>0</v>
      </c>
      <c r="BO166">
        <v>0</v>
      </c>
      <c r="BP166">
        <v>0</v>
      </c>
      <c r="BQ166">
        <v>0</v>
      </c>
      <c r="BR166">
        <v>0</v>
      </c>
      <c r="BS166">
        <v>0</v>
      </c>
      <c r="BT166">
        <v>0</v>
      </c>
      <c r="BU166">
        <v>0</v>
      </c>
      <c r="BV166">
        <v>0</v>
      </c>
      <c r="BW166">
        <v>0</v>
      </c>
      <c r="CX166">
        <f>Y166*Source!I67</f>
        <v>12.222</v>
      </c>
      <c r="CY166">
        <f>AA166</f>
        <v>1764.55</v>
      </c>
      <c r="CZ166">
        <f>AE166</f>
        <v>246.79</v>
      </c>
      <c r="DA166">
        <f>AI166</f>
        <v>7.15</v>
      </c>
      <c r="DB166">
        <v>0</v>
      </c>
    </row>
    <row r="167" spans="1:106" x14ac:dyDescent="0.2">
      <c r="A167">
        <f>ROW(Source!A67)</f>
        <v>67</v>
      </c>
      <c r="B167">
        <v>26812450</v>
      </c>
      <c r="C167">
        <v>26813027</v>
      </c>
      <c r="D167">
        <v>25154446</v>
      </c>
      <c r="E167">
        <v>1</v>
      </c>
      <c r="F167">
        <v>1</v>
      </c>
      <c r="G167">
        <v>1</v>
      </c>
      <c r="H167">
        <v>3</v>
      </c>
      <c r="I167" t="s">
        <v>116</v>
      </c>
      <c r="J167" t="s">
        <v>118</v>
      </c>
      <c r="K167" t="s">
        <v>117</v>
      </c>
      <c r="L167">
        <v>1339</v>
      </c>
      <c r="N167">
        <v>1007</v>
      </c>
      <c r="O167" t="s">
        <v>52</v>
      </c>
      <c r="P167" t="s">
        <v>52</v>
      </c>
      <c r="Q167">
        <v>1</v>
      </c>
      <c r="W167">
        <v>0</v>
      </c>
      <c r="X167">
        <v>-190031125</v>
      </c>
      <c r="Y167">
        <v>0.5</v>
      </c>
      <c r="AA167">
        <v>849.13</v>
      </c>
      <c r="AB167">
        <v>0</v>
      </c>
      <c r="AC167">
        <v>0</v>
      </c>
      <c r="AD167">
        <v>0</v>
      </c>
      <c r="AE167">
        <v>118.76</v>
      </c>
      <c r="AF167">
        <v>0</v>
      </c>
      <c r="AG167">
        <v>0</v>
      </c>
      <c r="AH167">
        <v>0</v>
      </c>
      <c r="AI167">
        <v>7.15</v>
      </c>
      <c r="AJ167">
        <v>1</v>
      </c>
      <c r="AK167">
        <v>1</v>
      </c>
      <c r="AL167">
        <v>1</v>
      </c>
      <c r="AN167">
        <v>0</v>
      </c>
      <c r="AO167">
        <v>0</v>
      </c>
      <c r="AP167">
        <v>0</v>
      </c>
      <c r="AQ167">
        <v>0</v>
      </c>
      <c r="AR167">
        <v>0</v>
      </c>
      <c r="AS167" t="s">
        <v>6</v>
      </c>
      <c r="AT167">
        <v>0.5</v>
      </c>
      <c r="AU167" t="s">
        <v>6</v>
      </c>
      <c r="AV167">
        <v>0</v>
      </c>
      <c r="AW167">
        <v>1</v>
      </c>
      <c r="AX167">
        <v>-1</v>
      </c>
      <c r="AY167">
        <v>0</v>
      </c>
      <c r="AZ167">
        <v>0</v>
      </c>
      <c r="BA167" t="s">
        <v>6</v>
      </c>
      <c r="BB167">
        <v>0</v>
      </c>
      <c r="BC167">
        <v>0</v>
      </c>
      <c r="BD167">
        <v>0</v>
      </c>
      <c r="BE167">
        <v>0</v>
      </c>
      <c r="BF167">
        <v>0</v>
      </c>
      <c r="BG167">
        <v>0</v>
      </c>
      <c r="BH167">
        <v>0</v>
      </c>
      <c r="BI167">
        <v>0</v>
      </c>
      <c r="BJ167">
        <v>0</v>
      </c>
      <c r="BK167">
        <v>0</v>
      </c>
      <c r="BL167">
        <v>0</v>
      </c>
      <c r="BM167">
        <v>0</v>
      </c>
      <c r="BN167">
        <v>0</v>
      </c>
      <c r="BO167">
        <v>0</v>
      </c>
      <c r="BP167">
        <v>0</v>
      </c>
      <c r="BQ167">
        <v>0</v>
      </c>
      <c r="BR167">
        <v>0</v>
      </c>
      <c r="BS167">
        <v>0</v>
      </c>
      <c r="BT167">
        <v>0</v>
      </c>
      <c r="BU167">
        <v>0</v>
      </c>
      <c r="BV167">
        <v>0</v>
      </c>
      <c r="BW167">
        <v>0</v>
      </c>
      <c r="CX167">
        <f>Y167*Source!I67</f>
        <v>0.97</v>
      </c>
      <c r="CY167">
        <f>AA167</f>
        <v>849.13</v>
      </c>
      <c r="CZ167">
        <f>AE167</f>
        <v>118.76</v>
      </c>
      <c r="DA167">
        <f>AI167</f>
        <v>7.15</v>
      </c>
      <c r="DB167">
        <v>0</v>
      </c>
    </row>
    <row r="168" spans="1:106" x14ac:dyDescent="0.2">
      <c r="A168">
        <f>ROW(Source!A67)</f>
        <v>67</v>
      </c>
      <c r="B168">
        <v>26812450</v>
      </c>
      <c r="C168">
        <v>26813027</v>
      </c>
      <c r="D168">
        <v>25155395</v>
      </c>
      <c r="E168">
        <v>1</v>
      </c>
      <c r="F168">
        <v>1</v>
      </c>
      <c r="G168">
        <v>1</v>
      </c>
      <c r="H168">
        <v>3</v>
      </c>
      <c r="I168" t="s">
        <v>138</v>
      </c>
      <c r="J168" t="s">
        <v>140</v>
      </c>
      <c r="K168" t="s">
        <v>139</v>
      </c>
      <c r="L168">
        <v>1339</v>
      </c>
      <c r="N168">
        <v>1007</v>
      </c>
      <c r="O168" t="s">
        <v>52</v>
      </c>
      <c r="P168" t="s">
        <v>52</v>
      </c>
      <c r="Q168">
        <v>1</v>
      </c>
      <c r="W168">
        <v>0</v>
      </c>
      <c r="X168">
        <v>-608781605</v>
      </c>
      <c r="Y168">
        <v>5.9</v>
      </c>
      <c r="AA168">
        <v>4884.09</v>
      </c>
      <c r="AB168">
        <v>0</v>
      </c>
      <c r="AC168">
        <v>0</v>
      </c>
      <c r="AD168">
        <v>0</v>
      </c>
      <c r="AE168">
        <v>683.09</v>
      </c>
      <c r="AF168">
        <v>0</v>
      </c>
      <c r="AG168">
        <v>0</v>
      </c>
      <c r="AH168">
        <v>0</v>
      </c>
      <c r="AI168">
        <v>7.15</v>
      </c>
      <c r="AJ168">
        <v>1</v>
      </c>
      <c r="AK168">
        <v>1</v>
      </c>
      <c r="AL168">
        <v>1</v>
      </c>
      <c r="AN168">
        <v>0</v>
      </c>
      <c r="AO168">
        <v>0</v>
      </c>
      <c r="AP168">
        <v>0</v>
      </c>
      <c r="AQ168">
        <v>0</v>
      </c>
      <c r="AR168">
        <v>0</v>
      </c>
      <c r="AS168" t="s">
        <v>6</v>
      </c>
      <c r="AT168">
        <v>5.9</v>
      </c>
      <c r="AU168" t="s">
        <v>6</v>
      </c>
      <c r="AV168">
        <v>0</v>
      </c>
      <c r="AW168">
        <v>1</v>
      </c>
      <c r="AX168">
        <v>-1</v>
      </c>
      <c r="AY168">
        <v>0</v>
      </c>
      <c r="AZ168">
        <v>0</v>
      </c>
      <c r="BA168" t="s">
        <v>6</v>
      </c>
      <c r="BB168">
        <v>0</v>
      </c>
      <c r="BC168">
        <v>0</v>
      </c>
      <c r="BD168">
        <v>0</v>
      </c>
      <c r="BE168">
        <v>0</v>
      </c>
      <c r="BF168">
        <v>0</v>
      </c>
      <c r="BG168">
        <v>0</v>
      </c>
      <c r="BH168">
        <v>0</v>
      </c>
      <c r="BI168">
        <v>0</v>
      </c>
      <c r="BJ168">
        <v>0</v>
      </c>
      <c r="BK168">
        <v>0</v>
      </c>
      <c r="BL168">
        <v>0</v>
      </c>
      <c r="BM168">
        <v>0</v>
      </c>
      <c r="BN168">
        <v>0</v>
      </c>
      <c r="BO168">
        <v>0</v>
      </c>
      <c r="BP168">
        <v>0</v>
      </c>
      <c r="BQ168">
        <v>0</v>
      </c>
      <c r="BR168">
        <v>0</v>
      </c>
      <c r="BS168">
        <v>0</v>
      </c>
      <c r="BT168">
        <v>0</v>
      </c>
      <c r="BU168">
        <v>0</v>
      </c>
      <c r="BV168">
        <v>0</v>
      </c>
      <c r="BW168">
        <v>0</v>
      </c>
      <c r="CX168">
        <f>Y168*Source!I67</f>
        <v>11.446</v>
      </c>
      <c r="CY168">
        <f>AA168</f>
        <v>4884.09</v>
      </c>
      <c r="CZ168">
        <f>AE168</f>
        <v>683.09</v>
      </c>
      <c r="DA168">
        <f>AI168</f>
        <v>7.15</v>
      </c>
      <c r="DB168">
        <v>0</v>
      </c>
    </row>
    <row r="169" spans="1:106" x14ac:dyDescent="0.2">
      <c r="A169">
        <f>ROW(Source!A76)</f>
        <v>76</v>
      </c>
      <c r="B169">
        <v>26812436</v>
      </c>
      <c r="C169">
        <v>26813515</v>
      </c>
      <c r="D169">
        <v>25412928</v>
      </c>
      <c r="E169">
        <v>1</v>
      </c>
      <c r="F169">
        <v>1</v>
      </c>
      <c r="G169">
        <v>1</v>
      </c>
      <c r="H169">
        <v>1</v>
      </c>
      <c r="I169" t="s">
        <v>345</v>
      </c>
      <c r="J169" t="s">
        <v>6</v>
      </c>
      <c r="K169" t="s">
        <v>346</v>
      </c>
      <c r="L169">
        <v>1191</v>
      </c>
      <c r="N169">
        <v>1013</v>
      </c>
      <c r="O169" t="s">
        <v>344</v>
      </c>
      <c r="P169" t="s">
        <v>344</v>
      </c>
      <c r="Q169">
        <v>1</v>
      </c>
      <c r="W169">
        <v>0</v>
      </c>
      <c r="X169">
        <v>-1417349443</v>
      </c>
      <c r="Y169">
        <v>0.66</v>
      </c>
      <c r="AA169">
        <v>0</v>
      </c>
      <c r="AB169">
        <v>0</v>
      </c>
      <c r="AC169">
        <v>0</v>
      </c>
      <c r="AD169">
        <v>0</v>
      </c>
      <c r="AE169">
        <v>0</v>
      </c>
      <c r="AF169">
        <v>0</v>
      </c>
      <c r="AG169">
        <v>0</v>
      </c>
      <c r="AH169">
        <v>0</v>
      </c>
      <c r="AI169">
        <v>1</v>
      </c>
      <c r="AJ169">
        <v>1</v>
      </c>
      <c r="AK169">
        <v>1</v>
      </c>
      <c r="AL169">
        <v>1</v>
      </c>
      <c r="AN169">
        <v>0</v>
      </c>
      <c r="AO169">
        <v>1</v>
      </c>
      <c r="AP169">
        <v>0</v>
      </c>
      <c r="AQ169">
        <v>0</v>
      </c>
      <c r="AR169">
        <v>0</v>
      </c>
      <c r="AS169" t="s">
        <v>6</v>
      </c>
      <c r="AT169">
        <v>0.66</v>
      </c>
      <c r="AU169" t="s">
        <v>6</v>
      </c>
      <c r="AV169">
        <v>2</v>
      </c>
      <c r="AW169">
        <v>2</v>
      </c>
      <c r="AX169">
        <v>26813519</v>
      </c>
      <c r="AY169">
        <v>1</v>
      </c>
      <c r="AZ169">
        <v>2048</v>
      </c>
      <c r="BA169">
        <v>171</v>
      </c>
      <c r="BB169">
        <v>0</v>
      </c>
      <c r="BC169">
        <v>0</v>
      </c>
      <c r="BD169">
        <v>0</v>
      </c>
      <c r="BE169">
        <v>0</v>
      </c>
      <c r="BF169">
        <v>0</v>
      </c>
      <c r="BG169">
        <v>0</v>
      </c>
      <c r="BH169">
        <v>0</v>
      </c>
      <c r="BI169">
        <v>0</v>
      </c>
      <c r="BJ169">
        <v>0</v>
      </c>
      <c r="BK169">
        <v>0</v>
      </c>
      <c r="BL169">
        <v>0</v>
      </c>
      <c r="BM169">
        <v>0</v>
      </c>
      <c r="BN169">
        <v>0</v>
      </c>
      <c r="BO169">
        <v>0</v>
      </c>
      <c r="BP169">
        <v>0</v>
      </c>
      <c r="BQ169">
        <v>0</v>
      </c>
      <c r="BR169">
        <v>0</v>
      </c>
      <c r="BS169">
        <v>0</v>
      </c>
      <c r="BT169">
        <v>0</v>
      </c>
      <c r="BU169">
        <v>0</v>
      </c>
      <c r="BV169">
        <v>0</v>
      </c>
      <c r="BW169">
        <v>0</v>
      </c>
      <c r="CX169">
        <f>Y169*Source!I76</f>
        <v>0.508992</v>
      </c>
      <c r="CY169">
        <f>AD169</f>
        <v>0</v>
      </c>
      <c r="CZ169">
        <f>AH169</f>
        <v>0</v>
      </c>
      <c r="DA169">
        <f>AL169</f>
        <v>1</v>
      </c>
      <c r="DB169">
        <v>0</v>
      </c>
    </row>
    <row r="170" spans="1:106" x14ac:dyDescent="0.2">
      <c r="A170">
        <f>ROW(Source!A76)</f>
        <v>76</v>
      </c>
      <c r="B170">
        <v>26812436</v>
      </c>
      <c r="C170">
        <v>26813515</v>
      </c>
      <c r="D170">
        <v>25230738</v>
      </c>
      <c r="E170">
        <v>1</v>
      </c>
      <c r="F170">
        <v>1</v>
      </c>
      <c r="G170">
        <v>1</v>
      </c>
      <c r="H170">
        <v>2</v>
      </c>
      <c r="I170" t="s">
        <v>449</v>
      </c>
      <c r="J170" t="s">
        <v>450</v>
      </c>
      <c r="K170" t="s">
        <v>451</v>
      </c>
      <c r="L170">
        <v>1368</v>
      </c>
      <c r="N170">
        <v>1011</v>
      </c>
      <c r="O170" t="s">
        <v>350</v>
      </c>
      <c r="P170" t="s">
        <v>350</v>
      </c>
      <c r="Q170">
        <v>1</v>
      </c>
      <c r="W170">
        <v>0</v>
      </c>
      <c r="X170">
        <v>-1541929234</v>
      </c>
      <c r="Y170">
        <v>0.41250000000000003</v>
      </c>
      <c r="AA170">
        <v>0</v>
      </c>
      <c r="AB170">
        <v>118.47</v>
      </c>
      <c r="AC170">
        <v>21.66</v>
      </c>
      <c r="AD170">
        <v>0</v>
      </c>
      <c r="AE170">
        <v>0</v>
      </c>
      <c r="AF170">
        <v>118.47</v>
      </c>
      <c r="AG170">
        <v>21.66</v>
      </c>
      <c r="AH170">
        <v>0</v>
      </c>
      <c r="AI170">
        <v>1</v>
      </c>
      <c r="AJ170">
        <v>1</v>
      </c>
      <c r="AK170">
        <v>1</v>
      </c>
      <c r="AL170">
        <v>1</v>
      </c>
      <c r="AN170">
        <v>0</v>
      </c>
      <c r="AO170">
        <v>1</v>
      </c>
      <c r="AP170">
        <v>1</v>
      </c>
      <c r="AQ170">
        <v>0</v>
      </c>
      <c r="AR170">
        <v>0</v>
      </c>
      <c r="AS170" t="s">
        <v>6</v>
      </c>
      <c r="AT170">
        <v>0.33</v>
      </c>
      <c r="AU170" t="s">
        <v>41</v>
      </c>
      <c r="AV170">
        <v>0</v>
      </c>
      <c r="AW170">
        <v>2</v>
      </c>
      <c r="AX170">
        <v>26813520</v>
      </c>
      <c r="AY170">
        <v>1</v>
      </c>
      <c r="AZ170">
        <v>0</v>
      </c>
      <c r="BA170">
        <v>172</v>
      </c>
      <c r="BB170">
        <v>0</v>
      </c>
      <c r="BC170">
        <v>0</v>
      </c>
      <c r="BD170">
        <v>0</v>
      </c>
      <c r="BE170">
        <v>0</v>
      </c>
      <c r="BF170">
        <v>0</v>
      </c>
      <c r="BG170">
        <v>0</v>
      </c>
      <c r="BH170">
        <v>0</v>
      </c>
      <c r="BI170">
        <v>0</v>
      </c>
      <c r="BJ170">
        <v>0</v>
      </c>
      <c r="BK170">
        <v>0</v>
      </c>
      <c r="BL170">
        <v>0</v>
      </c>
      <c r="BM170">
        <v>0</v>
      </c>
      <c r="BN170">
        <v>0</v>
      </c>
      <c r="BO170">
        <v>0</v>
      </c>
      <c r="BP170">
        <v>0</v>
      </c>
      <c r="BQ170">
        <v>0</v>
      </c>
      <c r="BR170">
        <v>0</v>
      </c>
      <c r="BS170">
        <v>0</v>
      </c>
      <c r="BT170">
        <v>0</v>
      </c>
      <c r="BU170">
        <v>0</v>
      </c>
      <c r="BV170">
        <v>0</v>
      </c>
      <c r="BW170">
        <v>0</v>
      </c>
      <c r="CX170">
        <f>Y170*Source!I76</f>
        <v>0.31812000000000001</v>
      </c>
      <c r="CY170">
        <f>AB170</f>
        <v>118.47</v>
      </c>
      <c r="CZ170">
        <f>AF170</f>
        <v>118.47</v>
      </c>
      <c r="DA170">
        <f>AJ170</f>
        <v>1</v>
      </c>
      <c r="DB170">
        <v>0</v>
      </c>
    </row>
    <row r="171" spans="1:106" x14ac:dyDescent="0.2">
      <c r="A171">
        <f>ROW(Source!A76)</f>
        <v>76</v>
      </c>
      <c r="B171">
        <v>26812436</v>
      </c>
      <c r="C171">
        <v>26813515</v>
      </c>
      <c r="D171">
        <v>25147998</v>
      </c>
      <c r="E171">
        <v>1</v>
      </c>
      <c r="F171">
        <v>1</v>
      </c>
      <c r="G171">
        <v>1</v>
      </c>
      <c r="H171">
        <v>3</v>
      </c>
      <c r="I171" t="s">
        <v>99</v>
      </c>
      <c r="J171" t="s">
        <v>101</v>
      </c>
      <c r="K171" t="s">
        <v>100</v>
      </c>
      <c r="L171">
        <v>1348</v>
      </c>
      <c r="N171">
        <v>1009</v>
      </c>
      <c r="O171" t="s">
        <v>62</v>
      </c>
      <c r="P171" t="s">
        <v>62</v>
      </c>
      <c r="Q171">
        <v>1000</v>
      </c>
      <c r="W171">
        <v>0</v>
      </c>
      <c r="X171">
        <v>-998642674</v>
      </c>
      <c r="Y171">
        <v>1.03</v>
      </c>
      <c r="AA171">
        <v>2192.4699999999998</v>
      </c>
      <c r="AB171">
        <v>0</v>
      </c>
      <c r="AC171">
        <v>0</v>
      </c>
      <c r="AD171">
        <v>0</v>
      </c>
      <c r="AE171">
        <v>2192.4699999999998</v>
      </c>
      <c r="AF171">
        <v>0</v>
      </c>
      <c r="AG171">
        <v>0</v>
      </c>
      <c r="AH171">
        <v>0</v>
      </c>
      <c r="AI171">
        <v>1</v>
      </c>
      <c r="AJ171">
        <v>1</v>
      </c>
      <c r="AK171">
        <v>1</v>
      </c>
      <c r="AL171">
        <v>1</v>
      </c>
      <c r="AN171">
        <v>0</v>
      </c>
      <c r="AO171">
        <v>0</v>
      </c>
      <c r="AP171">
        <v>0</v>
      </c>
      <c r="AQ171">
        <v>0</v>
      </c>
      <c r="AR171">
        <v>0</v>
      </c>
      <c r="AS171" t="s">
        <v>6</v>
      </c>
      <c r="AT171">
        <v>1.03</v>
      </c>
      <c r="AU171" t="s">
        <v>6</v>
      </c>
      <c r="AV171">
        <v>0</v>
      </c>
      <c r="AW171">
        <v>1</v>
      </c>
      <c r="AX171">
        <v>-1</v>
      </c>
      <c r="AY171">
        <v>0</v>
      </c>
      <c r="AZ171">
        <v>0</v>
      </c>
      <c r="BA171" t="s">
        <v>6</v>
      </c>
      <c r="BB171">
        <v>0</v>
      </c>
      <c r="BC171">
        <v>0</v>
      </c>
      <c r="BD171">
        <v>0</v>
      </c>
      <c r="BE171">
        <v>0</v>
      </c>
      <c r="BF171">
        <v>0</v>
      </c>
      <c r="BG171">
        <v>0</v>
      </c>
      <c r="BH171">
        <v>0</v>
      </c>
      <c r="BI171">
        <v>0</v>
      </c>
      <c r="BJ171">
        <v>0</v>
      </c>
      <c r="BK171">
        <v>0</v>
      </c>
      <c r="BL171">
        <v>0</v>
      </c>
      <c r="BM171">
        <v>0</v>
      </c>
      <c r="BN171">
        <v>0</v>
      </c>
      <c r="BO171">
        <v>0</v>
      </c>
      <c r="BP171">
        <v>0</v>
      </c>
      <c r="BQ171">
        <v>0</v>
      </c>
      <c r="BR171">
        <v>0</v>
      </c>
      <c r="BS171">
        <v>0</v>
      </c>
      <c r="BT171">
        <v>0</v>
      </c>
      <c r="BU171">
        <v>0</v>
      </c>
      <c r="BV171">
        <v>0</v>
      </c>
      <c r="BW171">
        <v>0</v>
      </c>
      <c r="CX171">
        <f>Y171*Source!I76</f>
        <v>0.79433600000000004</v>
      </c>
      <c r="CY171">
        <f>AA171</f>
        <v>2192.4699999999998</v>
      </c>
      <c r="CZ171">
        <f>AE171</f>
        <v>2192.4699999999998</v>
      </c>
      <c r="DA171">
        <f>AI171</f>
        <v>1</v>
      </c>
      <c r="DB171">
        <v>0</v>
      </c>
    </row>
    <row r="172" spans="1:106" x14ac:dyDescent="0.2">
      <c r="A172">
        <f>ROW(Source!A77)</f>
        <v>77</v>
      </c>
      <c r="B172">
        <v>26812450</v>
      </c>
      <c r="C172">
        <v>26813515</v>
      </c>
      <c r="D172">
        <v>25412928</v>
      </c>
      <c r="E172">
        <v>1</v>
      </c>
      <c r="F172">
        <v>1</v>
      </c>
      <c r="G172">
        <v>1</v>
      </c>
      <c r="H172">
        <v>1</v>
      </c>
      <c r="I172" t="s">
        <v>345</v>
      </c>
      <c r="J172" t="s">
        <v>6</v>
      </c>
      <c r="K172" t="s">
        <v>346</v>
      </c>
      <c r="L172">
        <v>1191</v>
      </c>
      <c r="N172">
        <v>1013</v>
      </c>
      <c r="O172" t="s">
        <v>344</v>
      </c>
      <c r="P172" t="s">
        <v>344</v>
      </c>
      <c r="Q172">
        <v>1</v>
      </c>
      <c r="W172">
        <v>0</v>
      </c>
      <c r="X172">
        <v>-1417349443</v>
      </c>
      <c r="Y172">
        <v>0.66</v>
      </c>
      <c r="AA172">
        <v>0</v>
      </c>
      <c r="AB172">
        <v>0</v>
      </c>
      <c r="AC172">
        <v>0</v>
      </c>
      <c r="AD172">
        <v>0</v>
      </c>
      <c r="AE172">
        <v>0</v>
      </c>
      <c r="AF172">
        <v>0</v>
      </c>
      <c r="AG172">
        <v>0</v>
      </c>
      <c r="AH172">
        <v>0</v>
      </c>
      <c r="AI172">
        <v>1</v>
      </c>
      <c r="AJ172">
        <v>1</v>
      </c>
      <c r="AK172">
        <v>7.15</v>
      </c>
      <c r="AL172">
        <v>1</v>
      </c>
      <c r="AN172">
        <v>0</v>
      </c>
      <c r="AO172">
        <v>1</v>
      </c>
      <c r="AP172">
        <v>0</v>
      </c>
      <c r="AQ172">
        <v>0</v>
      </c>
      <c r="AR172">
        <v>0</v>
      </c>
      <c r="AS172" t="s">
        <v>6</v>
      </c>
      <c r="AT172">
        <v>0.66</v>
      </c>
      <c r="AU172" t="s">
        <v>6</v>
      </c>
      <c r="AV172">
        <v>2</v>
      </c>
      <c r="AW172">
        <v>2</v>
      </c>
      <c r="AX172">
        <v>26813519</v>
      </c>
      <c r="AY172">
        <v>1</v>
      </c>
      <c r="AZ172">
        <v>2048</v>
      </c>
      <c r="BA172">
        <v>174</v>
      </c>
      <c r="BB172">
        <v>0</v>
      </c>
      <c r="BC172">
        <v>0</v>
      </c>
      <c r="BD172">
        <v>0</v>
      </c>
      <c r="BE172">
        <v>0</v>
      </c>
      <c r="BF172">
        <v>0</v>
      </c>
      <c r="BG172">
        <v>0</v>
      </c>
      <c r="BH172">
        <v>0</v>
      </c>
      <c r="BI172">
        <v>0</v>
      </c>
      <c r="BJ172">
        <v>0</v>
      </c>
      <c r="BK172">
        <v>0</v>
      </c>
      <c r="BL172">
        <v>0</v>
      </c>
      <c r="BM172">
        <v>0</v>
      </c>
      <c r="BN172">
        <v>0</v>
      </c>
      <c r="BO172">
        <v>0</v>
      </c>
      <c r="BP172">
        <v>0</v>
      </c>
      <c r="BQ172">
        <v>0</v>
      </c>
      <c r="BR172">
        <v>0</v>
      </c>
      <c r="BS172">
        <v>0</v>
      </c>
      <c r="BT172">
        <v>0</v>
      </c>
      <c r="BU172">
        <v>0</v>
      </c>
      <c r="BV172">
        <v>0</v>
      </c>
      <c r="BW172">
        <v>0</v>
      </c>
      <c r="CX172">
        <f>Y172*Source!I77</f>
        <v>0.508992</v>
      </c>
      <c r="CY172">
        <f>AD172</f>
        <v>0</v>
      </c>
      <c r="CZ172">
        <f>AH172</f>
        <v>0</v>
      </c>
      <c r="DA172">
        <f>AL172</f>
        <v>1</v>
      </c>
      <c r="DB172">
        <v>0</v>
      </c>
    </row>
    <row r="173" spans="1:106" x14ac:dyDescent="0.2">
      <c r="A173">
        <f>ROW(Source!A77)</f>
        <v>77</v>
      </c>
      <c r="B173">
        <v>26812450</v>
      </c>
      <c r="C173">
        <v>26813515</v>
      </c>
      <c r="D173">
        <v>25230738</v>
      </c>
      <c r="E173">
        <v>1</v>
      </c>
      <c r="F173">
        <v>1</v>
      </c>
      <c r="G173">
        <v>1</v>
      </c>
      <c r="H173">
        <v>2</v>
      </c>
      <c r="I173" t="s">
        <v>449</v>
      </c>
      <c r="J173" t="s">
        <v>450</v>
      </c>
      <c r="K173" t="s">
        <v>451</v>
      </c>
      <c r="L173">
        <v>1368</v>
      </c>
      <c r="N173">
        <v>1011</v>
      </c>
      <c r="O173" t="s">
        <v>350</v>
      </c>
      <c r="P173" t="s">
        <v>350</v>
      </c>
      <c r="Q173">
        <v>1</v>
      </c>
      <c r="W173">
        <v>0</v>
      </c>
      <c r="X173">
        <v>-1541929234</v>
      </c>
      <c r="Y173">
        <v>0.41250000000000003</v>
      </c>
      <c r="AA173">
        <v>0</v>
      </c>
      <c r="AB173">
        <v>847.06</v>
      </c>
      <c r="AC173">
        <v>21.66</v>
      </c>
      <c r="AD173">
        <v>0</v>
      </c>
      <c r="AE173">
        <v>0</v>
      </c>
      <c r="AF173">
        <v>118.47</v>
      </c>
      <c r="AG173">
        <v>21.66</v>
      </c>
      <c r="AH173">
        <v>0</v>
      </c>
      <c r="AI173">
        <v>1</v>
      </c>
      <c r="AJ173">
        <v>7.15</v>
      </c>
      <c r="AK173">
        <v>1</v>
      </c>
      <c r="AL173">
        <v>1</v>
      </c>
      <c r="AN173">
        <v>0</v>
      </c>
      <c r="AO173">
        <v>1</v>
      </c>
      <c r="AP173">
        <v>1</v>
      </c>
      <c r="AQ173">
        <v>0</v>
      </c>
      <c r="AR173">
        <v>0</v>
      </c>
      <c r="AS173" t="s">
        <v>6</v>
      </c>
      <c r="AT173">
        <v>0.33</v>
      </c>
      <c r="AU173" t="s">
        <v>41</v>
      </c>
      <c r="AV173">
        <v>0</v>
      </c>
      <c r="AW173">
        <v>2</v>
      </c>
      <c r="AX173">
        <v>26813520</v>
      </c>
      <c r="AY173">
        <v>1</v>
      </c>
      <c r="AZ173">
        <v>0</v>
      </c>
      <c r="BA173">
        <v>175</v>
      </c>
      <c r="BB173">
        <v>0</v>
      </c>
      <c r="BC173">
        <v>0</v>
      </c>
      <c r="BD173">
        <v>0</v>
      </c>
      <c r="BE173">
        <v>0</v>
      </c>
      <c r="BF173">
        <v>0</v>
      </c>
      <c r="BG173">
        <v>0</v>
      </c>
      <c r="BH173">
        <v>0</v>
      </c>
      <c r="BI173">
        <v>0</v>
      </c>
      <c r="BJ173">
        <v>0</v>
      </c>
      <c r="BK173">
        <v>0</v>
      </c>
      <c r="BL173">
        <v>0</v>
      </c>
      <c r="BM173">
        <v>0</v>
      </c>
      <c r="BN173">
        <v>0</v>
      </c>
      <c r="BO173">
        <v>0</v>
      </c>
      <c r="BP173">
        <v>0</v>
      </c>
      <c r="BQ173">
        <v>0</v>
      </c>
      <c r="BR173">
        <v>0</v>
      </c>
      <c r="BS173">
        <v>0</v>
      </c>
      <c r="BT173">
        <v>0</v>
      </c>
      <c r="BU173">
        <v>0</v>
      </c>
      <c r="BV173">
        <v>0</v>
      </c>
      <c r="BW173">
        <v>0</v>
      </c>
      <c r="CX173">
        <f>Y173*Source!I77</f>
        <v>0.31812000000000001</v>
      </c>
      <c r="CY173">
        <f>AB173</f>
        <v>847.06</v>
      </c>
      <c r="CZ173">
        <f>AF173</f>
        <v>118.47</v>
      </c>
      <c r="DA173">
        <f>AJ173</f>
        <v>7.15</v>
      </c>
      <c r="DB173">
        <v>0</v>
      </c>
    </row>
    <row r="174" spans="1:106" x14ac:dyDescent="0.2">
      <c r="A174">
        <f>ROW(Source!A77)</f>
        <v>77</v>
      </c>
      <c r="B174">
        <v>26812450</v>
      </c>
      <c r="C174">
        <v>26813515</v>
      </c>
      <c r="D174">
        <v>25147998</v>
      </c>
      <c r="E174">
        <v>1</v>
      </c>
      <c r="F174">
        <v>1</v>
      </c>
      <c r="G174">
        <v>1</v>
      </c>
      <c r="H174">
        <v>3</v>
      </c>
      <c r="I174" t="s">
        <v>99</v>
      </c>
      <c r="J174" t="s">
        <v>101</v>
      </c>
      <c r="K174" t="s">
        <v>100</v>
      </c>
      <c r="L174">
        <v>1348</v>
      </c>
      <c r="N174">
        <v>1009</v>
      </c>
      <c r="O174" t="s">
        <v>62</v>
      </c>
      <c r="P174" t="s">
        <v>62</v>
      </c>
      <c r="Q174">
        <v>1000</v>
      </c>
      <c r="W174">
        <v>0</v>
      </c>
      <c r="X174">
        <v>-998642674</v>
      </c>
      <c r="Y174">
        <v>1.03</v>
      </c>
      <c r="AA174">
        <v>15676.16</v>
      </c>
      <c r="AB174">
        <v>0</v>
      </c>
      <c r="AC174">
        <v>0</v>
      </c>
      <c r="AD174">
        <v>0</v>
      </c>
      <c r="AE174">
        <v>2192.4699999999998</v>
      </c>
      <c r="AF174">
        <v>0</v>
      </c>
      <c r="AG174">
        <v>0</v>
      </c>
      <c r="AH174">
        <v>0</v>
      </c>
      <c r="AI174">
        <v>7.15</v>
      </c>
      <c r="AJ174">
        <v>1</v>
      </c>
      <c r="AK174">
        <v>1</v>
      </c>
      <c r="AL174">
        <v>1</v>
      </c>
      <c r="AN174">
        <v>0</v>
      </c>
      <c r="AO174">
        <v>0</v>
      </c>
      <c r="AP174">
        <v>0</v>
      </c>
      <c r="AQ174">
        <v>0</v>
      </c>
      <c r="AR174">
        <v>0</v>
      </c>
      <c r="AS174" t="s">
        <v>6</v>
      </c>
      <c r="AT174">
        <v>1.03</v>
      </c>
      <c r="AU174" t="s">
        <v>6</v>
      </c>
      <c r="AV174">
        <v>0</v>
      </c>
      <c r="AW174">
        <v>1</v>
      </c>
      <c r="AX174">
        <v>-1</v>
      </c>
      <c r="AY174">
        <v>0</v>
      </c>
      <c r="AZ174">
        <v>0</v>
      </c>
      <c r="BA174" t="s">
        <v>6</v>
      </c>
      <c r="BB174">
        <v>0</v>
      </c>
      <c r="BC174">
        <v>0</v>
      </c>
      <c r="BD174">
        <v>0</v>
      </c>
      <c r="BE174">
        <v>0</v>
      </c>
      <c r="BF174">
        <v>0</v>
      </c>
      <c r="BG174">
        <v>0</v>
      </c>
      <c r="BH174">
        <v>0</v>
      </c>
      <c r="BI174">
        <v>0</v>
      </c>
      <c r="BJ174">
        <v>0</v>
      </c>
      <c r="BK174">
        <v>0</v>
      </c>
      <c r="BL174">
        <v>0</v>
      </c>
      <c r="BM174">
        <v>0</v>
      </c>
      <c r="BN174">
        <v>0</v>
      </c>
      <c r="BO174">
        <v>0</v>
      </c>
      <c r="BP174">
        <v>0</v>
      </c>
      <c r="BQ174">
        <v>0</v>
      </c>
      <c r="BR174">
        <v>0</v>
      </c>
      <c r="BS174">
        <v>0</v>
      </c>
      <c r="BT174">
        <v>0</v>
      </c>
      <c r="BU174">
        <v>0</v>
      </c>
      <c r="BV174">
        <v>0</v>
      </c>
      <c r="BW174">
        <v>0</v>
      </c>
      <c r="CX174">
        <f>Y174*Source!I77</f>
        <v>0.79433600000000004</v>
      </c>
      <c r="CY174">
        <f>AA174</f>
        <v>15676.16</v>
      </c>
      <c r="CZ174">
        <f>AE174</f>
        <v>2192.4699999999998</v>
      </c>
      <c r="DA174">
        <f>AI174</f>
        <v>7.15</v>
      </c>
      <c r="DB174">
        <v>0</v>
      </c>
    </row>
    <row r="175" spans="1:106" x14ac:dyDescent="0.2">
      <c r="A175">
        <f>ROW(Source!A80)</f>
        <v>80</v>
      </c>
      <c r="B175">
        <v>26812436</v>
      </c>
      <c r="C175">
        <v>26813139</v>
      </c>
      <c r="D175">
        <v>25418216</v>
      </c>
      <c r="E175">
        <v>1</v>
      </c>
      <c r="F175">
        <v>1</v>
      </c>
      <c r="G175">
        <v>1</v>
      </c>
      <c r="H175">
        <v>1</v>
      </c>
      <c r="I175" t="s">
        <v>452</v>
      </c>
      <c r="J175" t="s">
        <v>6</v>
      </c>
      <c r="K175" t="s">
        <v>453</v>
      </c>
      <c r="L175">
        <v>1191</v>
      </c>
      <c r="N175">
        <v>1013</v>
      </c>
      <c r="O175" t="s">
        <v>344</v>
      </c>
      <c r="P175" t="s">
        <v>344</v>
      </c>
      <c r="Q175">
        <v>1</v>
      </c>
      <c r="W175">
        <v>0</v>
      </c>
      <c r="X175">
        <v>-598469600</v>
      </c>
      <c r="Y175">
        <v>17.387999999999998</v>
      </c>
      <c r="AA175">
        <v>0</v>
      </c>
      <c r="AB175">
        <v>0</v>
      </c>
      <c r="AC175">
        <v>0</v>
      </c>
      <c r="AD175">
        <v>9.2899999999999991</v>
      </c>
      <c r="AE175">
        <v>0</v>
      </c>
      <c r="AF175">
        <v>0</v>
      </c>
      <c r="AG175">
        <v>0</v>
      </c>
      <c r="AH175">
        <v>9.2899999999999991</v>
      </c>
      <c r="AI175">
        <v>1</v>
      </c>
      <c r="AJ175">
        <v>1</v>
      </c>
      <c r="AK175">
        <v>1</v>
      </c>
      <c r="AL175">
        <v>1</v>
      </c>
      <c r="AN175">
        <v>0</v>
      </c>
      <c r="AO175">
        <v>1</v>
      </c>
      <c r="AP175">
        <v>1</v>
      </c>
      <c r="AQ175">
        <v>0</v>
      </c>
      <c r="AR175">
        <v>0</v>
      </c>
      <c r="AS175" t="s">
        <v>6</v>
      </c>
      <c r="AT175">
        <v>15.12</v>
      </c>
      <c r="AU175" t="s">
        <v>42</v>
      </c>
      <c r="AV175">
        <v>1</v>
      </c>
      <c r="AW175">
        <v>2</v>
      </c>
      <c r="AX175">
        <v>26813140</v>
      </c>
      <c r="AY175">
        <v>1</v>
      </c>
      <c r="AZ175">
        <v>0</v>
      </c>
      <c r="BA175">
        <v>177</v>
      </c>
      <c r="BB175">
        <v>0</v>
      </c>
      <c r="BC175">
        <v>0</v>
      </c>
      <c r="BD175">
        <v>0</v>
      </c>
      <c r="BE175">
        <v>0</v>
      </c>
      <c r="BF175">
        <v>0</v>
      </c>
      <c r="BG175">
        <v>0</v>
      </c>
      <c r="BH175">
        <v>0</v>
      </c>
      <c r="BI175">
        <v>0</v>
      </c>
      <c r="BJ175">
        <v>0</v>
      </c>
      <c r="BK175">
        <v>0</v>
      </c>
      <c r="BL175">
        <v>0</v>
      </c>
      <c r="BM175">
        <v>0</v>
      </c>
      <c r="BN175">
        <v>0</v>
      </c>
      <c r="BO175">
        <v>0</v>
      </c>
      <c r="BP175">
        <v>0</v>
      </c>
      <c r="BQ175">
        <v>0</v>
      </c>
      <c r="BR175">
        <v>0</v>
      </c>
      <c r="BS175">
        <v>0</v>
      </c>
      <c r="BT175">
        <v>0</v>
      </c>
      <c r="BU175">
        <v>0</v>
      </c>
      <c r="BV175">
        <v>0</v>
      </c>
      <c r="BW175">
        <v>0</v>
      </c>
      <c r="CX175">
        <f>Y175*Source!I80</f>
        <v>12.171599999999998</v>
      </c>
      <c r="CY175">
        <f>AD175</f>
        <v>9.2899999999999991</v>
      </c>
      <c r="CZ175">
        <f>AH175</f>
        <v>9.2899999999999991</v>
      </c>
      <c r="DA175">
        <f>AL175</f>
        <v>1</v>
      </c>
      <c r="DB175">
        <v>0</v>
      </c>
    </row>
    <row r="176" spans="1:106" x14ac:dyDescent="0.2">
      <c r="A176">
        <f>ROW(Source!A80)</f>
        <v>80</v>
      </c>
      <c r="B176">
        <v>26812436</v>
      </c>
      <c r="C176">
        <v>26813139</v>
      </c>
      <c r="D176">
        <v>25412928</v>
      </c>
      <c r="E176">
        <v>1</v>
      </c>
      <c r="F176">
        <v>1</v>
      </c>
      <c r="G176">
        <v>1</v>
      </c>
      <c r="H176">
        <v>1</v>
      </c>
      <c r="I176" t="s">
        <v>345</v>
      </c>
      <c r="J176" t="s">
        <v>6</v>
      </c>
      <c r="K176" t="s">
        <v>346</v>
      </c>
      <c r="L176">
        <v>1191</v>
      </c>
      <c r="N176">
        <v>1013</v>
      </c>
      <c r="O176" t="s">
        <v>344</v>
      </c>
      <c r="P176" t="s">
        <v>344</v>
      </c>
      <c r="Q176">
        <v>1</v>
      </c>
      <c r="W176">
        <v>0</v>
      </c>
      <c r="X176">
        <v>-1417349443</v>
      </c>
      <c r="Y176">
        <v>7.0000000000000007E-2</v>
      </c>
      <c r="AA176">
        <v>0</v>
      </c>
      <c r="AB176">
        <v>0</v>
      </c>
      <c r="AC176">
        <v>0</v>
      </c>
      <c r="AD176">
        <v>0</v>
      </c>
      <c r="AE176">
        <v>0</v>
      </c>
      <c r="AF176">
        <v>0</v>
      </c>
      <c r="AG176">
        <v>0</v>
      </c>
      <c r="AH176">
        <v>0</v>
      </c>
      <c r="AI176">
        <v>1</v>
      </c>
      <c r="AJ176">
        <v>1</v>
      </c>
      <c r="AK176">
        <v>1</v>
      </c>
      <c r="AL176">
        <v>1</v>
      </c>
      <c r="AN176">
        <v>0</v>
      </c>
      <c r="AO176">
        <v>1</v>
      </c>
      <c r="AP176">
        <v>0</v>
      </c>
      <c r="AQ176">
        <v>0</v>
      </c>
      <c r="AR176">
        <v>0</v>
      </c>
      <c r="AS176" t="s">
        <v>6</v>
      </c>
      <c r="AT176">
        <v>7.0000000000000007E-2</v>
      </c>
      <c r="AU176" t="s">
        <v>6</v>
      </c>
      <c r="AV176">
        <v>2</v>
      </c>
      <c r="AW176">
        <v>2</v>
      </c>
      <c r="AX176">
        <v>26813141</v>
      </c>
      <c r="AY176">
        <v>1</v>
      </c>
      <c r="AZ176">
        <v>2048</v>
      </c>
      <c r="BA176">
        <v>178</v>
      </c>
      <c r="BB176">
        <v>0</v>
      </c>
      <c r="BC176">
        <v>0</v>
      </c>
      <c r="BD176">
        <v>0</v>
      </c>
      <c r="BE176">
        <v>0</v>
      </c>
      <c r="BF176">
        <v>0</v>
      </c>
      <c r="BG176">
        <v>0</v>
      </c>
      <c r="BH176">
        <v>0</v>
      </c>
      <c r="BI176">
        <v>0</v>
      </c>
      <c r="BJ176">
        <v>0</v>
      </c>
      <c r="BK176">
        <v>0</v>
      </c>
      <c r="BL176">
        <v>0</v>
      </c>
      <c r="BM176">
        <v>0</v>
      </c>
      <c r="BN176">
        <v>0</v>
      </c>
      <c r="BO176">
        <v>0</v>
      </c>
      <c r="BP176">
        <v>0</v>
      </c>
      <c r="BQ176">
        <v>0</v>
      </c>
      <c r="BR176">
        <v>0</v>
      </c>
      <c r="BS176">
        <v>0</v>
      </c>
      <c r="BT176">
        <v>0</v>
      </c>
      <c r="BU176">
        <v>0</v>
      </c>
      <c r="BV176">
        <v>0</v>
      </c>
      <c r="BW176">
        <v>0</v>
      </c>
      <c r="CX176">
        <f>Y176*Source!I80</f>
        <v>4.9000000000000002E-2</v>
      </c>
      <c r="CY176">
        <f>AD176</f>
        <v>0</v>
      </c>
      <c r="CZ176">
        <f>AH176</f>
        <v>0</v>
      </c>
      <c r="DA176">
        <f>AL176</f>
        <v>1</v>
      </c>
      <c r="DB176">
        <v>0</v>
      </c>
    </row>
    <row r="177" spans="1:106" x14ac:dyDescent="0.2">
      <c r="A177">
        <f>ROW(Source!A80)</f>
        <v>80</v>
      </c>
      <c r="B177">
        <v>26812436</v>
      </c>
      <c r="C177">
        <v>26813139</v>
      </c>
      <c r="D177">
        <v>25230220</v>
      </c>
      <c r="E177">
        <v>1</v>
      </c>
      <c r="F177">
        <v>1</v>
      </c>
      <c r="G177">
        <v>1</v>
      </c>
      <c r="H177">
        <v>2</v>
      </c>
      <c r="I177" t="s">
        <v>351</v>
      </c>
      <c r="J177" t="s">
        <v>352</v>
      </c>
      <c r="K177" t="s">
        <v>353</v>
      </c>
      <c r="L177">
        <v>1368</v>
      </c>
      <c r="N177">
        <v>1011</v>
      </c>
      <c r="O177" t="s">
        <v>350</v>
      </c>
      <c r="P177" t="s">
        <v>350</v>
      </c>
      <c r="Q177">
        <v>1</v>
      </c>
      <c r="W177">
        <v>0</v>
      </c>
      <c r="X177">
        <v>-1718674368</v>
      </c>
      <c r="Y177">
        <v>2.5000000000000001E-2</v>
      </c>
      <c r="AA177">
        <v>0</v>
      </c>
      <c r="AB177">
        <v>111.99</v>
      </c>
      <c r="AC177">
        <v>13.5</v>
      </c>
      <c r="AD177">
        <v>0</v>
      </c>
      <c r="AE177">
        <v>0</v>
      </c>
      <c r="AF177">
        <v>111.99</v>
      </c>
      <c r="AG177">
        <v>13.5</v>
      </c>
      <c r="AH177">
        <v>0</v>
      </c>
      <c r="AI177">
        <v>1</v>
      </c>
      <c r="AJ177">
        <v>1</v>
      </c>
      <c r="AK177">
        <v>1</v>
      </c>
      <c r="AL177">
        <v>1</v>
      </c>
      <c r="AN177">
        <v>0</v>
      </c>
      <c r="AO177">
        <v>1</v>
      </c>
      <c r="AP177">
        <v>1</v>
      </c>
      <c r="AQ177">
        <v>0</v>
      </c>
      <c r="AR177">
        <v>0</v>
      </c>
      <c r="AS177" t="s">
        <v>6</v>
      </c>
      <c r="AT177">
        <v>0.02</v>
      </c>
      <c r="AU177" t="s">
        <v>41</v>
      </c>
      <c r="AV177">
        <v>0</v>
      </c>
      <c r="AW177">
        <v>2</v>
      </c>
      <c r="AX177">
        <v>26813142</v>
      </c>
      <c r="AY177">
        <v>1</v>
      </c>
      <c r="AZ177">
        <v>0</v>
      </c>
      <c r="BA177">
        <v>179</v>
      </c>
      <c r="BB177">
        <v>0</v>
      </c>
      <c r="BC177">
        <v>0</v>
      </c>
      <c r="BD177">
        <v>0</v>
      </c>
      <c r="BE177">
        <v>0</v>
      </c>
      <c r="BF177">
        <v>0</v>
      </c>
      <c r="BG177">
        <v>0</v>
      </c>
      <c r="BH177">
        <v>0</v>
      </c>
      <c r="BI177">
        <v>0</v>
      </c>
      <c r="BJ177">
        <v>0</v>
      </c>
      <c r="BK177">
        <v>0</v>
      </c>
      <c r="BL177">
        <v>0</v>
      </c>
      <c r="BM177">
        <v>0</v>
      </c>
      <c r="BN177">
        <v>0</v>
      </c>
      <c r="BO177">
        <v>0</v>
      </c>
      <c r="BP177">
        <v>0</v>
      </c>
      <c r="BQ177">
        <v>0</v>
      </c>
      <c r="BR177">
        <v>0</v>
      </c>
      <c r="BS177">
        <v>0</v>
      </c>
      <c r="BT177">
        <v>0</v>
      </c>
      <c r="BU177">
        <v>0</v>
      </c>
      <c r="BV177">
        <v>0</v>
      </c>
      <c r="BW177">
        <v>0</v>
      </c>
      <c r="CX177">
        <f>Y177*Source!I80</f>
        <v>1.7499999999999998E-2</v>
      </c>
      <c r="CY177">
        <f>AB177</f>
        <v>111.99</v>
      </c>
      <c r="CZ177">
        <f>AF177</f>
        <v>111.99</v>
      </c>
      <c r="DA177">
        <f>AJ177</f>
        <v>1</v>
      </c>
      <c r="DB177">
        <v>0</v>
      </c>
    </row>
    <row r="178" spans="1:106" x14ac:dyDescent="0.2">
      <c r="A178">
        <f>ROW(Source!A80)</f>
        <v>80</v>
      </c>
      <c r="B178">
        <v>26812436</v>
      </c>
      <c r="C178">
        <v>26813139</v>
      </c>
      <c r="D178">
        <v>25230445</v>
      </c>
      <c r="E178">
        <v>1</v>
      </c>
      <c r="F178">
        <v>1</v>
      </c>
      <c r="G178">
        <v>1</v>
      </c>
      <c r="H178">
        <v>2</v>
      </c>
      <c r="I178" t="s">
        <v>379</v>
      </c>
      <c r="J178" t="s">
        <v>380</v>
      </c>
      <c r="K178" t="s">
        <v>381</v>
      </c>
      <c r="L178">
        <v>1368</v>
      </c>
      <c r="N178">
        <v>1011</v>
      </c>
      <c r="O178" t="s">
        <v>350</v>
      </c>
      <c r="P178" t="s">
        <v>350</v>
      </c>
      <c r="Q178">
        <v>1</v>
      </c>
      <c r="W178">
        <v>0</v>
      </c>
      <c r="X178">
        <v>1225731627</v>
      </c>
      <c r="Y178">
        <v>3.7499999999999999E-2</v>
      </c>
      <c r="AA178">
        <v>0</v>
      </c>
      <c r="AB178">
        <v>89.99</v>
      </c>
      <c r="AC178">
        <v>10.06</v>
      </c>
      <c r="AD178">
        <v>0</v>
      </c>
      <c r="AE178">
        <v>0</v>
      </c>
      <c r="AF178">
        <v>89.99</v>
      </c>
      <c r="AG178">
        <v>10.06</v>
      </c>
      <c r="AH178">
        <v>0</v>
      </c>
      <c r="AI178">
        <v>1</v>
      </c>
      <c r="AJ178">
        <v>1</v>
      </c>
      <c r="AK178">
        <v>1</v>
      </c>
      <c r="AL178">
        <v>1</v>
      </c>
      <c r="AN178">
        <v>0</v>
      </c>
      <c r="AO178">
        <v>1</v>
      </c>
      <c r="AP178">
        <v>1</v>
      </c>
      <c r="AQ178">
        <v>0</v>
      </c>
      <c r="AR178">
        <v>0</v>
      </c>
      <c r="AS178" t="s">
        <v>6</v>
      </c>
      <c r="AT178">
        <v>0.03</v>
      </c>
      <c r="AU178" t="s">
        <v>41</v>
      </c>
      <c r="AV178">
        <v>0</v>
      </c>
      <c r="AW178">
        <v>2</v>
      </c>
      <c r="AX178">
        <v>26813143</v>
      </c>
      <c r="AY178">
        <v>1</v>
      </c>
      <c r="AZ178">
        <v>0</v>
      </c>
      <c r="BA178">
        <v>180</v>
      </c>
      <c r="BB178">
        <v>0</v>
      </c>
      <c r="BC178">
        <v>0</v>
      </c>
      <c r="BD178">
        <v>0</v>
      </c>
      <c r="BE178">
        <v>0</v>
      </c>
      <c r="BF178">
        <v>0</v>
      </c>
      <c r="BG178">
        <v>0</v>
      </c>
      <c r="BH178">
        <v>0</v>
      </c>
      <c r="BI178">
        <v>0</v>
      </c>
      <c r="BJ178">
        <v>0</v>
      </c>
      <c r="BK178">
        <v>0</v>
      </c>
      <c r="BL178">
        <v>0</v>
      </c>
      <c r="BM178">
        <v>0</v>
      </c>
      <c r="BN178">
        <v>0</v>
      </c>
      <c r="BO178">
        <v>0</v>
      </c>
      <c r="BP178">
        <v>0</v>
      </c>
      <c r="BQ178">
        <v>0</v>
      </c>
      <c r="BR178">
        <v>0</v>
      </c>
      <c r="BS178">
        <v>0</v>
      </c>
      <c r="BT178">
        <v>0</v>
      </c>
      <c r="BU178">
        <v>0</v>
      </c>
      <c r="BV178">
        <v>0</v>
      </c>
      <c r="BW178">
        <v>0</v>
      </c>
      <c r="CX178">
        <f>Y178*Source!I80</f>
        <v>2.6249999999999999E-2</v>
      </c>
      <c r="CY178">
        <f>AB178</f>
        <v>89.99</v>
      </c>
      <c r="CZ178">
        <f>AF178</f>
        <v>89.99</v>
      </c>
      <c r="DA178">
        <f>AJ178</f>
        <v>1</v>
      </c>
      <c r="DB178">
        <v>0</v>
      </c>
    </row>
    <row r="179" spans="1:106" x14ac:dyDescent="0.2">
      <c r="A179">
        <f>ROW(Source!A80)</f>
        <v>80</v>
      </c>
      <c r="B179">
        <v>26812436</v>
      </c>
      <c r="C179">
        <v>26813139</v>
      </c>
      <c r="D179">
        <v>25230938</v>
      </c>
      <c r="E179">
        <v>1</v>
      </c>
      <c r="F179">
        <v>1</v>
      </c>
      <c r="G179">
        <v>1</v>
      </c>
      <c r="H179">
        <v>2</v>
      </c>
      <c r="I179" t="s">
        <v>454</v>
      </c>
      <c r="J179" t="s">
        <v>455</v>
      </c>
      <c r="K179" t="s">
        <v>456</v>
      </c>
      <c r="L179">
        <v>1368</v>
      </c>
      <c r="N179">
        <v>1011</v>
      </c>
      <c r="O179" t="s">
        <v>350</v>
      </c>
      <c r="P179" t="s">
        <v>350</v>
      </c>
      <c r="Q179">
        <v>1</v>
      </c>
      <c r="W179">
        <v>0</v>
      </c>
      <c r="X179">
        <v>-145686310</v>
      </c>
      <c r="Y179">
        <v>1.0625</v>
      </c>
      <c r="AA179">
        <v>0</v>
      </c>
      <c r="AB179">
        <v>60</v>
      </c>
      <c r="AC179">
        <v>0</v>
      </c>
      <c r="AD179">
        <v>0</v>
      </c>
      <c r="AE179">
        <v>0</v>
      </c>
      <c r="AF179">
        <v>60</v>
      </c>
      <c r="AG179">
        <v>0</v>
      </c>
      <c r="AH179">
        <v>0</v>
      </c>
      <c r="AI179">
        <v>1</v>
      </c>
      <c r="AJ179">
        <v>1</v>
      </c>
      <c r="AK179">
        <v>1</v>
      </c>
      <c r="AL179">
        <v>1</v>
      </c>
      <c r="AN179">
        <v>0</v>
      </c>
      <c r="AO179">
        <v>1</v>
      </c>
      <c r="AP179">
        <v>1</v>
      </c>
      <c r="AQ179">
        <v>0</v>
      </c>
      <c r="AR179">
        <v>0</v>
      </c>
      <c r="AS179" t="s">
        <v>6</v>
      </c>
      <c r="AT179">
        <v>0.85</v>
      </c>
      <c r="AU179" t="s">
        <v>41</v>
      </c>
      <c r="AV179">
        <v>0</v>
      </c>
      <c r="AW179">
        <v>2</v>
      </c>
      <c r="AX179">
        <v>26813144</v>
      </c>
      <c r="AY179">
        <v>1</v>
      </c>
      <c r="AZ179">
        <v>0</v>
      </c>
      <c r="BA179">
        <v>181</v>
      </c>
      <c r="BB179">
        <v>0</v>
      </c>
      <c r="BC179">
        <v>0</v>
      </c>
      <c r="BD179">
        <v>0</v>
      </c>
      <c r="BE179">
        <v>0</v>
      </c>
      <c r="BF179">
        <v>0</v>
      </c>
      <c r="BG179">
        <v>0</v>
      </c>
      <c r="BH179">
        <v>0</v>
      </c>
      <c r="BI179">
        <v>0</v>
      </c>
      <c r="BJ179">
        <v>0</v>
      </c>
      <c r="BK179">
        <v>0</v>
      </c>
      <c r="BL179">
        <v>0</v>
      </c>
      <c r="BM179">
        <v>0</v>
      </c>
      <c r="BN179">
        <v>0</v>
      </c>
      <c r="BO179">
        <v>0</v>
      </c>
      <c r="BP179">
        <v>0</v>
      </c>
      <c r="BQ179">
        <v>0</v>
      </c>
      <c r="BR179">
        <v>0</v>
      </c>
      <c r="BS179">
        <v>0</v>
      </c>
      <c r="BT179">
        <v>0</v>
      </c>
      <c r="BU179">
        <v>0</v>
      </c>
      <c r="BV179">
        <v>0</v>
      </c>
      <c r="BW179">
        <v>0</v>
      </c>
      <c r="CX179">
        <f>Y179*Source!I80</f>
        <v>0.74374999999999991</v>
      </c>
      <c r="CY179">
        <f>AB179</f>
        <v>60</v>
      </c>
      <c r="CZ179">
        <f>AF179</f>
        <v>60</v>
      </c>
      <c r="DA179">
        <f>AJ179</f>
        <v>1</v>
      </c>
      <c r="DB179">
        <v>0</v>
      </c>
    </row>
    <row r="180" spans="1:106" x14ac:dyDescent="0.2">
      <c r="A180">
        <f>ROW(Source!A80)</f>
        <v>80</v>
      </c>
      <c r="B180">
        <v>26812436</v>
      </c>
      <c r="C180">
        <v>26813139</v>
      </c>
      <c r="D180">
        <v>25231607</v>
      </c>
      <c r="E180">
        <v>1</v>
      </c>
      <c r="F180">
        <v>1</v>
      </c>
      <c r="G180">
        <v>1</v>
      </c>
      <c r="H180">
        <v>2</v>
      </c>
      <c r="I180" t="s">
        <v>354</v>
      </c>
      <c r="J180" t="s">
        <v>355</v>
      </c>
      <c r="K180" t="s">
        <v>356</v>
      </c>
      <c r="L180">
        <v>1368</v>
      </c>
      <c r="N180">
        <v>1011</v>
      </c>
      <c r="O180" t="s">
        <v>350</v>
      </c>
      <c r="P180" t="s">
        <v>350</v>
      </c>
      <c r="Q180">
        <v>1</v>
      </c>
      <c r="W180">
        <v>0</v>
      </c>
      <c r="X180">
        <v>1372534845</v>
      </c>
      <c r="Y180">
        <v>2.5000000000000001E-2</v>
      </c>
      <c r="AA180">
        <v>0</v>
      </c>
      <c r="AB180">
        <v>65.709999999999994</v>
      </c>
      <c r="AC180">
        <v>11.6</v>
      </c>
      <c r="AD180">
        <v>0</v>
      </c>
      <c r="AE180">
        <v>0</v>
      </c>
      <c r="AF180">
        <v>65.709999999999994</v>
      </c>
      <c r="AG180">
        <v>11.6</v>
      </c>
      <c r="AH180">
        <v>0</v>
      </c>
      <c r="AI180">
        <v>1</v>
      </c>
      <c r="AJ180">
        <v>1</v>
      </c>
      <c r="AK180">
        <v>1</v>
      </c>
      <c r="AL180">
        <v>1</v>
      </c>
      <c r="AN180">
        <v>0</v>
      </c>
      <c r="AO180">
        <v>1</v>
      </c>
      <c r="AP180">
        <v>1</v>
      </c>
      <c r="AQ180">
        <v>0</v>
      </c>
      <c r="AR180">
        <v>0</v>
      </c>
      <c r="AS180" t="s">
        <v>6</v>
      </c>
      <c r="AT180">
        <v>0.02</v>
      </c>
      <c r="AU180" t="s">
        <v>41</v>
      </c>
      <c r="AV180">
        <v>0</v>
      </c>
      <c r="AW180">
        <v>2</v>
      </c>
      <c r="AX180">
        <v>26813145</v>
      </c>
      <c r="AY180">
        <v>1</v>
      </c>
      <c r="AZ180">
        <v>0</v>
      </c>
      <c r="BA180">
        <v>182</v>
      </c>
      <c r="BB180">
        <v>0</v>
      </c>
      <c r="BC180">
        <v>0</v>
      </c>
      <c r="BD180">
        <v>0</v>
      </c>
      <c r="BE180">
        <v>0</v>
      </c>
      <c r="BF180">
        <v>0</v>
      </c>
      <c r="BG180">
        <v>0</v>
      </c>
      <c r="BH180">
        <v>0</v>
      </c>
      <c r="BI180">
        <v>0</v>
      </c>
      <c r="BJ180">
        <v>0</v>
      </c>
      <c r="BK180">
        <v>0</v>
      </c>
      <c r="BL180">
        <v>0</v>
      </c>
      <c r="BM180">
        <v>0</v>
      </c>
      <c r="BN180">
        <v>0</v>
      </c>
      <c r="BO180">
        <v>0</v>
      </c>
      <c r="BP180">
        <v>0</v>
      </c>
      <c r="BQ180">
        <v>0</v>
      </c>
      <c r="BR180">
        <v>0</v>
      </c>
      <c r="BS180">
        <v>0</v>
      </c>
      <c r="BT180">
        <v>0</v>
      </c>
      <c r="BU180">
        <v>0</v>
      </c>
      <c r="BV180">
        <v>0</v>
      </c>
      <c r="BW180">
        <v>0</v>
      </c>
      <c r="CX180">
        <f>Y180*Source!I80</f>
        <v>1.7499999999999998E-2</v>
      </c>
      <c r="CY180">
        <f>AB180</f>
        <v>65.709999999999994</v>
      </c>
      <c r="CZ180">
        <f>AF180</f>
        <v>65.709999999999994</v>
      </c>
      <c r="DA180">
        <f>AJ180</f>
        <v>1</v>
      </c>
      <c r="DB180">
        <v>0</v>
      </c>
    </row>
    <row r="181" spans="1:106" x14ac:dyDescent="0.2">
      <c r="A181">
        <f>ROW(Source!A80)</f>
        <v>80</v>
      </c>
      <c r="B181">
        <v>26812436</v>
      </c>
      <c r="C181">
        <v>26813139</v>
      </c>
      <c r="D181">
        <v>25148005</v>
      </c>
      <c r="E181">
        <v>1</v>
      </c>
      <c r="F181">
        <v>1</v>
      </c>
      <c r="G181">
        <v>1</v>
      </c>
      <c r="H181">
        <v>3</v>
      </c>
      <c r="I181" t="s">
        <v>394</v>
      </c>
      <c r="J181" t="s">
        <v>395</v>
      </c>
      <c r="K181" t="s">
        <v>396</v>
      </c>
      <c r="L181">
        <v>1348</v>
      </c>
      <c r="N181">
        <v>1009</v>
      </c>
      <c r="O181" t="s">
        <v>62</v>
      </c>
      <c r="P181" t="s">
        <v>62</v>
      </c>
      <c r="Q181">
        <v>1000</v>
      </c>
      <c r="W181">
        <v>0</v>
      </c>
      <c r="X181">
        <v>-940730847</v>
      </c>
      <c r="Y181">
        <v>0.06</v>
      </c>
      <c r="AA181">
        <v>1690</v>
      </c>
      <c r="AB181">
        <v>0</v>
      </c>
      <c r="AC181">
        <v>0</v>
      </c>
      <c r="AD181">
        <v>0</v>
      </c>
      <c r="AE181">
        <v>1690</v>
      </c>
      <c r="AF181">
        <v>0</v>
      </c>
      <c r="AG181">
        <v>0</v>
      </c>
      <c r="AH181">
        <v>0</v>
      </c>
      <c r="AI181">
        <v>1</v>
      </c>
      <c r="AJ181">
        <v>1</v>
      </c>
      <c r="AK181">
        <v>1</v>
      </c>
      <c r="AL181">
        <v>1</v>
      </c>
      <c r="AN181">
        <v>0</v>
      </c>
      <c r="AO181">
        <v>1</v>
      </c>
      <c r="AP181">
        <v>1</v>
      </c>
      <c r="AQ181">
        <v>0</v>
      </c>
      <c r="AR181">
        <v>0</v>
      </c>
      <c r="AS181" t="s">
        <v>6</v>
      </c>
      <c r="AT181">
        <v>0.06</v>
      </c>
      <c r="AU181" t="s">
        <v>6</v>
      </c>
      <c r="AV181">
        <v>0</v>
      </c>
      <c r="AW181">
        <v>2</v>
      </c>
      <c r="AX181">
        <v>26813146</v>
      </c>
      <c r="AY181">
        <v>1</v>
      </c>
      <c r="AZ181">
        <v>0</v>
      </c>
      <c r="BA181">
        <v>183</v>
      </c>
      <c r="BB181">
        <v>0</v>
      </c>
      <c r="BC181">
        <v>0</v>
      </c>
      <c r="BD181">
        <v>0</v>
      </c>
      <c r="BE181">
        <v>0</v>
      </c>
      <c r="BF181">
        <v>0</v>
      </c>
      <c r="BG181">
        <v>0</v>
      </c>
      <c r="BH181">
        <v>0</v>
      </c>
      <c r="BI181">
        <v>0</v>
      </c>
      <c r="BJ181">
        <v>0</v>
      </c>
      <c r="BK181">
        <v>0</v>
      </c>
      <c r="BL181">
        <v>0</v>
      </c>
      <c r="BM181">
        <v>0</v>
      </c>
      <c r="BN181">
        <v>0</v>
      </c>
      <c r="BO181">
        <v>0</v>
      </c>
      <c r="BP181">
        <v>0</v>
      </c>
      <c r="BQ181">
        <v>0</v>
      </c>
      <c r="BR181">
        <v>0</v>
      </c>
      <c r="BS181">
        <v>0</v>
      </c>
      <c r="BT181">
        <v>0</v>
      </c>
      <c r="BU181">
        <v>0</v>
      </c>
      <c r="BV181">
        <v>0</v>
      </c>
      <c r="BW181">
        <v>0</v>
      </c>
      <c r="CX181">
        <f>Y181*Source!I80</f>
        <v>4.1999999999999996E-2</v>
      </c>
      <c r="CY181">
        <f>AA181</f>
        <v>1690</v>
      </c>
      <c r="CZ181">
        <f>AE181</f>
        <v>1690</v>
      </c>
      <c r="DA181">
        <f>AI181</f>
        <v>1</v>
      </c>
      <c r="DB181">
        <v>0</v>
      </c>
    </row>
    <row r="182" spans="1:106" x14ac:dyDescent="0.2">
      <c r="A182">
        <f>ROW(Source!A80)</f>
        <v>80</v>
      </c>
      <c r="B182">
        <v>26812436</v>
      </c>
      <c r="C182">
        <v>26813139</v>
      </c>
      <c r="D182">
        <v>25154446</v>
      </c>
      <c r="E182">
        <v>1</v>
      </c>
      <c r="F182">
        <v>1</v>
      </c>
      <c r="G182">
        <v>1</v>
      </c>
      <c r="H182">
        <v>3</v>
      </c>
      <c r="I182" t="s">
        <v>116</v>
      </c>
      <c r="J182" t="s">
        <v>118</v>
      </c>
      <c r="K182" t="s">
        <v>117</v>
      </c>
      <c r="L182">
        <v>1339</v>
      </c>
      <c r="N182">
        <v>1007</v>
      </c>
      <c r="O182" t="s">
        <v>52</v>
      </c>
      <c r="P182" t="s">
        <v>52</v>
      </c>
      <c r="Q182">
        <v>1</v>
      </c>
      <c r="W182">
        <v>0</v>
      </c>
      <c r="X182">
        <v>-190031125</v>
      </c>
      <c r="Y182">
        <v>0.5</v>
      </c>
      <c r="AA182">
        <v>118.76</v>
      </c>
      <c r="AB182">
        <v>0</v>
      </c>
      <c r="AC182">
        <v>0</v>
      </c>
      <c r="AD182">
        <v>0</v>
      </c>
      <c r="AE182">
        <v>118.76</v>
      </c>
      <c r="AF182">
        <v>0</v>
      </c>
      <c r="AG182">
        <v>0</v>
      </c>
      <c r="AH182">
        <v>0</v>
      </c>
      <c r="AI182">
        <v>1</v>
      </c>
      <c r="AJ182">
        <v>1</v>
      </c>
      <c r="AK182">
        <v>1</v>
      </c>
      <c r="AL182">
        <v>1</v>
      </c>
      <c r="AN182">
        <v>0</v>
      </c>
      <c r="AO182">
        <v>0</v>
      </c>
      <c r="AP182">
        <v>0</v>
      </c>
      <c r="AQ182">
        <v>0</v>
      </c>
      <c r="AR182">
        <v>0</v>
      </c>
      <c r="AS182" t="s">
        <v>6</v>
      </c>
      <c r="AT182">
        <v>0.5</v>
      </c>
      <c r="AU182" t="s">
        <v>6</v>
      </c>
      <c r="AV182">
        <v>0</v>
      </c>
      <c r="AW182">
        <v>1</v>
      </c>
      <c r="AX182">
        <v>-1</v>
      </c>
      <c r="AY182">
        <v>0</v>
      </c>
      <c r="AZ182">
        <v>0</v>
      </c>
      <c r="BA182" t="s">
        <v>6</v>
      </c>
      <c r="BB182">
        <v>0</v>
      </c>
      <c r="BC182">
        <v>0</v>
      </c>
      <c r="BD182">
        <v>0</v>
      </c>
      <c r="BE182">
        <v>0</v>
      </c>
      <c r="BF182">
        <v>0</v>
      </c>
      <c r="BG182">
        <v>0</v>
      </c>
      <c r="BH182">
        <v>0</v>
      </c>
      <c r="BI182">
        <v>0</v>
      </c>
      <c r="BJ182">
        <v>0</v>
      </c>
      <c r="BK182">
        <v>0</v>
      </c>
      <c r="BL182">
        <v>0</v>
      </c>
      <c r="BM182">
        <v>0</v>
      </c>
      <c r="BN182">
        <v>0</v>
      </c>
      <c r="BO182">
        <v>0</v>
      </c>
      <c r="BP182">
        <v>0</v>
      </c>
      <c r="BQ182">
        <v>0</v>
      </c>
      <c r="BR182">
        <v>0</v>
      </c>
      <c r="BS182">
        <v>0</v>
      </c>
      <c r="BT182">
        <v>0</v>
      </c>
      <c r="BU182">
        <v>0</v>
      </c>
      <c r="BV182">
        <v>0</v>
      </c>
      <c r="BW182">
        <v>0</v>
      </c>
      <c r="CX182">
        <f>Y182*Source!I80</f>
        <v>0.35</v>
      </c>
      <c r="CY182">
        <f>AA182</f>
        <v>118.76</v>
      </c>
      <c r="CZ182">
        <f>AE182</f>
        <v>118.76</v>
      </c>
      <c r="DA182">
        <f>AI182</f>
        <v>1</v>
      </c>
      <c r="DB182">
        <v>0</v>
      </c>
    </row>
    <row r="183" spans="1:106" x14ac:dyDescent="0.2">
      <c r="A183">
        <f>ROW(Source!A80)</f>
        <v>80</v>
      </c>
      <c r="B183">
        <v>26812436</v>
      </c>
      <c r="C183">
        <v>26813139</v>
      </c>
      <c r="D183">
        <v>25155394</v>
      </c>
      <c r="E183">
        <v>1</v>
      </c>
      <c r="F183">
        <v>1</v>
      </c>
      <c r="G183">
        <v>1</v>
      </c>
      <c r="H183">
        <v>3</v>
      </c>
      <c r="I183" t="s">
        <v>152</v>
      </c>
      <c r="J183" t="s">
        <v>154</v>
      </c>
      <c r="K183" t="s">
        <v>153</v>
      </c>
      <c r="L183">
        <v>1348</v>
      </c>
      <c r="N183">
        <v>1009</v>
      </c>
      <c r="O183" t="s">
        <v>62</v>
      </c>
      <c r="P183" t="s">
        <v>62</v>
      </c>
      <c r="Q183">
        <v>1000</v>
      </c>
      <c r="W183">
        <v>0</v>
      </c>
      <c r="X183">
        <v>1137348528</v>
      </c>
      <c r="Y183">
        <v>7.14</v>
      </c>
      <c r="AA183">
        <v>568.74</v>
      </c>
      <c r="AB183">
        <v>0</v>
      </c>
      <c r="AC183">
        <v>0</v>
      </c>
      <c r="AD183">
        <v>0</v>
      </c>
      <c r="AE183">
        <v>568.74</v>
      </c>
      <c r="AF183">
        <v>0</v>
      </c>
      <c r="AG183">
        <v>0</v>
      </c>
      <c r="AH183">
        <v>0</v>
      </c>
      <c r="AI183">
        <v>1</v>
      </c>
      <c r="AJ183">
        <v>1</v>
      </c>
      <c r="AK183">
        <v>1</v>
      </c>
      <c r="AL183">
        <v>1</v>
      </c>
      <c r="AN183">
        <v>0</v>
      </c>
      <c r="AO183">
        <v>0</v>
      </c>
      <c r="AP183">
        <v>0</v>
      </c>
      <c r="AQ183">
        <v>0</v>
      </c>
      <c r="AR183">
        <v>0</v>
      </c>
      <c r="AS183" t="s">
        <v>6</v>
      </c>
      <c r="AT183">
        <v>7.14</v>
      </c>
      <c r="AU183" t="s">
        <v>6</v>
      </c>
      <c r="AV183">
        <v>0</v>
      </c>
      <c r="AW183">
        <v>1</v>
      </c>
      <c r="AX183">
        <v>-1</v>
      </c>
      <c r="AY183">
        <v>0</v>
      </c>
      <c r="AZ183">
        <v>0</v>
      </c>
      <c r="BA183" t="s">
        <v>6</v>
      </c>
      <c r="BB183">
        <v>0</v>
      </c>
      <c r="BC183">
        <v>0</v>
      </c>
      <c r="BD183">
        <v>0</v>
      </c>
      <c r="BE183">
        <v>0</v>
      </c>
      <c r="BF183">
        <v>0</v>
      </c>
      <c r="BG183">
        <v>0</v>
      </c>
      <c r="BH183">
        <v>0</v>
      </c>
      <c r="BI183">
        <v>0</v>
      </c>
      <c r="BJ183">
        <v>0</v>
      </c>
      <c r="BK183">
        <v>0</v>
      </c>
      <c r="BL183">
        <v>0</v>
      </c>
      <c r="BM183">
        <v>0</v>
      </c>
      <c r="BN183">
        <v>0</v>
      </c>
      <c r="BO183">
        <v>0</v>
      </c>
      <c r="BP183">
        <v>0</v>
      </c>
      <c r="BQ183">
        <v>0</v>
      </c>
      <c r="BR183">
        <v>0</v>
      </c>
      <c r="BS183">
        <v>0</v>
      </c>
      <c r="BT183">
        <v>0</v>
      </c>
      <c r="BU183">
        <v>0</v>
      </c>
      <c r="BV183">
        <v>0</v>
      </c>
      <c r="BW183">
        <v>0</v>
      </c>
      <c r="CX183">
        <f>Y183*Source!I80</f>
        <v>4.9979999999999993</v>
      </c>
      <c r="CY183">
        <f>AA183</f>
        <v>568.74</v>
      </c>
      <c r="CZ183">
        <f>AE183</f>
        <v>568.74</v>
      </c>
      <c r="DA183">
        <f>AI183</f>
        <v>1</v>
      </c>
      <c r="DB183">
        <v>0</v>
      </c>
    </row>
    <row r="184" spans="1:106" x14ac:dyDescent="0.2">
      <c r="A184">
        <f>ROW(Source!A81)</f>
        <v>81</v>
      </c>
      <c r="B184">
        <v>26812450</v>
      </c>
      <c r="C184">
        <v>26813139</v>
      </c>
      <c r="D184">
        <v>25418216</v>
      </c>
      <c r="E184">
        <v>1</v>
      </c>
      <c r="F184">
        <v>1</v>
      </c>
      <c r="G184">
        <v>1</v>
      </c>
      <c r="H184">
        <v>1</v>
      </c>
      <c r="I184" t="s">
        <v>452</v>
      </c>
      <c r="J184" t="s">
        <v>6</v>
      </c>
      <c r="K184" t="s">
        <v>453</v>
      </c>
      <c r="L184">
        <v>1191</v>
      </c>
      <c r="N184">
        <v>1013</v>
      </c>
      <c r="O184" t="s">
        <v>344</v>
      </c>
      <c r="P184" t="s">
        <v>344</v>
      </c>
      <c r="Q184">
        <v>1</v>
      </c>
      <c r="W184">
        <v>0</v>
      </c>
      <c r="X184">
        <v>-598469600</v>
      </c>
      <c r="Y184">
        <v>17.387999999999998</v>
      </c>
      <c r="AA184">
        <v>0</v>
      </c>
      <c r="AB184">
        <v>0</v>
      </c>
      <c r="AC184">
        <v>0</v>
      </c>
      <c r="AD184">
        <v>66.42</v>
      </c>
      <c r="AE184">
        <v>0</v>
      </c>
      <c r="AF184">
        <v>0</v>
      </c>
      <c r="AG184">
        <v>0</v>
      </c>
      <c r="AH184">
        <v>9.2899999999999991</v>
      </c>
      <c r="AI184">
        <v>1</v>
      </c>
      <c r="AJ184">
        <v>1</v>
      </c>
      <c r="AK184">
        <v>1</v>
      </c>
      <c r="AL184">
        <v>7.15</v>
      </c>
      <c r="AN184">
        <v>0</v>
      </c>
      <c r="AO184">
        <v>1</v>
      </c>
      <c r="AP184">
        <v>1</v>
      </c>
      <c r="AQ184">
        <v>0</v>
      </c>
      <c r="AR184">
        <v>0</v>
      </c>
      <c r="AS184" t="s">
        <v>6</v>
      </c>
      <c r="AT184">
        <v>15.12</v>
      </c>
      <c r="AU184" t="s">
        <v>42</v>
      </c>
      <c r="AV184">
        <v>1</v>
      </c>
      <c r="AW184">
        <v>2</v>
      </c>
      <c r="AX184">
        <v>26813140</v>
      </c>
      <c r="AY184">
        <v>1</v>
      </c>
      <c r="AZ184">
        <v>0</v>
      </c>
      <c r="BA184">
        <v>186</v>
      </c>
      <c r="BB184">
        <v>0</v>
      </c>
      <c r="BC184">
        <v>0</v>
      </c>
      <c r="BD184">
        <v>0</v>
      </c>
      <c r="BE184">
        <v>0</v>
      </c>
      <c r="BF184">
        <v>0</v>
      </c>
      <c r="BG184">
        <v>0</v>
      </c>
      <c r="BH184">
        <v>0</v>
      </c>
      <c r="BI184">
        <v>0</v>
      </c>
      <c r="BJ184">
        <v>0</v>
      </c>
      <c r="BK184">
        <v>0</v>
      </c>
      <c r="BL184">
        <v>0</v>
      </c>
      <c r="BM184">
        <v>0</v>
      </c>
      <c r="BN184">
        <v>0</v>
      </c>
      <c r="BO184">
        <v>0</v>
      </c>
      <c r="BP184">
        <v>0</v>
      </c>
      <c r="BQ184">
        <v>0</v>
      </c>
      <c r="BR184">
        <v>0</v>
      </c>
      <c r="BS184">
        <v>0</v>
      </c>
      <c r="BT184">
        <v>0</v>
      </c>
      <c r="BU184">
        <v>0</v>
      </c>
      <c r="BV184">
        <v>0</v>
      </c>
      <c r="BW184">
        <v>0</v>
      </c>
      <c r="CX184">
        <f>Y184*Source!I81</f>
        <v>12.171599999999998</v>
      </c>
      <c r="CY184">
        <f>AD184</f>
        <v>66.42</v>
      </c>
      <c r="CZ184">
        <f>AH184</f>
        <v>9.2899999999999991</v>
      </c>
      <c r="DA184">
        <f>AL184</f>
        <v>7.15</v>
      </c>
      <c r="DB184">
        <v>0</v>
      </c>
    </row>
    <row r="185" spans="1:106" x14ac:dyDescent="0.2">
      <c r="A185">
        <f>ROW(Source!A81)</f>
        <v>81</v>
      </c>
      <c r="B185">
        <v>26812450</v>
      </c>
      <c r="C185">
        <v>26813139</v>
      </c>
      <c r="D185">
        <v>25412928</v>
      </c>
      <c r="E185">
        <v>1</v>
      </c>
      <c r="F185">
        <v>1</v>
      </c>
      <c r="G185">
        <v>1</v>
      </c>
      <c r="H185">
        <v>1</v>
      </c>
      <c r="I185" t="s">
        <v>345</v>
      </c>
      <c r="J185" t="s">
        <v>6</v>
      </c>
      <c r="K185" t="s">
        <v>346</v>
      </c>
      <c r="L185">
        <v>1191</v>
      </c>
      <c r="N185">
        <v>1013</v>
      </c>
      <c r="O185" t="s">
        <v>344</v>
      </c>
      <c r="P185" t="s">
        <v>344</v>
      </c>
      <c r="Q185">
        <v>1</v>
      </c>
      <c r="W185">
        <v>0</v>
      </c>
      <c r="X185">
        <v>-1417349443</v>
      </c>
      <c r="Y185">
        <v>7.0000000000000007E-2</v>
      </c>
      <c r="AA185">
        <v>0</v>
      </c>
      <c r="AB185">
        <v>0</v>
      </c>
      <c r="AC185">
        <v>0</v>
      </c>
      <c r="AD185">
        <v>0</v>
      </c>
      <c r="AE185">
        <v>0</v>
      </c>
      <c r="AF185">
        <v>0</v>
      </c>
      <c r="AG185">
        <v>0</v>
      </c>
      <c r="AH185">
        <v>0</v>
      </c>
      <c r="AI185">
        <v>1</v>
      </c>
      <c r="AJ185">
        <v>1</v>
      </c>
      <c r="AK185">
        <v>7.15</v>
      </c>
      <c r="AL185">
        <v>1</v>
      </c>
      <c r="AN185">
        <v>0</v>
      </c>
      <c r="AO185">
        <v>1</v>
      </c>
      <c r="AP185">
        <v>0</v>
      </c>
      <c r="AQ185">
        <v>0</v>
      </c>
      <c r="AR185">
        <v>0</v>
      </c>
      <c r="AS185" t="s">
        <v>6</v>
      </c>
      <c r="AT185">
        <v>7.0000000000000007E-2</v>
      </c>
      <c r="AU185" t="s">
        <v>6</v>
      </c>
      <c r="AV185">
        <v>2</v>
      </c>
      <c r="AW185">
        <v>2</v>
      </c>
      <c r="AX185">
        <v>26813141</v>
      </c>
      <c r="AY185">
        <v>1</v>
      </c>
      <c r="AZ185">
        <v>2048</v>
      </c>
      <c r="BA185">
        <v>187</v>
      </c>
      <c r="BB185">
        <v>0</v>
      </c>
      <c r="BC185">
        <v>0</v>
      </c>
      <c r="BD185">
        <v>0</v>
      </c>
      <c r="BE185">
        <v>0</v>
      </c>
      <c r="BF185">
        <v>0</v>
      </c>
      <c r="BG185">
        <v>0</v>
      </c>
      <c r="BH185">
        <v>0</v>
      </c>
      <c r="BI185">
        <v>0</v>
      </c>
      <c r="BJ185">
        <v>0</v>
      </c>
      <c r="BK185">
        <v>0</v>
      </c>
      <c r="BL185">
        <v>0</v>
      </c>
      <c r="BM185">
        <v>0</v>
      </c>
      <c r="BN185">
        <v>0</v>
      </c>
      <c r="BO185">
        <v>0</v>
      </c>
      <c r="BP185">
        <v>0</v>
      </c>
      <c r="BQ185">
        <v>0</v>
      </c>
      <c r="BR185">
        <v>0</v>
      </c>
      <c r="BS185">
        <v>0</v>
      </c>
      <c r="BT185">
        <v>0</v>
      </c>
      <c r="BU185">
        <v>0</v>
      </c>
      <c r="BV185">
        <v>0</v>
      </c>
      <c r="BW185">
        <v>0</v>
      </c>
      <c r="CX185">
        <f>Y185*Source!I81</f>
        <v>4.9000000000000002E-2</v>
      </c>
      <c r="CY185">
        <f>AD185</f>
        <v>0</v>
      </c>
      <c r="CZ185">
        <f>AH185</f>
        <v>0</v>
      </c>
      <c r="DA185">
        <f>AL185</f>
        <v>1</v>
      </c>
      <c r="DB185">
        <v>0</v>
      </c>
    </row>
    <row r="186" spans="1:106" x14ac:dyDescent="0.2">
      <c r="A186">
        <f>ROW(Source!A81)</f>
        <v>81</v>
      </c>
      <c r="B186">
        <v>26812450</v>
      </c>
      <c r="C186">
        <v>26813139</v>
      </c>
      <c r="D186">
        <v>25230220</v>
      </c>
      <c r="E186">
        <v>1</v>
      </c>
      <c r="F186">
        <v>1</v>
      </c>
      <c r="G186">
        <v>1</v>
      </c>
      <c r="H186">
        <v>2</v>
      </c>
      <c r="I186" t="s">
        <v>351</v>
      </c>
      <c r="J186" t="s">
        <v>352</v>
      </c>
      <c r="K186" t="s">
        <v>353</v>
      </c>
      <c r="L186">
        <v>1368</v>
      </c>
      <c r="N186">
        <v>1011</v>
      </c>
      <c r="O186" t="s">
        <v>350</v>
      </c>
      <c r="P186" t="s">
        <v>350</v>
      </c>
      <c r="Q186">
        <v>1</v>
      </c>
      <c r="W186">
        <v>0</v>
      </c>
      <c r="X186">
        <v>-1718674368</v>
      </c>
      <c r="Y186">
        <v>2.5000000000000001E-2</v>
      </c>
      <c r="AA186">
        <v>0</v>
      </c>
      <c r="AB186">
        <v>800.73</v>
      </c>
      <c r="AC186">
        <v>13.5</v>
      </c>
      <c r="AD186">
        <v>0</v>
      </c>
      <c r="AE186">
        <v>0</v>
      </c>
      <c r="AF186">
        <v>111.99</v>
      </c>
      <c r="AG186">
        <v>13.5</v>
      </c>
      <c r="AH186">
        <v>0</v>
      </c>
      <c r="AI186">
        <v>1</v>
      </c>
      <c r="AJ186">
        <v>7.15</v>
      </c>
      <c r="AK186">
        <v>1</v>
      </c>
      <c r="AL186">
        <v>1</v>
      </c>
      <c r="AN186">
        <v>0</v>
      </c>
      <c r="AO186">
        <v>1</v>
      </c>
      <c r="AP186">
        <v>1</v>
      </c>
      <c r="AQ186">
        <v>0</v>
      </c>
      <c r="AR186">
        <v>0</v>
      </c>
      <c r="AS186" t="s">
        <v>6</v>
      </c>
      <c r="AT186">
        <v>0.02</v>
      </c>
      <c r="AU186" t="s">
        <v>41</v>
      </c>
      <c r="AV186">
        <v>0</v>
      </c>
      <c r="AW186">
        <v>2</v>
      </c>
      <c r="AX186">
        <v>26813142</v>
      </c>
      <c r="AY186">
        <v>1</v>
      </c>
      <c r="AZ186">
        <v>0</v>
      </c>
      <c r="BA186">
        <v>188</v>
      </c>
      <c r="BB186">
        <v>0</v>
      </c>
      <c r="BC186">
        <v>0</v>
      </c>
      <c r="BD186">
        <v>0</v>
      </c>
      <c r="BE186">
        <v>0</v>
      </c>
      <c r="BF186">
        <v>0</v>
      </c>
      <c r="BG186">
        <v>0</v>
      </c>
      <c r="BH186">
        <v>0</v>
      </c>
      <c r="BI186">
        <v>0</v>
      </c>
      <c r="BJ186">
        <v>0</v>
      </c>
      <c r="BK186">
        <v>0</v>
      </c>
      <c r="BL186">
        <v>0</v>
      </c>
      <c r="BM186">
        <v>0</v>
      </c>
      <c r="BN186">
        <v>0</v>
      </c>
      <c r="BO186">
        <v>0</v>
      </c>
      <c r="BP186">
        <v>0</v>
      </c>
      <c r="BQ186">
        <v>0</v>
      </c>
      <c r="BR186">
        <v>0</v>
      </c>
      <c r="BS186">
        <v>0</v>
      </c>
      <c r="BT186">
        <v>0</v>
      </c>
      <c r="BU186">
        <v>0</v>
      </c>
      <c r="BV186">
        <v>0</v>
      </c>
      <c r="BW186">
        <v>0</v>
      </c>
      <c r="CX186">
        <f>Y186*Source!I81</f>
        <v>1.7499999999999998E-2</v>
      </c>
      <c r="CY186">
        <f>AB186</f>
        <v>800.73</v>
      </c>
      <c r="CZ186">
        <f>AF186</f>
        <v>111.99</v>
      </c>
      <c r="DA186">
        <f>AJ186</f>
        <v>7.15</v>
      </c>
      <c r="DB186">
        <v>0</v>
      </c>
    </row>
    <row r="187" spans="1:106" x14ac:dyDescent="0.2">
      <c r="A187">
        <f>ROW(Source!A81)</f>
        <v>81</v>
      </c>
      <c r="B187">
        <v>26812450</v>
      </c>
      <c r="C187">
        <v>26813139</v>
      </c>
      <c r="D187">
        <v>25230445</v>
      </c>
      <c r="E187">
        <v>1</v>
      </c>
      <c r="F187">
        <v>1</v>
      </c>
      <c r="G187">
        <v>1</v>
      </c>
      <c r="H187">
        <v>2</v>
      </c>
      <c r="I187" t="s">
        <v>379</v>
      </c>
      <c r="J187" t="s">
        <v>380</v>
      </c>
      <c r="K187" t="s">
        <v>381</v>
      </c>
      <c r="L187">
        <v>1368</v>
      </c>
      <c r="N187">
        <v>1011</v>
      </c>
      <c r="O187" t="s">
        <v>350</v>
      </c>
      <c r="P187" t="s">
        <v>350</v>
      </c>
      <c r="Q187">
        <v>1</v>
      </c>
      <c r="W187">
        <v>0</v>
      </c>
      <c r="X187">
        <v>1225731627</v>
      </c>
      <c r="Y187">
        <v>3.7499999999999999E-2</v>
      </c>
      <c r="AA187">
        <v>0</v>
      </c>
      <c r="AB187">
        <v>643.42999999999995</v>
      </c>
      <c r="AC187">
        <v>10.06</v>
      </c>
      <c r="AD187">
        <v>0</v>
      </c>
      <c r="AE187">
        <v>0</v>
      </c>
      <c r="AF187">
        <v>89.99</v>
      </c>
      <c r="AG187">
        <v>10.06</v>
      </c>
      <c r="AH187">
        <v>0</v>
      </c>
      <c r="AI187">
        <v>1</v>
      </c>
      <c r="AJ187">
        <v>7.15</v>
      </c>
      <c r="AK187">
        <v>1</v>
      </c>
      <c r="AL187">
        <v>1</v>
      </c>
      <c r="AN187">
        <v>0</v>
      </c>
      <c r="AO187">
        <v>1</v>
      </c>
      <c r="AP187">
        <v>1</v>
      </c>
      <c r="AQ187">
        <v>0</v>
      </c>
      <c r="AR187">
        <v>0</v>
      </c>
      <c r="AS187" t="s">
        <v>6</v>
      </c>
      <c r="AT187">
        <v>0.03</v>
      </c>
      <c r="AU187" t="s">
        <v>41</v>
      </c>
      <c r="AV187">
        <v>0</v>
      </c>
      <c r="AW187">
        <v>2</v>
      </c>
      <c r="AX187">
        <v>26813143</v>
      </c>
      <c r="AY187">
        <v>1</v>
      </c>
      <c r="AZ187">
        <v>0</v>
      </c>
      <c r="BA187">
        <v>189</v>
      </c>
      <c r="BB187">
        <v>0</v>
      </c>
      <c r="BC187">
        <v>0</v>
      </c>
      <c r="BD187">
        <v>0</v>
      </c>
      <c r="BE187">
        <v>0</v>
      </c>
      <c r="BF187">
        <v>0</v>
      </c>
      <c r="BG187">
        <v>0</v>
      </c>
      <c r="BH187">
        <v>0</v>
      </c>
      <c r="BI187">
        <v>0</v>
      </c>
      <c r="BJ187">
        <v>0</v>
      </c>
      <c r="BK187">
        <v>0</v>
      </c>
      <c r="BL187">
        <v>0</v>
      </c>
      <c r="BM187">
        <v>0</v>
      </c>
      <c r="BN187">
        <v>0</v>
      </c>
      <c r="BO187">
        <v>0</v>
      </c>
      <c r="BP187">
        <v>0</v>
      </c>
      <c r="BQ187">
        <v>0</v>
      </c>
      <c r="BR187">
        <v>0</v>
      </c>
      <c r="BS187">
        <v>0</v>
      </c>
      <c r="BT187">
        <v>0</v>
      </c>
      <c r="BU187">
        <v>0</v>
      </c>
      <c r="BV187">
        <v>0</v>
      </c>
      <c r="BW187">
        <v>0</v>
      </c>
      <c r="CX187">
        <f>Y187*Source!I81</f>
        <v>2.6249999999999999E-2</v>
      </c>
      <c r="CY187">
        <f>AB187</f>
        <v>643.42999999999995</v>
      </c>
      <c r="CZ187">
        <f>AF187</f>
        <v>89.99</v>
      </c>
      <c r="DA187">
        <f>AJ187</f>
        <v>7.15</v>
      </c>
      <c r="DB187">
        <v>0</v>
      </c>
    </row>
    <row r="188" spans="1:106" x14ac:dyDescent="0.2">
      <c r="A188">
        <f>ROW(Source!A81)</f>
        <v>81</v>
      </c>
      <c r="B188">
        <v>26812450</v>
      </c>
      <c r="C188">
        <v>26813139</v>
      </c>
      <c r="D188">
        <v>25230938</v>
      </c>
      <c r="E188">
        <v>1</v>
      </c>
      <c r="F188">
        <v>1</v>
      </c>
      <c r="G188">
        <v>1</v>
      </c>
      <c r="H188">
        <v>2</v>
      </c>
      <c r="I188" t="s">
        <v>454</v>
      </c>
      <c r="J188" t="s">
        <v>455</v>
      </c>
      <c r="K188" t="s">
        <v>456</v>
      </c>
      <c r="L188">
        <v>1368</v>
      </c>
      <c r="N188">
        <v>1011</v>
      </c>
      <c r="O188" t="s">
        <v>350</v>
      </c>
      <c r="P188" t="s">
        <v>350</v>
      </c>
      <c r="Q188">
        <v>1</v>
      </c>
      <c r="W188">
        <v>0</v>
      </c>
      <c r="X188">
        <v>-145686310</v>
      </c>
      <c r="Y188">
        <v>1.0625</v>
      </c>
      <c r="AA188">
        <v>0</v>
      </c>
      <c r="AB188">
        <v>429</v>
      </c>
      <c r="AC188">
        <v>0</v>
      </c>
      <c r="AD188">
        <v>0</v>
      </c>
      <c r="AE188">
        <v>0</v>
      </c>
      <c r="AF188">
        <v>60</v>
      </c>
      <c r="AG188">
        <v>0</v>
      </c>
      <c r="AH188">
        <v>0</v>
      </c>
      <c r="AI188">
        <v>1</v>
      </c>
      <c r="AJ188">
        <v>7.15</v>
      </c>
      <c r="AK188">
        <v>1</v>
      </c>
      <c r="AL188">
        <v>1</v>
      </c>
      <c r="AN188">
        <v>0</v>
      </c>
      <c r="AO188">
        <v>1</v>
      </c>
      <c r="AP188">
        <v>1</v>
      </c>
      <c r="AQ188">
        <v>0</v>
      </c>
      <c r="AR188">
        <v>0</v>
      </c>
      <c r="AS188" t="s">
        <v>6</v>
      </c>
      <c r="AT188">
        <v>0.85</v>
      </c>
      <c r="AU188" t="s">
        <v>41</v>
      </c>
      <c r="AV188">
        <v>0</v>
      </c>
      <c r="AW188">
        <v>2</v>
      </c>
      <c r="AX188">
        <v>26813144</v>
      </c>
      <c r="AY188">
        <v>1</v>
      </c>
      <c r="AZ188">
        <v>0</v>
      </c>
      <c r="BA188">
        <v>190</v>
      </c>
      <c r="BB188">
        <v>0</v>
      </c>
      <c r="BC188">
        <v>0</v>
      </c>
      <c r="BD188">
        <v>0</v>
      </c>
      <c r="BE188">
        <v>0</v>
      </c>
      <c r="BF188">
        <v>0</v>
      </c>
      <c r="BG188">
        <v>0</v>
      </c>
      <c r="BH188">
        <v>0</v>
      </c>
      <c r="BI188">
        <v>0</v>
      </c>
      <c r="BJ188">
        <v>0</v>
      </c>
      <c r="BK188">
        <v>0</v>
      </c>
      <c r="BL188">
        <v>0</v>
      </c>
      <c r="BM188">
        <v>0</v>
      </c>
      <c r="BN188">
        <v>0</v>
      </c>
      <c r="BO188">
        <v>0</v>
      </c>
      <c r="BP188">
        <v>0</v>
      </c>
      <c r="BQ188">
        <v>0</v>
      </c>
      <c r="BR188">
        <v>0</v>
      </c>
      <c r="BS188">
        <v>0</v>
      </c>
      <c r="BT188">
        <v>0</v>
      </c>
      <c r="BU188">
        <v>0</v>
      </c>
      <c r="BV188">
        <v>0</v>
      </c>
      <c r="BW188">
        <v>0</v>
      </c>
      <c r="CX188">
        <f>Y188*Source!I81</f>
        <v>0.74374999999999991</v>
      </c>
      <c r="CY188">
        <f>AB188</f>
        <v>429</v>
      </c>
      <c r="CZ188">
        <f>AF188</f>
        <v>60</v>
      </c>
      <c r="DA188">
        <f>AJ188</f>
        <v>7.15</v>
      </c>
      <c r="DB188">
        <v>0</v>
      </c>
    </row>
    <row r="189" spans="1:106" x14ac:dyDescent="0.2">
      <c r="A189">
        <f>ROW(Source!A81)</f>
        <v>81</v>
      </c>
      <c r="B189">
        <v>26812450</v>
      </c>
      <c r="C189">
        <v>26813139</v>
      </c>
      <c r="D189">
        <v>25231607</v>
      </c>
      <c r="E189">
        <v>1</v>
      </c>
      <c r="F189">
        <v>1</v>
      </c>
      <c r="G189">
        <v>1</v>
      </c>
      <c r="H189">
        <v>2</v>
      </c>
      <c r="I189" t="s">
        <v>354</v>
      </c>
      <c r="J189" t="s">
        <v>355</v>
      </c>
      <c r="K189" t="s">
        <v>356</v>
      </c>
      <c r="L189">
        <v>1368</v>
      </c>
      <c r="N189">
        <v>1011</v>
      </c>
      <c r="O189" t="s">
        <v>350</v>
      </c>
      <c r="P189" t="s">
        <v>350</v>
      </c>
      <c r="Q189">
        <v>1</v>
      </c>
      <c r="W189">
        <v>0</v>
      </c>
      <c r="X189">
        <v>1372534845</v>
      </c>
      <c r="Y189">
        <v>2.5000000000000001E-2</v>
      </c>
      <c r="AA189">
        <v>0</v>
      </c>
      <c r="AB189">
        <v>469.83</v>
      </c>
      <c r="AC189">
        <v>11.6</v>
      </c>
      <c r="AD189">
        <v>0</v>
      </c>
      <c r="AE189">
        <v>0</v>
      </c>
      <c r="AF189">
        <v>65.709999999999994</v>
      </c>
      <c r="AG189">
        <v>11.6</v>
      </c>
      <c r="AH189">
        <v>0</v>
      </c>
      <c r="AI189">
        <v>1</v>
      </c>
      <c r="AJ189">
        <v>7.15</v>
      </c>
      <c r="AK189">
        <v>1</v>
      </c>
      <c r="AL189">
        <v>1</v>
      </c>
      <c r="AN189">
        <v>0</v>
      </c>
      <c r="AO189">
        <v>1</v>
      </c>
      <c r="AP189">
        <v>1</v>
      </c>
      <c r="AQ189">
        <v>0</v>
      </c>
      <c r="AR189">
        <v>0</v>
      </c>
      <c r="AS189" t="s">
        <v>6</v>
      </c>
      <c r="AT189">
        <v>0.02</v>
      </c>
      <c r="AU189" t="s">
        <v>41</v>
      </c>
      <c r="AV189">
        <v>0</v>
      </c>
      <c r="AW189">
        <v>2</v>
      </c>
      <c r="AX189">
        <v>26813145</v>
      </c>
      <c r="AY189">
        <v>1</v>
      </c>
      <c r="AZ189">
        <v>0</v>
      </c>
      <c r="BA189">
        <v>191</v>
      </c>
      <c r="BB189">
        <v>0</v>
      </c>
      <c r="BC189">
        <v>0</v>
      </c>
      <c r="BD189">
        <v>0</v>
      </c>
      <c r="BE189">
        <v>0</v>
      </c>
      <c r="BF189">
        <v>0</v>
      </c>
      <c r="BG189">
        <v>0</v>
      </c>
      <c r="BH189">
        <v>0</v>
      </c>
      <c r="BI189">
        <v>0</v>
      </c>
      <c r="BJ189">
        <v>0</v>
      </c>
      <c r="BK189">
        <v>0</v>
      </c>
      <c r="BL189">
        <v>0</v>
      </c>
      <c r="BM189">
        <v>0</v>
      </c>
      <c r="BN189">
        <v>0</v>
      </c>
      <c r="BO189">
        <v>0</v>
      </c>
      <c r="BP189">
        <v>0</v>
      </c>
      <c r="BQ189">
        <v>0</v>
      </c>
      <c r="BR189">
        <v>0</v>
      </c>
      <c r="BS189">
        <v>0</v>
      </c>
      <c r="BT189">
        <v>0</v>
      </c>
      <c r="BU189">
        <v>0</v>
      </c>
      <c r="BV189">
        <v>0</v>
      </c>
      <c r="BW189">
        <v>0</v>
      </c>
      <c r="CX189">
        <f>Y189*Source!I81</f>
        <v>1.7499999999999998E-2</v>
      </c>
      <c r="CY189">
        <f>AB189</f>
        <v>469.83</v>
      </c>
      <c r="CZ189">
        <f>AF189</f>
        <v>65.709999999999994</v>
      </c>
      <c r="DA189">
        <f>AJ189</f>
        <v>7.15</v>
      </c>
      <c r="DB189">
        <v>0</v>
      </c>
    </row>
    <row r="190" spans="1:106" x14ac:dyDescent="0.2">
      <c r="A190">
        <f>ROW(Source!A81)</f>
        <v>81</v>
      </c>
      <c r="B190">
        <v>26812450</v>
      </c>
      <c r="C190">
        <v>26813139</v>
      </c>
      <c r="D190">
        <v>25148005</v>
      </c>
      <c r="E190">
        <v>1</v>
      </c>
      <c r="F190">
        <v>1</v>
      </c>
      <c r="G190">
        <v>1</v>
      </c>
      <c r="H190">
        <v>3</v>
      </c>
      <c r="I190" t="s">
        <v>394</v>
      </c>
      <c r="J190" t="s">
        <v>395</v>
      </c>
      <c r="K190" t="s">
        <v>396</v>
      </c>
      <c r="L190">
        <v>1348</v>
      </c>
      <c r="N190">
        <v>1009</v>
      </c>
      <c r="O190" t="s">
        <v>62</v>
      </c>
      <c r="P190" t="s">
        <v>62</v>
      </c>
      <c r="Q190">
        <v>1000</v>
      </c>
      <c r="W190">
        <v>0</v>
      </c>
      <c r="X190">
        <v>-940730847</v>
      </c>
      <c r="Y190">
        <v>0.06</v>
      </c>
      <c r="AA190">
        <v>12083.5</v>
      </c>
      <c r="AB190">
        <v>0</v>
      </c>
      <c r="AC190">
        <v>0</v>
      </c>
      <c r="AD190">
        <v>0</v>
      </c>
      <c r="AE190">
        <v>1690</v>
      </c>
      <c r="AF190">
        <v>0</v>
      </c>
      <c r="AG190">
        <v>0</v>
      </c>
      <c r="AH190">
        <v>0</v>
      </c>
      <c r="AI190">
        <v>7.15</v>
      </c>
      <c r="AJ190">
        <v>1</v>
      </c>
      <c r="AK190">
        <v>1</v>
      </c>
      <c r="AL190">
        <v>1</v>
      </c>
      <c r="AN190">
        <v>0</v>
      </c>
      <c r="AO190">
        <v>1</v>
      </c>
      <c r="AP190">
        <v>1</v>
      </c>
      <c r="AQ190">
        <v>0</v>
      </c>
      <c r="AR190">
        <v>0</v>
      </c>
      <c r="AS190" t="s">
        <v>6</v>
      </c>
      <c r="AT190">
        <v>0.06</v>
      </c>
      <c r="AU190" t="s">
        <v>6</v>
      </c>
      <c r="AV190">
        <v>0</v>
      </c>
      <c r="AW190">
        <v>2</v>
      </c>
      <c r="AX190">
        <v>26813146</v>
      </c>
      <c r="AY190">
        <v>1</v>
      </c>
      <c r="AZ190">
        <v>0</v>
      </c>
      <c r="BA190">
        <v>192</v>
      </c>
      <c r="BB190">
        <v>0</v>
      </c>
      <c r="BC190">
        <v>0</v>
      </c>
      <c r="BD190">
        <v>0</v>
      </c>
      <c r="BE190">
        <v>0</v>
      </c>
      <c r="BF190">
        <v>0</v>
      </c>
      <c r="BG190">
        <v>0</v>
      </c>
      <c r="BH190">
        <v>0</v>
      </c>
      <c r="BI190">
        <v>0</v>
      </c>
      <c r="BJ190">
        <v>0</v>
      </c>
      <c r="BK190">
        <v>0</v>
      </c>
      <c r="BL190">
        <v>0</v>
      </c>
      <c r="BM190">
        <v>0</v>
      </c>
      <c r="BN190">
        <v>0</v>
      </c>
      <c r="BO190">
        <v>0</v>
      </c>
      <c r="BP190">
        <v>0</v>
      </c>
      <c r="BQ190">
        <v>0</v>
      </c>
      <c r="BR190">
        <v>0</v>
      </c>
      <c r="BS190">
        <v>0</v>
      </c>
      <c r="BT190">
        <v>0</v>
      </c>
      <c r="BU190">
        <v>0</v>
      </c>
      <c r="BV190">
        <v>0</v>
      </c>
      <c r="BW190">
        <v>0</v>
      </c>
      <c r="CX190">
        <f>Y190*Source!I81</f>
        <v>4.1999999999999996E-2</v>
      </c>
      <c r="CY190">
        <f>AA190</f>
        <v>12083.5</v>
      </c>
      <c r="CZ190">
        <f>AE190</f>
        <v>1690</v>
      </c>
      <c r="DA190">
        <f>AI190</f>
        <v>7.15</v>
      </c>
      <c r="DB190">
        <v>0</v>
      </c>
    </row>
    <row r="191" spans="1:106" x14ac:dyDescent="0.2">
      <c r="A191">
        <f>ROW(Source!A81)</f>
        <v>81</v>
      </c>
      <c r="B191">
        <v>26812450</v>
      </c>
      <c r="C191">
        <v>26813139</v>
      </c>
      <c r="D191">
        <v>25154446</v>
      </c>
      <c r="E191">
        <v>1</v>
      </c>
      <c r="F191">
        <v>1</v>
      </c>
      <c r="G191">
        <v>1</v>
      </c>
      <c r="H191">
        <v>3</v>
      </c>
      <c r="I191" t="s">
        <v>116</v>
      </c>
      <c r="J191" t="s">
        <v>118</v>
      </c>
      <c r="K191" t="s">
        <v>117</v>
      </c>
      <c r="L191">
        <v>1339</v>
      </c>
      <c r="N191">
        <v>1007</v>
      </c>
      <c r="O191" t="s">
        <v>52</v>
      </c>
      <c r="P191" t="s">
        <v>52</v>
      </c>
      <c r="Q191">
        <v>1</v>
      </c>
      <c r="W191">
        <v>0</v>
      </c>
      <c r="X191">
        <v>-190031125</v>
      </c>
      <c r="Y191">
        <v>0.5</v>
      </c>
      <c r="AA191">
        <v>849.13</v>
      </c>
      <c r="AB191">
        <v>0</v>
      </c>
      <c r="AC191">
        <v>0</v>
      </c>
      <c r="AD191">
        <v>0</v>
      </c>
      <c r="AE191">
        <v>118.76</v>
      </c>
      <c r="AF191">
        <v>0</v>
      </c>
      <c r="AG191">
        <v>0</v>
      </c>
      <c r="AH191">
        <v>0</v>
      </c>
      <c r="AI191">
        <v>7.15</v>
      </c>
      <c r="AJ191">
        <v>1</v>
      </c>
      <c r="AK191">
        <v>1</v>
      </c>
      <c r="AL191">
        <v>1</v>
      </c>
      <c r="AN191">
        <v>0</v>
      </c>
      <c r="AO191">
        <v>0</v>
      </c>
      <c r="AP191">
        <v>0</v>
      </c>
      <c r="AQ191">
        <v>0</v>
      </c>
      <c r="AR191">
        <v>0</v>
      </c>
      <c r="AS191" t="s">
        <v>6</v>
      </c>
      <c r="AT191">
        <v>0.5</v>
      </c>
      <c r="AU191" t="s">
        <v>6</v>
      </c>
      <c r="AV191">
        <v>0</v>
      </c>
      <c r="AW191">
        <v>1</v>
      </c>
      <c r="AX191">
        <v>-1</v>
      </c>
      <c r="AY191">
        <v>0</v>
      </c>
      <c r="AZ191">
        <v>0</v>
      </c>
      <c r="BA191" t="s">
        <v>6</v>
      </c>
      <c r="BB191">
        <v>0</v>
      </c>
      <c r="BC191">
        <v>0</v>
      </c>
      <c r="BD191">
        <v>0</v>
      </c>
      <c r="BE191">
        <v>0</v>
      </c>
      <c r="BF191">
        <v>0</v>
      </c>
      <c r="BG191">
        <v>0</v>
      </c>
      <c r="BH191">
        <v>0</v>
      </c>
      <c r="BI191">
        <v>0</v>
      </c>
      <c r="BJ191">
        <v>0</v>
      </c>
      <c r="BK191">
        <v>0</v>
      </c>
      <c r="BL191">
        <v>0</v>
      </c>
      <c r="BM191">
        <v>0</v>
      </c>
      <c r="BN191">
        <v>0</v>
      </c>
      <c r="BO191">
        <v>0</v>
      </c>
      <c r="BP191">
        <v>0</v>
      </c>
      <c r="BQ191">
        <v>0</v>
      </c>
      <c r="BR191">
        <v>0</v>
      </c>
      <c r="BS191">
        <v>0</v>
      </c>
      <c r="BT191">
        <v>0</v>
      </c>
      <c r="BU191">
        <v>0</v>
      </c>
      <c r="BV191">
        <v>0</v>
      </c>
      <c r="BW191">
        <v>0</v>
      </c>
      <c r="CX191">
        <f>Y191*Source!I81</f>
        <v>0.35</v>
      </c>
      <c r="CY191">
        <f>AA191</f>
        <v>849.13</v>
      </c>
      <c r="CZ191">
        <f>AE191</f>
        <v>118.76</v>
      </c>
      <c r="DA191">
        <f>AI191</f>
        <v>7.15</v>
      </c>
      <c r="DB191">
        <v>0</v>
      </c>
    </row>
    <row r="192" spans="1:106" x14ac:dyDescent="0.2">
      <c r="A192">
        <f>ROW(Source!A81)</f>
        <v>81</v>
      </c>
      <c r="B192">
        <v>26812450</v>
      </c>
      <c r="C192">
        <v>26813139</v>
      </c>
      <c r="D192">
        <v>25155394</v>
      </c>
      <c r="E192">
        <v>1</v>
      </c>
      <c r="F192">
        <v>1</v>
      </c>
      <c r="G192">
        <v>1</v>
      </c>
      <c r="H192">
        <v>3</v>
      </c>
      <c r="I192" t="s">
        <v>152</v>
      </c>
      <c r="J192" t="s">
        <v>154</v>
      </c>
      <c r="K192" t="s">
        <v>153</v>
      </c>
      <c r="L192">
        <v>1348</v>
      </c>
      <c r="N192">
        <v>1009</v>
      </c>
      <c r="O192" t="s">
        <v>62</v>
      </c>
      <c r="P192" t="s">
        <v>62</v>
      </c>
      <c r="Q192">
        <v>1000</v>
      </c>
      <c r="W192">
        <v>0</v>
      </c>
      <c r="X192">
        <v>1137348528</v>
      </c>
      <c r="Y192">
        <v>7.14</v>
      </c>
      <c r="AA192">
        <v>4066.49</v>
      </c>
      <c r="AB192">
        <v>0</v>
      </c>
      <c r="AC192">
        <v>0</v>
      </c>
      <c r="AD192">
        <v>0</v>
      </c>
      <c r="AE192">
        <v>568.74</v>
      </c>
      <c r="AF192">
        <v>0</v>
      </c>
      <c r="AG192">
        <v>0</v>
      </c>
      <c r="AH192">
        <v>0</v>
      </c>
      <c r="AI192">
        <v>7.15</v>
      </c>
      <c r="AJ192">
        <v>1</v>
      </c>
      <c r="AK192">
        <v>1</v>
      </c>
      <c r="AL192">
        <v>1</v>
      </c>
      <c r="AN192">
        <v>0</v>
      </c>
      <c r="AO192">
        <v>0</v>
      </c>
      <c r="AP192">
        <v>0</v>
      </c>
      <c r="AQ192">
        <v>0</v>
      </c>
      <c r="AR192">
        <v>0</v>
      </c>
      <c r="AS192" t="s">
        <v>6</v>
      </c>
      <c r="AT192">
        <v>7.14</v>
      </c>
      <c r="AU192" t="s">
        <v>6</v>
      </c>
      <c r="AV192">
        <v>0</v>
      </c>
      <c r="AW192">
        <v>1</v>
      </c>
      <c r="AX192">
        <v>-1</v>
      </c>
      <c r="AY192">
        <v>0</v>
      </c>
      <c r="AZ192">
        <v>0</v>
      </c>
      <c r="BA192" t="s">
        <v>6</v>
      </c>
      <c r="BB192">
        <v>0</v>
      </c>
      <c r="BC192">
        <v>0</v>
      </c>
      <c r="BD192">
        <v>0</v>
      </c>
      <c r="BE192">
        <v>0</v>
      </c>
      <c r="BF192">
        <v>0</v>
      </c>
      <c r="BG192">
        <v>0</v>
      </c>
      <c r="BH192">
        <v>0</v>
      </c>
      <c r="BI192">
        <v>0</v>
      </c>
      <c r="BJ192">
        <v>0</v>
      </c>
      <c r="BK192">
        <v>0</v>
      </c>
      <c r="BL192">
        <v>0</v>
      </c>
      <c r="BM192">
        <v>0</v>
      </c>
      <c r="BN192">
        <v>0</v>
      </c>
      <c r="BO192">
        <v>0</v>
      </c>
      <c r="BP192">
        <v>0</v>
      </c>
      <c r="BQ192">
        <v>0</v>
      </c>
      <c r="BR192">
        <v>0</v>
      </c>
      <c r="BS192">
        <v>0</v>
      </c>
      <c r="BT192">
        <v>0</v>
      </c>
      <c r="BU192">
        <v>0</v>
      </c>
      <c r="BV192">
        <v>0</v>
      </c>
      <c r="BW192">
        <v>0</v>
      </c>
      <c r="CX192">
        <f>Y192*Source!I81</f>
        <v>4.9979999999999993</v>
      </c>
      <c r="CY192">
        <f>AA192</f>
        <v>4066.49</v>
      </c>
      <c r="CZ192">
        <f>AE192</f>
        <v>568.74</v>
      </c>
      <c r="DA192">
        <f>AI192</f>
        <v>7.15</v>
      </c>
      <c r="DB192">
        <v>0</v>
      </c>
    </row>
    <row r="193" spans="1:106" x14ac:dyDescent="0.2">
      <c r="A193">
        <f>ROW(Source!A86)</f>
        <v>86</v>
      </c>
      <c r="B193">
        <v>26812436</v>
      </c>
      <c r="C193">
        <v>26813320</v>
      </c>
      <c r="D193">
        <v>25418216</v>
      </c>
      <c r="E193">
        <v>1</v>
      </c>
      <c r="F193">
        <v>1</v>
      </c>
      <c r="G193">
        <v>1</v>
      </c>
      <c r="H193">
        <v>1</v>
      </c>
      <c r="I193" t="s">
        <v>452</v>
      </c>
      <c r="J193" t="s">
        <v>6</v>
      </c>
      <c r="K193" t="s">
        <v>453</v>
      </c>
      <c r="L193">
        <v>1191</v>
      </c>
      <c r="N193">
        <v>1013</v>
      </c>
      <c r="O193" t="s">
        <v>344</v>
      </c>
      <c r="P193" t="s">
        <v>344</v>
      </c>
      <c r="Q193">
        <v>1</v>
      </c>
      <c r="W193">
        <v>0</v>
      </c>
      <c r="X193">
        <v>-598469600</v>
      </c>
      <c r="Y193">
        <v>26.679999999999996</v>
      </c>
      <c r="AA193">
        <v>0</v>
      </c>
      <c r="AB193">
        <v>0</v>
      </c>
      <c r="AC193">
        <v>0</v>
      </c>
      <c r="AD193">
        <v>9.2899999999999991</v>
      </c>
      <c r="AE193">
        <v>0</v>
      </c>
      <c r="AF193">
        <v>0</v>
      </c>
      <c r="AG193">
        <v>0</v>
      </c>
      <c r="AH193">
        <v>9.2899999999999991</v>
      </c>
      <c r="AI193">
        <v>1</v>
      </c>
      <c r="AJ193">
        <v>1</v>
      </c>
      <c r="AK193">
        <v>1</v>
      </c>
      <c r="AL193">
        <v>1</v>
      </c>
      <c r="AN193">
        <v>0</v>
      </c>
      <c r="AO193">
        <v>1</v>
      </c>
      <c r="AP193">
        <v>1</v>
      </c>
      <c r="AQ193">
        <v>0</v>
      </c>
      <c r="AR193">
        <v>0</v>
      </c>
      <c r="AS193" t="s">
        <v>6</v>
      </c>
      <c r="AT193">
        <v>2.3199999999999998</v>
      </c>
      <c r="AU193" t="s">
        <v>161</v>
      </c>
      <c r="AV193">
        <v>1</v>
      </c>
      <c r="AW193">
        <v>2</v>
      </c>
      <c r="AX193">
        <v>26813321</v>
      </c>
      <c r="AY193">
        <v>1</v>
      </c>
      <c r="AZ193">
        <v>0</v>
      </c>
      <c r="BA193">
        <v>195</v>
      </c>
      <c r="BB193">
        <v>0</v>
      </c>
      <c r="BC193">
        <v>0</v>
      </c>
      <c r="BD193">
        <v>0</v>
      </c>
      <c r="BE193">
        <v>0</v>
      </c>
      <c r="BF193">
        <v>0</v>
      </c>
      <c r="BG193">
        <v>0</v>
      </c>
      <c r="BH193">
        <v>0</v>
      </c>
      <c r="BI193">
        <v>0</v>
      </c>
      <c r="BJ193">
        <v>0</v>
      </c>
      <c r="BK193">
        <v>0</v>
      </c>
      <c r="BL193">
        <v>0</v>
      </c>
      <c r="BM193">
        <v>0</v>
      </c>
      <c r="BN193">
        <v>0</v>
      </c>
      <c r="BO193">
        <v>0</v>
      </c>
      <c r="BP193">
        <v>0</v>
      </c>
      <c r="BQ193">
        <v>0</v>
      </c>
      <c r="BR193">
        <v>0</v>
      </c>
      <c r="BS193">
        <v>0</v>
      </c>
      <c r="BT193">
        <v>0</v>
      </c>
      <c r="BU193">
        <v>0</v>
      </c>
      <c r="BV193">
        <v>0</v>
      </c>
      <c r="BW193">
        <v>0</v>
      </c>
      <c r="CX193">
        <f>Y193*Source!I86</f>
        <v>18.675999999999995</v>
      </c>
      <c r="CY193">
        <f>AD193</f>
        <v>9.2899999999999991</v>
      </c>
      <c r="CZ193">
        <f>AH193</f>
        <v>9.2899999999999991</v>
      </c>
      <c r="DA193">
        <f>AL193</f>
        <v>1</v>
      </c>
      <c r="DB193">
        <v>0</v>
      </c>
    </row>
    <row r="194" spans="1:106" x14ac:dyDescent="0.2">
      <c r="A194">
        <f>ROW(Source!A86)</f>
        <v>86</v>
      </c>
      <c r="B194">
        <v>26812436</v>
      </c>
      <c r="C194">
        <v>26813320</v>
      </c>
      <c r="D194">
        <v>25230938</v>
      </c>
      <c r="E194">
        <v>1</v>
      </c>
      <c r="F194">
        <v>1</v>
      </c>
      <c r="G194">
        <v>1</v>
      </c>
      <c r="H194">
        <v>2</v>
      </c>
      <c r="I194" t="s">
        <v>454</v>
      </c>
      <c r="J194" t="s">
        <v>455</v>
      </c>
      <c r="K194" t="s">
        <v>456</v>
      </c>
      <c r="L194">
        <v>1368</v>
      </c>
      <c r="N194">
        <v>1011</v>
      </c>
      <c r="O194" t="s">
        <v>350</v>
      </c>
      <c r="P194" t="s">
        <v>350</v>
      </c>
      <c r="Q194">
        <v>1</v>
      </c>
      <c r="W194">
        <v>0</v>
      </c>
      <c r="X194">
        <v>-145686310</v>
      </c>
      <c r="Y194">
        <v>1.7500000000000002</v>
      </c>
      <c r="AA194">
        <v>0</v>
      </c>
      <c r="AB194">
        <v>60</v>
      </c>
      <c r="AC194">
        <v>0</v>
      </c>
      <c r="AD194">
        <v>0</v>
      </c>
      <c r="AE194">
        <v>0</v>
      </c>
      <c r="AF194">
        <v>60</v>
      </c>
      <c r="AG194">
        <v>0</v>
      </c>
      <c r="AH194">
        <v>0</v>
      </c>
      <c r="AI194">
        <v>1</v>
      </c>
      <c r="AJ194">
        <v>1</v>
      </c>
      <c r="AK194">
        <v>1</v>
      </c>
      <c r="AL194">
        <v>1</v>
      </c>
      <c r="AN194">
        <v>0</v>
      </c>
      <c r="AO194">
        <v>1</v>
      </c>
      <c r="AP194">
        <v>1</v>
      </c>
      <c r="AQ194">
        <v>0</v>
      </c>
      <c r="AR194">
        <v>0</v>
      </c>
      <c r="AS194" t="s">
        <v>6</v>
      </c>
      <c r="AT194">
        <v>0.14000000000000001</v>
      </c>
      <c r="AU194" t="s">
        <v>160</v>
      </c>
      <c r="AV194">
        <v>0</v>
      </c>
      <c r="AW194">
        <v>2</v>
      </c>
      <c r="AX194">
        <v>26813322</v>
      </c>
      <c r="AY194">
        <v>1</v>
      </c>
      <c r="AZ194">
        <v>0</v>
      </c>
      <c r="BA194">
        <v>196</v>
      </c>
      <c r="BB194">
        <v>0</v>
      </c>
      <c r="BC194">
        <v>0</v>
      </c>
      <c r="BD194">
        <v>0</v>
      </c>
      <c r="BE194">
        <v>0</v>
      </c>
      <c r="BF194">
        <v>0</v>
      </c>
      <c r="BG194">
        <v>0</v>
      </c>
      <c r="BH194">
        <v>0</v>
      </c>
      <c r="BI194">
        <v>0</v>
      </c>
      <c r="BJ194">
        <v>0</v>
      </c>
      <c r="BK194">
        <v>0</v>
      </c>
      <c r="BL194">
        <v>0</v>
      </c>
      <c r="BM194">
        <v>0</v>
      </c>
      <c r="BN194">
        <v>0</v>
      </c>
      <c r="BO194">
        <v>0</v>
      </c>
      <c r="BP194">
        <v>0</v>
      </c>
      <c r="BQ194">
        <v>0</v>
      </c>
      <c r="BR194">
        <v>0</v>
      </c>
      <c r="BS194">
        <v>0</v>
      </c>
      <c r="BT194">
        <v>0</v>
      </c>
      <c r="BU194">
        <v>0</v>
      </c>
      <c r="BV194">
        <v>0</v>
      </c>
      <c r="BW194">
        <v>0</v>
      </c>
      <c r="CX194">
        <f>Y194*Source!I86</f>
        <v>1.2250000000000001</v>
      </c>
      <c r="CY194">
        <f>AB194</f>
        <v>60</v>
      </c>
      <c r="CZ194">
        <f>AF194</f>
        <v>60</v>
      </c>
      <c r="DA194">
        <f>AJ194</f>
        <v>1</v>
      </c>
      <c r="DB194">
        <v>0</v>
      </c>
    </row>
    <row r="195" spans="1:106" x14ac:dyDescent="0.2">
      <c r="A195">
        <f>ROW(Source!A86)</f>
        <v>86</v>
      </c>
      <c r="B195">
        <v>26812436</v>
      </c>
      <c r="C195">
        <v>26813320</v>
      </c>
      <c r="D195">
        <v>25155394</v>
      </c>
      <c r="E195">
        <v>1</v>
      </c>
      <c r="F195">
        <v>1</v>
      </c>
      <c r="G195">
        <v>1</v>
      </c>
      <c r="H195">
        <v>3</v>
      </c>
      <c r="I195" t="s">
        <v>152</v>
      </c>
      <c r="J195" t="s">
        <v>154</v>
      </c>
      <c r="K195" t="s">
        <v>153</v>
      </c>
      <c r="L195">
        <v>1348</v>
      </c>
      <c r="N195">
        <v>1009</v>
      </c>
      <c r="O195" t="s">
        <v>62</v>
      </c>
      <c r="P195" t="s">
        <v>62</v>
      </c>
      <c r="Q195">
        <v>1000</v>
      </c>
      <c r="W195">
        <v>0</v>
      </c>
      <c r="X195">
        <v>1137348528</v>
      </c>
      <c r="Y195">
        <v>12.1</v>
      </c>
      <c r="AA195">
        <v>568.74</v>
      </c>
      <c r="AB195">
        <v>0</v>
      </c>
      <c r="AC195">
        <v>0</v>
      </c>
      <c r="AD195">
        <v>0</v>
      </c>
      <c r="AE195">
        <v>568.74</v>
      </c>
      <c r="AF195">
        <v>0</v>
      </c>
      <c r="AG195">
        <v>0</v>
      </c>
      <c r="AH195">
        <v>0</v>
      </c>
      <c r="AI195">
        <v>1</v>
      </c>
      <c r="AJ195">
        <v>1</v>
      </c>
      <c r="AK195">
        <v>1</v>
      </c>
      <c r="AL195">
        <v>1</v>
      </c>
      <c r="AN195">
        <v>0</v>
      </c>
      <c r="AO195">
        <v>0</v>
      </c>
      <c r="AP195">
        <v>0</v>
      </c>
      <c r="AQ195">
        <v>0</v>
      </c>
      <c r="AR195">
        <v>0</v>
      </c>
      <c r="AS195" t="s">
        <v>6</v>
      </c>
      <c r="AT195">
        <v>12.1</v>
      </c>
      <c r="AU195" t="s">
        <v>6</v>
      </c>
      <c r="AV195">
        <v>0</v>
      </c>
      <c r="AW195">
        <v>1</v>
      </c>
      <c r="AX195">
        <v>-1</v>
      </c>
      <c r="AY195">
        <v>0</v>
      </c>
      <c r="AZ195">
        <v>0</v>
      </c>
      <c r="BA195" t="s">
        <v>6</v>
      </c>
      <c r="BB195">
        <v>0</v>
      </c>
      <c r="BC195">
        <v>0</v>
      </c>
      <c r="BD195">
        <v>0</v>
      </c>
      <c r="BE195">
        <v>0</v>
      </c>
      <c r="BF195">
        <v>0</v>
      </c>
      <c r="BG195">
        <v>0</v>
      </c>
      <c r="BH195">
        <v>0</v>
      </c>
      <c r="BI195">
        <v>0</v>
      </c>
      <c r="BJ195">
        <v>0</v>
      </c>
      <c r="BK195">
        <v>0</v>
      </c>
      <c r="BL195">
        <v>0</v>
      </c>
      <c r="BM195">
        <v>0</v>
      </c>
      <c r="BN195">
        <v>0</v>
      </c>
      <c r="BO195">
        <v>0</v>
      </c>
      <c r="BP195">
        <v>0</v>
      </c>
      <c r="BQ195">
        <v>0</v>
      </c>
      <c r="BR195">
        <v>0</v>
      </c>
      <c r="BS195">
        <v>0</v>
      </c>
      <c r="BT195">
        <v>0</v>
      </c>
      <c r="BU195">
        <v>0</v>
      </c>
      <c r="BV195">
        <v>0</v>
      </c>
      <c r="BW195">
        <v>0</v>
      </c>
      <c r="CX195">
        <f>Y195*Source!I86</f>
        <v>8.4699999999999989</v>
      </c>
      <c r="CY195">
        <f>AA195</f>
        <v>568.74</v>
      </c>
      <c r="CZ195">
        <f>AE195</f>
        <v>568.74</v>
      </c>
      <c r="DA195">
        <f>AI195</f>
        <v>1</v>
      </c>
      <c r="DB195">
        <v>0</v>
      </c>
    </row>
    <row r="196" spans="1:106" x14ac:dyDescent="0.2">
      <c r="A196">
        <f>ROW(Source!A87)</f>
        <v>87</v>
      </c>
      <c r="B196">
        <v>26812450</v>
      </c>
      <c r="C196">
        <v>26813320</v>
      </c>
      <c r="D196">
        <v>25418216</v>
      </c>
      <c r="E196">
        <v>1</v>
      </c>
      <c r="F196">
        <v>1</v>
      </c>
      <c r="G196">
        <v>1</v>
      </c>
      <c r="H196">
        <v>1</v>
      </c>
      <c r="I196" t="s">
        <v>452</v>
      </c>
      <c r="J196" t="s">
        <v>6</v>
      </c>
      <c r="K196" t="s">
        <v>453</v>
      </c>
      <c r="L196">
        <v>1191</v>
      </c>
      <c r="N196">
        <v>1013</v>
      </c>
      <c r="O196" t="s">
        <v>344</v>
      </c>
      <c r="P196" t="s">
        <v>344</v>
      </c>
      <c r="Q196">
        <v>1</v>
      </c>
      <c r="W196">
        <v>0</v>
      </c>
      <c r="X196">
        <v>-598469600</v>
      </c>
      <c r="Y196">
        <v>26.679999999999996</v>
      </c>
      <c r="AA196">
        <v>0</v>
      </c>
      <c r="AB196">
        <v>0</v>
      </c>
      <c r="AC196">
        <v>0</v>
      </c>
      <c r="AD196">
        <v>66.42</v>
      </c>
      <c r="AE196">
        <v>0</v>
      </c>
      <c r="AF196">
        <v>0</v>
      </c>
      <c r="AG196">
        <v>0</v>
      </c>
      <c r="AH196">
        <v>9.2899999999999991</v>
      </c>
      <c r="AI196">
        <v>1</v>
      </c>
      <c r="AJ196">
        <v>1</v>
      </c>
      <c r="AK196">
        <v>1</v>
      </c>
      <c r="AL196">
        <v>7.15</v>
      </c>
      <c r="AN196">
        <v>0</v>
      </c>
      <c r="AO196">
        <v>1</v>
      </c>
      <c r="AP196">
        <v>1</v>
      </c>
      <c r="AQ196">
        <v>0</v>
      </c>
      <c r="AR196">
        <v>0</v>
      </c>
      <c r="AS196" t="s">
        <v>6</v>
      </c>
      <c r="AT196">
        <v>2.3199999999999998</v>
      </c>
      <c r="AU196" t="s">
        <v>161</v>
      </c>
      <c r="AV196">
        <v>1</v>
      </c>
      <c r="AW196">
        <v>2</v>
      </c>
      <c r="AX196">
        <v>26813321</v>
      </c>
      <c r="AY196">
        <v>1</v>
      </c>
      <c r="AZ196">
        <v>0</v>
      </c>
      <c r="BA196">
        <v>198</v>
      </c>
      <c r="BB196">
        <v>0</v>
      </c>
      <c r="BC196">
        <v>0</v>
      </c>
      <c r="BD196">
        <v>0</v>
      </c>
      <c r="BE196">
        <v>0</v>
      </c>
      <c r="BF196">
        <v>0</v>
      </c>
      <c r="BG196">
        <v>0</v>
      </c>
      <c r="BH196">
        <v>0</v>
      </c>
      <c r="BI196">
        <v>0</v>
      </c>
      <c r="BJ196">
        <v>0</v>
      </c>
      <c r="BK196">
        <v>0</v>
      </c>
      <c r="BL196">
        <v>0</v>
      </c>
      <c r="BM196">
        <v>0</v>
      </c>
      <c r="BN196">
        <v>0</v>
      </c>
      <c r="BO196">
        <v>0</v>
      </c>
      <c r="BP196">
        <v>0</v>
      </c>
      <c r="BQ196">
        <v>0</v>
      </c>
      <c r="BR196">
        <v>0</v>
      </c>
      <c r="BS196">
        <v>0</v>
      </c>
      <c r="BT196">
        <v>0</v>
      </c>
      <c r="BU196">
        <v>0</v>
      </c>
      <c r="BV196">
        <v>0</v>
      </c>
      <c r="BW196">
        <v>0</v>
      </c>
      <c r="CX196">
        <f>Y196*Source!I87</f>
        <v>18.675999999999995</v>
      </c>
      <c r="CY196">
        <f>AD196</f>
        <v>66.42</v>
      </c>
      <c r="CZ196">
        <f>AH196</f>
        <v>9.2899999999999991</v>
      </c>
      <c r="DA196">
        <f>AL196</f>
        <v>7.15</v>
      </c>
      <c r="DB196">
        <v>0</v>
      </c>
    </row>
    <row r="197" spans="1:106" x14ac:dyDescent="0.2">
      <c r="A197">
        <f>ROW(Source!A87)</f>
        <v>87</v>
      </c>
      <c r="B197">
        <v>26812450</v>
      </c>
      <c r="C197">
        <v>26813320</v>
      </c>
      <c r="D197">
        <v>25230938</v>
      </c>
      <c r="E197">
        <v>1</v>
      </c>
      <c r="F197">
        <v>1</v>
      </c>
      <c r="G197">
        <v>1</v>
      </c>
      <c r="H197">
        <v>2</v>
      </c>
      <c r="I197" t="s">
        <v>454</v>
      </c>
      <c r="J197" t="s">
        <v>455</v>
      </c>
      <c r="K197" t="s">
        <v>456</v>
      </c>
      <c r="L197">
        <v>1368</v>
      </c>
      <c r="N197">
        <v>1011</v>
      </c>
      <c r="O197" t="s">
        <v>350</v>
      </c>
      <c r="P197" t="s">
        <v>350</v>
      </c>
      <c r="Q197">
        <v>1</v>
      </c>
      <c r="W197">
        <v>0</v>
      </c>
      <c r="X197">
        <v>-145686310</v>
      </c>
      <c r="Y197">
        <v>1.7500000000000002</v>
      </c>
      <c r="AA197">
        <v>0</v>
      </c>
      <c r="AB197">
        <v>429</v>
      </c>
      <c r="AC197">
        <v>0</v>
      </c>
      <c r="AD197">
        <v>0</v>
      </c>
      <c r="AE197">
        <v>0</v>
      </c>
      <c r="AF197">
        <v>60</v>
      </c>
      <c r="AG197">
        <v>0</v>
      </c>
      <c r="AH197">
        <v>0</v>
      </c>
      <c r="AI197">
        <v>1</v>
      </c>
      <c r="AJ197">
        <v>7.15</v>
      </c>
      <c r="AK197">
        <v>1</v>
      </c>
      <c r="AL197">
        <v>1</v>
      </c>
      <c r="AN197">
        <v>0</v>
      </c>
      <c r="AO197">
        <v>1</v>
      </c>
      <c r="AP197">
        <v>1</v>
      </c>
      <c r="AQ197">
        <v>0</v>
      </c>
      <c r="AR197">
        <v>0</v>
      </c>
      <c r="AS197" t="s">
        <v>6</v>
      </c>
      <c r="AT197">
        <v>0.14000000000000001</v>
      </c>
      <c r="AU197" t="s">
        <v>160</v>
      </c>
      <c r="AV197">
        <v>0</v>
      </c>
      <c r="AW197">
        <v>2</v>
      </c>
      <c r="AX197">
        <v>26813322</v>
      </c>
      <c r="AY197">
        <v>1</v>
      </c>
      <c r="AZ197">
        <v>0</v>
      </c>
      <c r="BA197">
        <v>199</v>
      </c>
      <c r="BB197">
        <v>0</v>
      </c>
      <c r="BC197">
        <v>0</v>
      </c>
      <c r="BD197">
        <v>0</v>
      </c>
      <c r="BE197">
        <v>0</v>
      </c>
      <c r="BF197">
        <v>0</v>
      </c>
      <c r="BG197">
        <v>0</v>
      </c>
      <c r="BH197">
        <v>0</v>
      </c>
      <c r="BI197">
        <v>0</v>
      </c>
      <c r="BJ197">
        <v>0</v>
      </c>
      <c r="BK197">
        <v>0</v>
      </c>
      <c r="BL197">
        <v>0</v>
      </c>
      <c r="BM197">
        <v>0</v>
      </c>
      <c r="BN197">
        <v>0</v>
      </c>
      <c r="BO197">
        <v>0</v>
      </c>
      <c r="BP197">
        <v>0</v>
      </c>
      <c r="BQ197">
        <v>0</v>
      </c>
      <c r="BR197">
        <v>0</v>
      </c>
      <c r="BS197">
        <v>0</v>
      </c>
      <c r="BT197">
        <v>0</v>
      </c>
      <c r="BU197">
        <v>0</v>
      </c>
      <c r="BV197">
        <v>0</v>
      </c>
      <c r="BW197">
        <v>0</v>
      </c>
      <c r="CX197">
        <f>Y197*Source!I87</f>
        <v>1.2250000000000001</v>
      </c>
      <c r="CY197">
        <f>AB197</f>
        <v>429</v>
      </c>
      <c r="CZ197">
        <f>AF197</f>
        <v>60</v>
      </c>
      <c r="DA197">
        <f>AJ197</f>
        <v>7.15</v>
      </c>
      <c r="DB197">
        <v>0</v>
      </c>
    </row>
    <row r="198" spans="1:106" x14ac:dyDescent="0.2">
      <c r="A198">
        <f>ROW(Source!A87)</f>
        <v>87</v>
      </c>
      <c r="B198">
        <v>26812450</v>
      </c>
      <c r="C198">
        <v>26813320</v>
      </c>
      <c r="D198">
        <v>25155394</v>
      </c>
      <c r="E198">
        <v>1</v>
      </c>
      <c r="F198">
        <v>1</v>
      </c>
      <c r="G198">
        <v>1</v>
      </c>
      <c r="H198">
        <v>3</v>
      </c>
      <c r="I198" t="s">
        <v>152</v>
      </c>
      <c r="J198" t="s">
        <v>154</v>
      </c>
      <c r="K198" t="s">
        <v>153</v>
      </c>
      <c r="L198">
        <v>1348</v>
      </c>
      <c r="N198">
        <v>1009</v>
      </c>
      <c r="O198" t="s">
        <v>62</v>
      </c>
      <c r="P198" t="s">
        <v>62</v>
      </c>
      <c r="Q198">
        <v>1000</v>
      </c>
      <c r="W198">
        <v>0</v>
      </c>
      <c r="X198">
        <v>1137348528</v>
      </c>
      <c r="Y198">
        <v>12.1</v>
      </c>
      <c r="AA198">
        <v>4066.49</v>
      </c>
      <c r="AB198">
        <v>0</v>
      </c>
      <c r="AC198">
        <v>0</v>
      </c>
      <c r="AD198">
        <v>0</v>
      </c>
      <c r="AE198">
        <v>568.74</v>
      </c>
      <c r="AF198">
        <v>0</v>
      </c>
      <c r="AG198">
        <v>0</v>
      </c>
      <c r="AH198">
        <v>0</v>
      </c>
      <c r="AI198">
        <v>7.15</v>
      </c>
      <c r="AJ198">
        <v>1</v>
      </c>
      <c r="AK198">
        <v>1</v>
      </c>
      <c r="AL198">
        <v>1</v>
      </c>
      <c r="AN198">
        <v>0</v>
      </c>
      <c r="AO198">
        <v>0</v>
      </c>
      <c r="AP198">
        <v>0</v>
      </c>
      <c r="AQ198">
        <v>0</v>
      </c>
      <c r="AR198">
        <v>0</v>
      </c>
      <c r="AS198" t="s">
        <v>6</v>
      </c>
      <c r="AT198">
        <v>12.1</v>
      </c>
      <c r="AU198" t="s">
        <v>6</v>
      </c>
      <c r="AV198">
        <v>0</v>
      </c>
      <c r="AW198">
        <v>1</v>
      </c>
      <c r="AX198">
        <v>-1</v>
      </c>
      <c r="AY198">
        <v>0</v>
      </c>
      <c r="AZ198">
        <v>0</v>
      </c>
      <c r="BA198" t="s">
        <v>6</v>
      </c>
      <c r="BB198">
        <v>0</v>
      </c>
      <c r="BC198">
        <v>0</v>
      </c>
      <c r="BD198">
        <v>0</v>
      </c>
      <c r="BE198">
        <v>0</v>
      </c>
      <c r="BF198">
        <v>0</v>
      </c>
      <c r="BG198">
        <v>0</v>
      </c>
      <c r="BH198">
        <v>0</v>
      </c>
      <c r="BI198">
        <v>0</v>
      </c>
      <c r="BJ198">
        <v>0</v>
      </c>
      <c r="BK198">
        <v>0</v>
      </c>
      <c r="BL198">
        <v>0</v>
      </c>
      <c r="BM198">
        <v>0</v>
      </c>
      <c r="BN198">
        <v>0</v>
      </c>
      <c r="BO198">
        <v>0</v>
      </c>
      <c r="BP198">
        <v>0</v>
      </c>
      <c r="BQ198">
        <v>0</v>
      </c>
      <c r="BR198">
        <v>0</v>
      </c>
      <c r="BS198">
        <v>0</v>
      </c>
      <c r="BT198">
        <v>0</v>
      </c>
      <c r="BU198">
        <v>0</v>
      </c>
      <c r="BV198">
        <v>0</v>
      </c>
      <c r="BW198">
        <v>0</v>
      </c>
      <c r="CX198">
        <f>Y198*Source!I87</f>
        <v>8.4699999999999989</v>
      </c>
      <c r="CY198">
        <f>AA198</f>
        <v>4066.49</v>
      </c>
      <c r="CZ198">
        <f>AE198</f>
        <v>568.74</v>
      </c>
      <c r="DA198">
        <f>AI198</f>
        <v>7.15</v>
      </c>
      <c r="DB198">
        <v>0</v>
      </c>
    </row>
    <row r="199" spans="1:106" x14ac:dyDescent="0.2">
      <c r="A199">
        <f>ROW(Source!A90)</f>
        <v>90</v>
      </c>
      <c r="B199">
        <v>26812436</v>
      </c>
      <c r="C199">
        <v>26813329</v>
      </c>
      <c r="D199">
        <v>25419089</v>
      </c>
      <c r="E199">
        <v>1</v>
      </c>
      <c r="F199">
        <v>1</v>
      </c>
      <c r="G199">
        <v>1</v>
      </c>
      <c r="H199">
        <v>1</v>
      </c>
      <c r="I199" t="s">
        <v>457</v>
      </c>
      <c r="J199" t="s">
        <v>6</v>
      </c>
      <c r="K199" t="s">
        <v>458</v>
      </c>
      <c r="L199">
        <v>1191</v>
      </c>
      <c r="N199">
        <v>1013</v>
      </c>
      <c r="O199" t="s">
        <v>344</v>
      </c>
      <c r="P199" t="s">
        <v>344</v>
      </c>
      <c r="Q199">
        <v>1</v>
      </c>
      <c r="W199">
        <v>0</v>
      </c>
      <c r="X199">
        <v>1069510174</v>
      </c>
      <c r="Y199">
        <v>44.044999999999995</v>
      </c>
      <c r="AA199">
        <v>0</v>
      </c>
      <c r="AB199">
        <v>0</v>
      </c>
      <c r="AC199">
        <v>0</v>
      </c>
      <c r="AD199">
        <v>9.6199999999999992</v>
      </c>
      <c r="AE199">
        <v>0</v>
      </c>
      <c r="AF199">
        <v>0</v>
      </c>
      <c r="AG199">
        <v>0</v>
      </c>
      <c r="AH199">
        <v>9.6199999999999992</v>
      </c>
      <c r="AI199">
        <v>1</v>
      </c>
      <c r="AJ199">
        <v>1</v>
      </c>
      <c r="AK199">
        <v>1</v>
      </c>
      <c r="AL199">
        <v>1</v>
      </c>
      <c r="AN199">
        <v>0</v>
      </c>
      <c r="AO199">
        <v>1</v>
      </c>
      <c r="AP199">
        <v>1</v>
      </c>
      <c r="AQ199">
        <v>0</v>
      </c>
      <c r="AR199">
        <v>0</v>
      </c>
      <c r="AS199" t="s">
        <v>6</v>
      </c>
      <c r="AT199">
        <v>38.299999999999997</v>
      </c>
      <c r="AU199" t="s">
        <v>42</v>
      </c>
      <c r="AV199">
        <v>1</v>
      </c>
      <c r="AW199">
        <v>2</v>
      </c>
      <c r="AX199">
        <v>26813330</v>
      </c>
      <c r="AY199">
        <v>1</v>
      </c>
      <c r="AZ199">
        <v>0</v>
      </c>
      <c r="BA199">
        <v>201</v>
      </c>
      <c r="BB199">
        <v>0</v>
      </c>
      <c r="BC199">
        <v>0</v>
      </c>
      <c r="BD199">
        <v>0</v>
      </c>
      <c r="BE199">
        <v>0</v>
      </c>
      <c r="BF199">
        <v>0</v>
      </c>
      <c r="BG199">
        <v>0</v>
      </c>
      <c r="BH199">
        <v>0</v>
      </c>
      <c r="BI199">
        <v>0</v>
      </c>
      <c r="BJ199">
        <v>0</v>
      </c>
      <c r="BK199">
        <v>0</v>
      </c>
      <c r="BL199">
        <v>0</v>
      </c>
      <c r="BM199">
        <v>0</v>
      </c>
      <c r="BN199">
        <v>0</v>
      </c>
      <c r="BO199">
        <v>0</v>
      </c>
      <c r="BP199">
        <v>0</v>
      </c>
      <c r="BQ199">
        <v>0</v>
      </c>
      <c r="BR199">
        <v>0</v>
      </c>
      <c r="BS199">
        <v>0</v>
      </c>
      <c r="BT199">
        <v>0</v>
      </c>
      <c r="BU199">
        <v>0</v>
      </c>
      <c r="BV199">
        <v>0</v>
      </c>
      <c r="BW199">
        <v>0</v>
      </c>
      <c r="CX199">
        <f>Y199*Source!I90</f>
        <v>30.831499999999995</v>
      </c>
      <c r="CY199">
        <f>AD199</f>
        <v>9.6199999999999992</v>
      </c>
      <c r="CZ199">
        <f>AH199</f>
        <v>9.6199999999999992</v>
      </c>
      <c r="DA199">
        <f>AL199</f>
        <v>1</v>
      </c>
      <c r="DB199">
        <v>0</v>
      </c>
    </row>
    <row r="200" spans="1:106" x14ac:dyDescent="0.2">
      <c r="A200">
        <f>ROW(Source!A90)</f>
        <v>90</v>
      </c>
      <c r="B200">
        <v>26812436</v>
      </c>
      <c r="C200">
        <v>26813329</v>
      </c>
      <c r="D200">
        <v>25412928</v>
      </c>
      <c r="E200">
        <v>1</v>
      </c>
      <c r="F200">
        <v>1</v>
      </c>
      <c r="G200">
        <v>1</v>
      </c>
      <c r="H200">
        <v>1</v>
      </c>
      <c r="I200" t="s">
        <v>345</v>
      </c>
      <c r="J200" t="s">
        <v>6</v>
      </c>
      <c r="K200" t="s">
        <v>346</v>
      </c>
      <c r="L200">
        <v>1191</v>
      </c>
      <c r="N200">
        <v>1013</v>
      </c>
      <c r="O200" t="s">
        <v>344</v>
      </c>
      <c r="P200" t="s">
        <v>344</v>
      </c>
      <c r="Q200">
        <v>1</v>
      </c>
      <c r="W200">
        <v>0</v>
      </c>
      <c r="X200">
        <v>-1417349443</v>
      </c>
      <c r="Y200">
        <v>19.12</v>
      </c>
      <c r="AA200">
        <v>0</v>
      </c>
      <c r="AB200">
        <v>0</v>
      </c>
      <c r="AC200">
        <v>0</v>
      </c>
      <c r="AD200">
        <v>0</v>
      </c>
      <c r="AE200">
        <v>0</v>
      </c>
      <c r="AF200">
        <v>0</v>
      </c>
      <c r="AG200">
        <v>0</v>
      </c>
      <c r="AH200">
        <v>0</v>
      </c>
      <c r="AI200">
        <v>1</v>
      </c>
      <c r="AJ200">
        <v>1</v>
      </c>
      <c r="AK200">
        <v>1</v>
      </c>
      <c r="AL200">
        <v>1</v>
      </c>
      <c r="AN200">
        <v>0</v>
      </c>
      <c r="AO200">
        <v>1</v>
      </c>
      <c r="AP200">
        <v>0</v>
      </c>
      <c r="AQ200">
        <v>0</v>
      </c>
      <c r="AR200">
        <v>0</v>
      </c>
      <c r="AS200" t="s">
        <v>6</v>
      </c>
      <c r="AT200">
        <v>19.12</v>
      </c>
      <c r="AU200" t="s">
        <v>6</v>
      </c>
      <c r="AV200">
        <v>2</v>
      </c>
      <c r="AW200">
        <v>2</v>
      </c>
      <c r="AX200">
        <v>26813331</v>
      </c>
      <c r="AY200">
        <v>1</v>
      </c>
      <c r="AZ200">
        <v>2048</v>
      </c>
      <c r="BA200">
        <v>202</v>
      </c>
      <c r="BB200">
        <v>0</v>
      </c>
      <c r="BC200">
        <v>0</v>
      </c>
      <c r="BD200">
        <v>0</v>
      </c>
      <c r="BE200">
        <v>0</v>
      </c>
      <c r="BF200">
        <v>0</v>
      </c>
      <c r="BG200">
        <v>0</v>
      </c>
      <c r="BH200">
        <v>0</v>
      </c>
      <c r="BI200">
        <v>0</v>
      </c>
      <c r="BJ200">
        <v>0</v>
      </c>
      <c r="BK200">
        <v>0</v>
      </c>
      <c r="BL200">
        <v>0</v>
      </c>
      <c r="BM200">
        <v>0</v>
      </c>
      <c r="BN200">
        <v>0</v>
      </c>
      <c r="BO200">
        <v>0</v>
      </c>
      <c r="BP200">
        <v>0</v>
      </c>
      <c r="BQ200">
        <v>0</v>
      </c>
      <c r="BR200">
        <v>0</v>
      </c>
      <c r="BS200">
        <v>0</v>
      </c>
      <c r="BT200">
        <v>0</v>
      </c>
      <c r="BU200">
        <v>0</v>
      </c>
      <c r="BV200">
        <v>0</v>
      </c>
      <c r="BW200">
        <v>0</v>
      </c>
      <c r="CX200">
        <f>Y200*Source!I90</f>
        <v>13.384</v>
      </c>
      <c r="CY200">
        <f>AD200</f>
        <v>0</v>
      </c>
      <c r="CZ200">
        <f>AH200</f>
        <v>0</v>
      </c>
      <c r="DA200">
        <f>AL200</f>
        <v>1</v>
      </c>
      <c r="DB200">
        <v>0</v>
      </c>
    </row>
    <row r="201" spans="1:106" x14ac:dyDescent="0.2">
      <c r="A201">
        <f>ROW(Source!A90)</f>
        <v>90</v>
      </c>
      <c r="B201">
        <v>26812436</v>
      </c>
      <c r="C201">
        <v>26813329</v>
      </c>
      <c r="D201">
        <v>25230220</v>
      </c>
      <c r="E201">
        <v>1</v>
      </c>
      <c r="F201">
        <v>1</v>
      </c>
      <c r="G201">
        <v>1</v>
      </c>
      <c r="H201">
        <v>2</v>
      </c>
      <c r="I201" t="s">
        <v>351</v>
      </c>
      <c r="J201" t="s">
        <v>352</v>
      </c>
      <c r="K201" t="s">
        <v>353</v>
      </c>
      <c r="L201">
        <v>1368</v>
      </c>
      <c r="N201">
        <v>1011</v>
      </c>
      <c r="O201" t="s">
        <v>350</v>
      </c>
      <c r="P201" t="s">
        <v>350</v>
      </c>
      <c r="Q201">
        <v>1</v>
      </c>
      <c r="W201">
        <v>0</v>
      </c>
      <c r="X201">
        <v>-1718674368</v>
      </c>
      <c r="Y201">
        <v>3.7499999999999999E-2</v>
      </c>
      <c r="AA201">
        <v>0</v>
      </c>
      <c r="AB201">
        <v>111.99</v>
      </c>
      <c r="AC201">
        <v>13.5</v>
      </c>
      <c r="AD201">
        <v>0</v>
      </c>
      <c r="AE201">
        <v>0</v>
      </c>
      <c r="AF201">
        <v>111.99</v>
      </c>
      <c r="AG201">
        <v>13.5</v>
      </c>
      <c r="AH201">
        <v>0</v>
      </c>
      <c r="AI201">
        <v>1</v>
      </c>
      <c r="AJ201">
        <v>1</v>
      </c>
      <c r="AK201">
        <v>1</v>
      </c>
      <c r="AL201">
        <v>1</v>
      </c>
      <c r="AN201">
        <v>0</v>
      </c>
      <c r="AO201">
        <v>1</v>
      </c>
      <c r="AP201">
        <v>1</v>
      </c>
      <c r="AQ201">
        <v>0</v>
      </c>
      <c r="AR201">
        <v>0</v>
      </c>
      <c r="AS201" t="s">
        <v>6</v>
      </c>
      <c r="AT201">
        <v>0.03</v>
      </c>
      <c r="AU201" t="s">
        <v>41</v>
      </c>
      <c r="AV201">
        <v>0</v>
      </c>
      <c r="AW201">
        <v>2</v>
      </c>
      <c r="AX201">
        <v>26813332</v>
      </c>
      <c r="AY201">
        <v>1</v>
      </c>
      <c r="AZ201">
        <v>0</v>
      </c>
      <c r="BA201">
        <v>203</v>
      </c>
      <c r="BB201">
        <v>0</v>
      </c>
      <c r="BC201">
        <v>0</v>
      </c>
      <c r="BD201">
        <v>0</v>
      </c>
      <c r="BE201">
        <v>0</v>
      </c>
      <c r="BF201">
        <v>0</v>
      </c>
      <c r="BG201">
        <v>0</v>
      </c>
      <c r="BH201">
        <v>0</v>
      </c>
      <c r="BI201">
        <v>0</v>
      </c>
      <c r="BJ201">
        <v>0</v>
      </c>
      <c r="BK201">
        <v>0</v>
      </c>
      <c r="BL201">
        <v>0</v>
      </c>
      <c r="BM201">
        <v>0</v>
      </c>
      <c r="BN201">
        <v>0</v>
      </c>
      <c r="BO201">
        <v>0</v>
      </c>
      <c r="BP201">
        <v>0</v>
      </c>
      <c r="BQ201">
        <v>0</v>
      </c>
      <c r="BR201">
        <v>0</v>
      </c>
      <c r="BS201">
        <v>0</v>
      </c>
      <c r="BT201">
        <v>0</v>
      </c>
      <c r="BU201">
        <v>0</v>
      </c>
      <c r="BV201">
        <v>0</v>
      </c>
      <c r="BW201">
        <v>0</v>
      </c>
      <c r="CX201">
        <f>Y201*Source!I90</f>
        <v>2.6249999999999999E-2</v>
      </c>
      <c r="CY201">
        <f t="shared" ref="CY201:CY207" si="12">AB201</f>
        <v>111.99</v>
      </c>
      <c r="CZ201">
        <f t="shared" ref="CZ201:CZ207" si="13">AF201</f>
        <v>111.99</v>
      </c>
      <c r="DA201">
        <f t="shared" ref="DA201:DA207" si="14">AJ201</f>
        <v>1</v>
      </c>
      <c r="DB201">
        <v>0</v>
      </c>
    </row>
    <row r="202" spans="1:106" x14ac:dyDescent="0.2">
      <c r="A202">
        <f>ROW(Source!A90)</f>
        <v>90</v>
      </c>
      <c r="B202">
        <v>26812436</v>
      </c>
      <c r="C202">
        <v>26813329</v>
      </c>
      <c r="D202">
        <v>25230729</v>
      </c>
      <c r="E202">
        <v>1</v>
      </c>
      <c r="F202">
        <v>1</v>
      </c>
      <c r="G202">
        <v>1</v>
      </c>
      <c r="H202">
        <v>2</v>
      </c>
      <c r="I202" t="s">
        <v>459</v>
      </c>
      <c r="J202" t="s">
        <v>460</v>
      </c>
      <c r="K202" t="s">
        <v>461</v>
      </c>
      <c r="L202">
        <v>1368</v>
      </c>
      <c r="N202">
        <v>1011</v>
      </c>
      <c r="O202" t="s">
        <v>350</v>
      </c>
      <c r="P202" t="s">
        <v>350</v>
      </c>
      <c r="Q202">
        <v>1</v>
      </c>
      <c r="W202">
        <v>0</v>
      </c>
      <c r="X202">
        <v>-1615467626</v>
      </c>
      <c r="Y202">
        <v>3.9874999999999998</v>
      </c>
      <c r="AA202">
        <v>0</v>
      </c>
      <c r="AB202">
        <v>195.2</v>
      </c>
      <c r="AC202">
        <v>14.4</v>
      </c>
      <c r="AD202">
        <v>0</v>
      </c>
      <c r="AE202">
        <v>0</v>
      </c>
      <c r="AF202">
        <v>195.2</v>
      </c>
      <c r="AG202">
        <v>14.4</v>
      </c>
      <c r="AH202">
        <v>0</v>
      </c>
      <c r="AI202">
        <v>1</v>
      </c>
      <c r="AJ202">
        <v>1</v>
      </c>
      <c r="AK202">
        <v>1</v>
      </c>
      <c r="AL202">
        <v>1</v>
      </c>
      <c r="AN202">
        <v>0</v>
      </c>
      <c r="AO202">
        <v>1</v>
      </c>
      <c r="AP202">
        <v>1</v>
      </c>
      <c r="AQ202">
        <v>0</v>
      </c>
      <c r="AR202">
        <v>0</v>
      </c>
      <c r="AS202" t="s">
        <v>6</v>
      </c>
      <c r="AT202">
        <v>3.19</v>
      </c>
      <c r="AU202" t="s">
        <v>41</v>
      </c>
      <c r="AV202">
        <v>0</v>
      </c>
      <c r="AW202">
        <v>2</v>
      </c>
      <c r="AX202">
        <v>26813333</v>
      </c>
      <c r="AY202">
        <v>1</v>
      </c>
      <c r="AZ202">
        <v>0</v>
      </c>
      <c r="BA202">
        <v>204</v>
      </c>
      <c r="BB202">
        <v>0</v>
      </c>
      <c r="BC202">
        <v>0</v>
      </c>
      <c r="BD202">
        <v>0</v>
      </c>
      <c r="BE202">
        <v>0</v>
      </c>
      <c r="BF202">
        <v>0</v>
      </c>
      <c r="BG202">
        <v>0</v>
      </c>
      <c r="BH202">
        <v>0</v>
      </c>
      <c r="BI202">
        <v>0</v>
      </c>
      <c r="BJ202">
        <v>0</v>
      </c>
      <c r="BK202">
        <v>0</v>
      </c>
      <c r="BL202">
        <v>0</v>
      </c>
      <c r="BM202">
        <v>0</v>
      </c>
      <c r="BN202">
        <v>0</v>
      </c>
      <c r="BO202">
        <v>0</v>
      </c>
      <c r="BP202">
        <v>0</v>
      </c>
      <c r="BQ202">
        <v>0</v>
      </c>
      <c r="BR202">
        <v>0</v>
      </c>
      <c r="BS202">
        <v>0</v>
      </c>
      <c r="BT202">
        <v>0</v>
      </c>
      <c r="BU202">
        <v>0</v>
      </c>
      <c r="BV202">
        <v>0</v>
      </c>
      <c r="BW202">
        <v>0</v>
      </c>
      <c r="CX202">
        <f>Y202*Source!I90</f>
        <v>2.7912499999999998</v>
      </c>
      <c r="CY202">
        <f t="shared" si="12"/>
        <v>195.2</v>
      </c>
      <c r="CZ202">
        <f t="shared" si="13"/>
        <v>195.2</v>
      </c>
      <c r="DA202">
        <f t="shared" si="14"/>
        <v>1</v>
      </c>
      <c r="DB202">
        <v>0</v>
      </c>
    </row>
    <row r="203" spans="1:106" x14ac:dyDescent="0.2">
      <c r="A203">
        <f>ROW(Source!A90)</f>
        <v>90</v>
      </c>
      <c r="B203">
        <v>26812436</v>
      </c>
      <c r="C203">
        <v>26813329</v>
      </c>
      <c r="D203">
        <v>25230745</v>
      </c>
      <c r="E203">
        <v>1</v>
      </c>
      <c r="F203">
        <v>1</v>
      </c>
      <c r="G203">
        <v>1</v>
      </c>
      <c r="H203">
        <v>2</v>
      </c>
      <c r="I203" t="s">
        <v>462</v>
      </c>
      <c r="J203" t="s">
        <v>463</v>
      </c>
      <c r="K203" t="s">
        <v>464</v>
      </c>
      <c r="L203">
        <v>1368</v>
      </c>
      <c r="N203">
        <v>1011</v>
      </c>
      <c r="O203" t="s">
        <v>350</v>
      </c>
      <c r="P203" t="s">
        <v>350</v>
      </c>
      <c r="Q203">
        <v>1</v>
      </c>
      <c r="W203">
        <v>0</v>
      </c>
      <c r="X203">
        <v>1213144090</v>
      </c>
      <c r="Y203">
        <v>1.75</v>
      </c>
      <c r="AA203">
        <v>0</v>
      </c>
      <c r="AB203">
        <v>17.2</v>
      </c>
      <c r="AC203">
        <v>0</v>
      </c>
      <c r="AD203">
        <v>0</v>
      </c>
      <c r="AE203">
        <v>0</v>
      </c>
      <c r="AF203">
        <v>17.2</v>
      </c>
      <c r="AG203">
        <v>0</v>
      </c>
      <c r="AH203">
        <v>0</v>
      </c>
      <c r="AI203">
        <v>1</v>
      </c>
      <c r="AJ203">
        <v>1</v>
      </c>
      <c r="AK203">
        <v>1</v>
      </c>
      <c r="AL203">
        <v>1</v>
      </c>
      <c r="AN203">
        <v>0</v>
      </c>
      <c r="AO203">
        <v>1</v>
      </c>
      <c r="AP203">
        <v>1</v>
      </c>
      <c r="AQ203">
        <v>0</v>
      </c>
      <c r="AR203">
        <v>0</v>
      </c>
      <c r="AS203" t="s">
        <v>6</v>
      </c>
      <c r="AT203">
        <v>1.4</v>
      </c>
      <c r="AU203" t="s">
        <v>41</v>
      </c>
      <c r="AV203">
        <v>0</v>
      </c>
      <c r="AW203">
        <v>2</v>
      </c>
      <c r="AX203">
        <v>26813334</v>
      </c>
      <c r="AY203">
        <v>1</v>
      </c>
      <c r="AZ203">
        <v>0</v>
      </c>
      <c r="BA203">
        <v>205</v>
      </c>
      <c r="BB203">
        <v>0</v>
      </c>
      <c r="BC203">
        <v>0</v>
      </c>
      <c r="BD203">
        <v>0</v>
      </c>
      <c r="BE203">
        <v>0</v>
      </c>
      <c r="BF203">
        <v>0</v>
      </c>
      <c r="BG203">
        <v>0</v>
      </c>
      <c r="BH203">
        <v>0</v>
      </c>
      <c r="BI203">
        <v>0</v>
      </c>
      <c r="BJ203">
        <v>0</v>
      </c>
      <c r="BK203">
        <v>0</v>
      </c>
      <c r="BL203">
        <v>0</v>
      </c>
      <c r="BM203">
        <v>0</v>
      </c>
      <c r="BN203">
        <v>0</v>
      </c>
      <c r="BO203">
        <v>0</v>
      </c>
      <c r="BP203">
        <v>0</v>
      </c>
      <c r="BQ203">
        <v>0</v>
      </c>
      <c r="BR203">
        <v>0</v>
      </c>
      <c r="BS203">
        <v>0</v>
      </c>
      <c r="BT203">
        <v>0</v>
      </c>
      <c r="BU203">
        <v>0</v>
      </c>
      <c r="BV203">
        <v>0</v>
      </c>
      <c r="BW203">
        <v>0</v>
      </c>
      <c r="CX203">
        <f>Y203*Source!I90</f>
        <v>1.2249999999999999</v>
      </c>
      <c r="CY203">
        <f t="shared" si="12"/>
        <v>17.2</v>
      </c>
      <c r="CZ203">
        <f t="shared" si="13"/>
        <v>17.2</v>
      </c>
      <c r="DA203">
        <f t="shared" si="14"/>
        <v>1</v>
      </c>
      <c r="DB203">
        <v>0</v>
      </c>
    </row>
    <row r="204" spans="1:106" x14ac:dyDescent="0.2">
      <c r="A204">
        <f>ROW(Source!A90)</f>
        <v>90</v>
      </c>
      <c r="B204">
        <v>26812436</v>
      </c>
      <c r="C204">
        <v>26813329</v>
      </c>
      <c r="D204">
        <v>25230779</v>
      </c>
      <c r="E204">
        <v>1</v>
      </c>
      <c r="F204">
        <v>1</v>
      </c>
      <c r="G204">
        <v>1</v>
      </c>
      <c r="H204">
        <v>2</v>
      </c>
      <c r="I204" t="s">
        <v>433</v>
      </c>
      <c r="J204" t="s">
        <v>434</v>
      </c>
      <c r="K204" t="s">
        <v>435</v>
      </c>
      <c r="L204">
        <v>1368</v>
      </c>
      <c r="N204">
        <v>1011</v>
      </c>
      <c r="O204" t="s">
        <v>350</v>
      </c>
      <c r="P204" t="s">
        <v>350</v>
      </c>
      <c r="Q204">
        <v>1</v>
      </c>
      <c r="W204">
        <v>0</v>
      </c>
      <c r="X204">
        <v>-891970060</v>
      </c>
      <c r="Y204">
        <v>4.95</v>
      </c>
      <c r="AA204">
        <v>0</v>
      </c>
      <c r="AB204">
        <v>75</v>
      </c>
      <c r="AC204">
        <v>11.6</v>
      </c>
      <c r="AD204">
        <v>0</v>
      </c>
      <c r="AE204">
        <v>0</v>
      </c>
      <c r="AF204">
        <v>75</v>
      </c>
      <c r="AG204">
        <v>11.6</v>
      </c>
      <c r="AH204">
        <v>0</v>
      </c>
      <c r="AI204">
        <v>1</v>
      </c>
      <c r="AJ204">
        <v>1</v>
      </c>
      <c r="AK204">
        <v>1</v>
      </c>
      <c r="AL204">
        <v>1</v>
      </c>
      <c r="AN204">
        <v>0</v>
      </c>
      <c r="AO204">
        <v>1</v>
      </c>
      <c r="AP204">
        <v>1</v>
      </c>
      <c r="AQ204">
        <v>0</v>
      </c>
      <c r="AR204">
        <v>0</v>
      </c>
      <c r="AS204" t="s">
        <v>6</v>
      </c>
      <c r="AT204">
        <v>3.96</v>
      </c>
      <c r="AU204" t="s">
        <v>41</v>
      </c>
      <c r="AV204">
        <v>0</v>
      </c>
      <c r="AW204">
        <v>2</v>
      </c>
      <c r="AX204">
        <v>26813335</v>
      </c>
      <c r="AY204">
        <v>1</v>
      </c>
      <c r="AZ204">
        <v>0</v>
      </c>
      <c r="BA204">
        <v>206</v>
      </c>
      <c r="BB204">
        <v>0</v>
      </c>
      <c r="BC204">
        <v>0</v>
      </c>
      <c r="BD204">
        <v>0</v>
      </c>
      <c r="BE204">
        <v>0</v>
      </c>
      <c r="BF204">
        <v>0</v>
      </c>
      <c r="BG204">
        <v>0</v>
      </c>
      <c r="BH204">
        <v>0</v>
      </c>
      <c r="BI204">
        <v>0</v>
      </c>
      <c r="BJ204">
        <v>0</v>
      </c>
      <c r="BK204">
        <v>0</v>
      </c>
      <c r="BL204">
        <v>0</v>
      </c>
      <c r="BM204">
        <v>0</v>
      </c>
      <c r="BN204">
        <v>0</v>
      </c>
      <c r="BO204">
        <v>0</v>
      </c>
      <c r="BP204">
        <v>0</v>
      </c>
      <c r="BQ204">
        <v>0</v>
      </c>
      <c r="BR204">
        <v>0</v>
      </c>
      <c r="BS204">
        <v>0</v>
      </c>
      <c r="BT204">
        <v>0</v>
      </c>
      <c r="BU204">
        <v>0</v>
      </c>
      <c r="BV204">
        <v>0</v>
      </c>
      <c r="BW204">
        <v>0</v>
      </c>
      <c r="CX204">
        <f>Y204*Source!I90</f>
        <v>3.4649999999999999</v>
      </c>
      <c r="CY204">
        <f t="shared" si="12"/>
        <v>75</v>
      </c>
      <c r="CZ204">
        <f t="shared" si="13"/>
        <v>75</v>
      </c>
      <c r="DA204">
        <f t="shared" si="14"/>
        <v>1</v>
      </c>
      <c r="DB204">
        <v>0</v>
      </c>
    </row>
    <row r="205" spans="1:106" x14ac:dyDescent="0.2">
      <c r="A205">
        <f>ROW(Source!A90)</f>
        <v>90</v>
      </c>
      <c r="B205">
        <v>26812436</v>
      </c>
      <c r="C205">
        <v>26813329</v>
      </c>
      <c r="D205">
        <v>25230783</v>
      </c>
      <c r="E205">
        <v>1</v>
      </c>
      <c r="F205">
        <v>1</v>
      </c>
      <c r="G205">
        <v>1</v>
      </c>
      <c r="H205">
        <v>2</v>
      </c>
      <c r="I205" t="s">
        <v>465</v>
      </c>
      <c r="J205" t="s">
        <v>466</v>
      </c>
      <c r="K205" t="s">
        <v>467</v>
      </c>
      <c r="L205">
        <v>1368</v>
      </c>
      <c r="N205">
        <v>1011</v>
      </c>
      <c r="O205" t="s">
        <v>350</v>
      </c>
      <c r="P205" t="s">
        <v>350</v>
      </c>
      <c r="Q205">
        <v>1</v>
      </c>
      <c r="W205">
        <v>0</v>
      </c>
      <c r="X205">
        <v>-1649076460</v>
      </c>
      <c r="Y205">
        <v>14.387499999999999</v>
      </c>
      <c r="AA205">
        <v>0</v>
      </c>
      <c r="AB205">
        <v>121</v>
      </c>
      <c r="AC205">
        <v>14.4</v>
      </c>
      <c r="AD205">
        <v>0</v>
      </c>
      <c r="AE205">
        <v>0</v>
      </c>
      <c r="AF205">
        <v>121</v>
      </c>
      <c r="AG205">
        <v>14.4</v>
      </c>
      <c r="AH205">
        <v>0</v>
      </c>
      <c r="AI205">
        <v>1</v>
      </c>
      <c r="AJ205">
        <v>1</v>
      </c>
      <c r="AK205">
        <v>1</v>
      </c>
      <c r="AL205">
        <v>1</v>
      </c>
      <c r="AN205">
        <v>0</v>
      </c>
      <c r="AO205">
        <v>1</v>
      </c>
      <c r="AP205">
        <v>1</v>
      </c>
      <c r="AQ205">
        <v>0</v>
      </c>
      <c r="AR205">
        <v>0</v>
      </c>
      <c r="AS205" t="s">
        <v>6</v>
      </c>
      <c r="AT205">
        <v>11.51</v>
      </c>
      <c r="AU205" t="s">
        <v>41</v>
      </c>
      <c r="AV205">
        <v>0</v>
      </c>
      <c r="AW205">
        <v>2</v>
      </c>
      <c r="AX205">
        <v>26813336</v>
      </c>
      <c r="AY205">
        <v>1</v>
      </c>
      <c r="AZ205">
        <v>0</v>
      </c>
      <c r="BA205">
        <v>207</v>
      </c>
      <c r="BB205">
        <v>0</v>
      </c>
      <c r="BC205">
        <v>0</v>
      </c>
      <c r="BD205">
        <v>0</v>
      </c>
      <c r="BE205">
        <v>0</v>
      </c>
      <c r="BF205">
        <v>0</v>
      </c>
      <c r="BG205">
        <v>0</v>
      </c>
      <c r="BH205">
        <v>0</v>
      </c>
      <c r="BI205">
        <v>0</v>
      </c>
      <c r="BJ205">
        <v>0</v>
      </c>
      <c r="BK205">
        <v>0</v>
      </c>
      <c r="BL205">
        <v>0</v>
      </c>
      <c r="BM205">
        <v>0</v>
      </c>
      <c r="BN205">
        <v>0</v>
      </c>
      <c r="BO205">
        <v>0</v>
      </c>
      <c r="BP205">
        <v>0</v>
      </c>
      <c r="BQ205">
        <v>0</v>
      </c>
      <c r="BR205">
        <v>0</v>
      </c>
      <c r="BS205">
        <v>0</v>
      </c>
      <c r="BT205">
        <v>0</v>
      </c>
      <c r="BU205">
        <v>0</v>
      </c>
      <c r="BV205">
        <v>0</v>
      </c>
      <c r="BW205">
        <v>0</v>
      </c>
      <c r="CX205">
        <f>Y205*Source!I90</f>
        <v>10.071249999999999</v>
      </c>
      <c r="CY205">
        <f t="shared" si="12"/>
        <v>121</v>
      </c>
      <c r="CZ205">
        <f t="shared" si="13"/>
        <v>121</v>
      </c>
      <c r="DA205">
        <f t="shared" si="14"/>
        <v>1</v>
      </c>
      <c r="DB205">
        <v>0</v>
      </c>
    </row>
    <row r="206" spans="1:106" x14ac:dyDescent="0.2">
      <c r="A206">
        <f>ROW(Source!A90)</f>
        <v>90</v>
      </c>
      <c r="B206">
        <v>26812436</v>
      </c>
      <c r="C206">
        <v>26813329</v>
      </c>
      <c r="D206">
        <v>25231536</v>
      </c>
      <c r="E206">
        <v>1</v>
      </c>
      <c r="F206">
        <v>1</v>
      </c>
      <c r="G206">
        <v>1</v>
      </c>
      <c r="H206">
        <v>2</v>
      </c>
      <c r="I206" t="s">
        <v>391</v>
      </c>
      <c r="J206" t="s">
        <v>392</v>
      </c>
      <c r="K206" t="s">
        <v>393</v>
      </c>
      <c r="L206">
        <v>1368</v>
      </c>
      <c r="N206">
        <v>1011</v>
      </c>
      <c r="O206" t="s">
        <v>350</v>
      </c>
      <c r="P206" t="s">
        <v>350</v>
      </c>
      <c r="Q206">
        <v>1</v>
      </c>
      <c r="W206">
        <v>0</v>
      </c>
      <c r="X206">
        <v>529073949</v>
      </c>
      <c r="Y206">
        <v>0.48750000000000004</v>
      </c>
      <c r="AA206">
        <v>0</v>
      </c>
      <c r="AB206">
        <v>110</v>
      </c>
      <c r="AC206">
        <v>11.6</v>
      </c>
      <c r="AD206">
        <v>0</v>
      </c>
      <c r="AE206">
        <v>0</v>
      </c>
      <c r="AF206">
        <v>110</v>
      </c>
      <c r="AG206">
        <v>11.6</v>
      </c>
      <c r="AH206">
        <v>0</v>
      </c>
      <c r="AI206">
        <v>1</v>
      </c>
      <c r="AJ206">
        <v>1</v>
      </c>
      <c r="AK206">
        <v>1</v>
      </c>
      <c r="AL206">
        <v>1</v>
      </c>
      <c r="AN206">
        <v>0</v>
      </c>
      <c r="AO206">
        <v>1</v>
      </c>
      <c r="AP206">
        <v>1</v>
      </c>
      <c r="AQ206">
        <v>0</v>
      </c>
      <c r="AR206">
        <v>0</v>
      </c>
      <c r="AS206" t="s">
        <v>6</v>
      </c>
      <c r="AT206">
        <v>0.39</v>
      </c>
      <c r="AU206" t="s">
        <v>41</v>
      </c>
      <c r="AV206">
        <v>0</v>
      </c>
      <c r="AW206">
        <v>2</v>
      </c>
      <c r="AX206">
        <v>26813337</v>
      </c>
      <c r="AY206">
        <v>1</v>
      </c>
      <c r="AZ206">
        <v>0</v>
      </c>
      <c r="BA206">
        <v>208</v>
      </c>
      <c r="BB206">
        <v>0</v>
      </c>
      <c r="BC206">
        <v>0</v>
      </c>
      <c r="BD206">
        <v>0</v>
      </c>
      <c r="BE206">
        <v>0</v>
      </c>
      <c r="BF206">
        <v>0</v>
      </c>
      <c r="BG206">
        <v>0</v>
      </c>
      <c r="BH206">
        <v>0</v>
      </c>
      <c r="BI206">
        <v>0</v>
      </c>
      <c r="BJ206">
        <v>0</v>
      </c>
      <c r="BK206">
        <v>0</v>
      </c>
      <c r="BL206">
        <v>0</v>
      </c>
      <c r="BM206">
        <v>0</v>
      </c>
      <c r="BN206">
        <v>0</v>
      </c>
      <c r="BO206">
        <v>0</v>
      </c>
      <c r="BP206">
        <v>0</v>
      </c>
      <c r="BQ206">
        <v>0</v>
      </c>
      <c r="BR206">
        <v>0</v>
      </c>
      <c r="BS206">
        <v>0</v>
      </c>
      <c r="BT206">
        <v>0</v>
      </c>
      <c r="BU206">
        <v>0</v>
      </c>
      <c r="BV206">
        <v>0</v>
      </c>
      <c r="BW206">
        <v>0</v>
      </c>
      <c r="CX206">
        <f>Y206*Source!I90</f>
        <v>0.34125</v>
      </c>
      <c r="CY206">
        <f t="shared" si="12"/>
        <v>110</v>
      </c>
      <c r="CZ206">
        <f t="shared" si="13"/>
        <v>110</v>
      </c>
      <c r="DA206">
        <f t="shared" si="14"/>
        <v>1</v>
      </c>
      <c r="DB206">
        <v>0</v>
      </c>
    </row>
    <row r="207" spans="1:106" x14ac:dyDescent="0.2">
      <c r="A207">
        <f>ROW(Source!A90)</f>
        <v>90</v>
      </c>
      <c r="B207">
        <v>26812436</v>
      </c>
      <c r="C207">
        <v>26813329</v>
      </c>
      <c r="D207">
        <v>25231607</v>
      </c>
      <c r="E207">
        <v>1</v>
      </c>
      <c r="F207">
        <v>1</v>
      </c>
      <c r="G207">
        <v>1</v>
      </c>
      <c r="H207">
        <v>2</v>
      </c>
      <c r="I207" t="s">
        <v>354</v>
      </c>
      <c r="J207" t="s">
        <v>355</v>
      </c>
      <c r="K207" t="s">
        <v>356</v>
      </c>
      <c r="L207">
        <v>1368</v>
      </c>
      <c r="N207">
        <v>1011</v>
      </c>
      <c r="O207" t="s">
        <v>350</v>
      </c>
      <c r="P207" t="s">
        <v>350</v>
      </c>
      <c r="Q207">
        <v>1</v>
      </c>
      <c r="W207">
        <v>0</v>
      </c>
      <c r="X207">
        <v>1372534845</v>
      </c>
      <c r="Y207">
        <v>0.05</v>
      </c>
      <c r="AA207">
        <v>0</v>
      </c>
      <c r="AB207">
        <v>65.709999999999994</v>
      </c>
      <c r="AC207">
        <v>11.6</v>
      </c>
      <c r="AD207">
        <v>0</v>
      </c>
      <c r="AE207">
        <v>0</v>
      </c>
      <c r="AF207">
        <v>65.709999999999994</v>
      </c>
      <c r="AG207">
        <v>11.6</v>
      </c>
      <c r="AH207">
        <v>0</v>
      </c>
      <c r="AI207">
        <v>1</v>
      </c>
      <c r="AJ207">
        <v>1</v>
      </c>
      <c r="AK207">
        <v>1</v>
      </c>
      <c r="AL207">
        <v>1</v>
      </c>
      <c r="AN207">
        <v>0</v>
      </c>
      <c r="AO207">
        <v>1</v>
      </c>
      <c r="AP207">
        <v>1</v>
      </c>
      <c r="AQ207">
        <v>0</v>
      </c>
      <c r="AR207">
        <v>0</v>
      </c>
      <c r="AS207" t="s">
        <v>6</v>
      </c>
      <c r="AT207">
        <v>0.04</v>
      </c>
      <c r="AU207" t="s">
        <v>41</v>
      </c>
      <c r="AV207">
        <v>0</v>
      </c>
      <c r="AW207">
        <v>2</v>
      </c>
      <c r="AX207">
        <v>26813338</v>
      </c>
      <c r="AY207">
        <v>1</v>
      </c>
      <c r="AZ207">
        <v>0</v>
      </c>
      <c r="BA207">
        <v>209</v>
      </c>
      <c r="BB207">
        <v>0</v>
      </c>
      <c r="BC207">
        <v>0</v>
      </c>
      <c r="BD207">
        <v>0</v>
      </c>
      <c r="BE207">
        <v>0</v>
      </c>
      <c r="BF207">
        <v>0</v>
      </c>
      <c r="BG207">
        <v>0</v>
      </c>
      <c r="BH207">
        <v>0</v>
      </c>
      <c r="BI207">
        <v>0</v>
      </c>
      <c r="BJ207">
        <v>0</v>
      </c>
      <c r="BK207">
        <v>0</v>
      </c>
      <c r="BL207">
        <v>0</v>
      </c>
      <c r="BM207">
        <v>0</v>
      </c>
      <c r="BN207">
        <v>0</v>
      </c>
      <c r="BO207">
        <v>0</v>
      </c>
      <c r="BP207">
        <v>0</v>
      </c>
      <c r="BQ207">
        <v>0</v>
      </c>
      <c r="BR207">
        <v>0</v>
      </c>
      <c r="BS207">
        <v>0</v>
      </c>
      <c r="BT207">
        <v>0</v>
      </c>
      <c r="BU207">
        <v>0</v>
      </c>
      <c r="BV207">
        <v>0</v>
      </c>
      <c r="BW207">
        <v>0</v>
      </c>
      <c r="CX207">
        <f>Y207*Source!I90</f>
        <v>3.4999999999999996E-2</v>
      </c>
      <c r="CY207">
        <f t="shared" si="12"/>
        <v>65.709999999999994</v>
      </c>
      <c r="CZ207">
        <f t="shared" si="13"/>
        <v>65.709999999999994</v>
      </c>
      <c r="DA207">
        <f t="shared" si="14"/>
        <v>1</v>
      </c>
      <c r="DB207">
        <v>0</v>
      </c>
    </row>
    <row r="208" spans="1:106" x14ac:dyDescent="0.2">
      <c r="A208">
        <f>ROW(Source!A90)</f>
        <v>90</v>
      </c>
      <c r="B208">
        <v>26812436</v>
      </c>
      <c r="C208">
        <v>26813329</v>
      </c>
      <c r="D208">
        <v>25147998</v>
      </c>
      <c r="E208">
        <v>1</v>
      </c>
      <c r="F208">
        <v>1</v>
      </c>
      <c r="G208">
        <v>1</v>
      </c>
      <c r="H208">
        <v>3</v>
      </c>
      <c r="I208" t="s">
        <v>99</v>
      </c>
      <c r="J208" t="s">
        <v>101</v>
      </c>
      <c r="K208" t="s">
        <v>100</v>
      </c>
      <c r="L208">
        <v>1348</v>
      </c>
      <c r="N208">
        <v>1009</v>
      </c>
      <c r="O208" t="s">
        <v>62</v>
      </c>
      <c r="P208" t="s">
        <v>62</v>
      </c>
      <c r="Q208">
        <v>1000</v>
      </c>
      <c r="W208">
        <v>0</v>
      </c>
      <c r="X208">
        <v>-998642674</v>
      </c>
      <c r="Y208">
        <v>1.0800000000000001E-2</v>
      </c>
      <c r="AA208">
        <v>2192.4699999999998</v>
      </c>
      <c r="AB208">
        <v>0</v>
      </c>
      <c r="AC208">
        <v>0</v>
      </c>
      <c r="AD208">
        <v>0</v>
      </c>
      <c r="AE208">
        <v>2192.4699999999998</v>
      </c>
      <c r="AF208">
        <v>0</v>
      </c>
      <c r="AG208">
        <v>0</v>
      </c>
      <c r="AH208">
        <v>0</v>
      </c>
      <c r="AI208">
        <v>1</v>
      </c>
      <c r="AJ208">
        <v>1</v>
      </c>
      <c r="AK208">
        <v>1</v>
      </c>
      <c r="AL208">
        <v>1</v>
      </c>
      <c r="AN208">
        <v>0</v>
      </c>
      <c r="AO208">
        <v>0</v>
      </c>
      <c r="AP208">
        <v>0</v>
      </c>
      <c r="AQ208">
        <v>0</v>
      </c>
      <c r="AR208">
        <v>0</v>
      </c>
      <c r="AS208" t="s">
        <v>6</v>
      </c>
      <c r="AT208">
        <v>1.0800000000000001E-2</v>
      </c>
      <c r="AU208" t="s">
        <v>6</v>
      </c>
      <c r="AV208">
        <v>0</v>
      </c>
      <c r="AW208">
        <v>1</v>
      </c>
      <c r="AX208">
        <v>-1</v>
      </c>
      <c r="AY208">
        <v>0</v>
      </c>
      <c r="AZ208">
        <v>0</v>
      </c>
      <c r="BA208" t="s">
        <v>6</v>
      </c>
      <c r="BB208">
        <v>0</v>
      </c>
      <c r="BC208">
        <v>0</v>
      </c>
      <c r="BD208">
        <v>0</v>
      </c>
      <c r="BE208">
        <v>0</v>
      </c>
      <c r="BF208">
        <v>0</v>
      </c>
      <c r="BG208">
        <v>0</v>
      </c>
      <c r="BH208">
        <v>0</v>
      </c>
      <c r="BI208">
        <v>0</v>
      </c>
      <c r="BJ208">
        <v>0</v>
      </c>
      <c r="BK208">
        <v>0</v>
      </c>
      <c r="BL208">
        <v>0</v>
      </c>
      <c r="BM208">
        <v>0</v>
      </c>
      <c r="BN208">
        <v>0</v>
      </c>
      <c r="BO208">
        <v>0</v>
      </c>
      <c r="BP208">
        <v>0</v>
      </c>
      <c r="BQ208">
        <v>0</v>
      </c>
      <c r="BR208">
        <v>0</v>
      </c>
      <c r="BS208">
        <v>0</v>
      </c>
      <c r="BT208">
        <v>0</v>
      </c>
      <c r="BU208">
        <v>0</v>
      </c>
      <c r="BV208">
        <v>0</v>
      </c>
      <c r="BW208">
        <v>0</v>
      </c>
      <c r="CX208">
        <f>Y208*Source!I90</f>
        <v>7.5599999999999999E-3</v>
      </c>
      <c r="CY208">
        <f>AA208</f>
        <v>2192.4699999999998</v>
      </c>
      <c r="CZ208">
        <f>AE208</f>
        <v>2192.4699999999998</v>
      </c>
      <c r="DA208">
        <f>AI208</f>
        <v>1</v>
      </c>
      <c r="DB208">
        <v>0</v>
      </c>
    </row>
    <row r="209" spans="1:106" x14ac:dyDescent="0.2">
      <c r="A209">
        <f>ROW(Source!A90)</f>
        <v>90</v>
      </c>
      <c r="B209">
        <v>26812436</v>
      </c>
      <c r="C209">
        <v>26813329</v>
      </c>
      <c r="D209">
        <v>25149961</v>
      </c>
      <c r="E209">
        <v>1</v>
      </c>
      <c r="F209">
        <v>1</v>
      </c>
      <c r="G209">
        <v>1</v>
      </c>
      <c r="H209">
        <v>3</v>
      </c>
      <c r="I209" t="s">
        <v>400</v>
      </c>
      <c r="J209" t="s">
        <v>401</v>
      </c>
      <c r="K209" t="s">
        <v>402</v>
      </c>
      <c r="L209">
        <v>1339</v>
      </c>
      <c r="N209">
        <v>1007</v>
      </c>
      <c r="O209" t="s">
        <v>52</v>
      </c>
      <c r="P209" t="s">
        <v>52</v>
      </c>
      <c r="Q209">
        <v>1</v>
      </c>
      <c r="W209">
        <v>0</v>
      </c>
      <c r="X209">
        <v>-1660354250</v>
      </c>
      <c r="Y209">
        <v>0.2</v>
      </c>
      <c r="AA209">
        <v>2.44</v>
      </c>
      <c r="AB209">
        <v>0</v>
      </c>
      <c r="AC209">
        <v>0</v>
      </c>
      <c r="AD209">
        <v>0</v>
      </c>
      <c r="AE209">
        <v>2.44</v>
      </c>
      <c r="AF209">
        <v>0</v>
      </c>
      <c r="AG209">
        <v>0</v>
      </c>
      <c r="AH209">
        <v>0</v>
      </c>
      <c r="AI209">
        <v>1</v>
      </c>
      <c r="AJ209">
        <v>1</v>
      </c>
      <c r="AK209">
        <v>1</v>
      </c>
      <c r="AL209">
        <v>1</v>
      </c>
      <c r="AN209">
        <v>0</v>
      </c>
      <c r="AO209">
        <v>1</v>
      </c>
      <c r="AP209">
        <v>1</v>
      </c>
      <c r="AQ209">
        <v>0</v>
      </c>
      <c r="AR209">
        <v>0</v>
      </c>
      <c r="AS209" t="s">
        <v>6</v>
      </c>
      <c r="AT209">
        <v>0.2</v>
      </c>
      <c r="AU209" t="s">
        <v>6</v>
      </c>
      <c r="AV209">
        <v>0</v>
      </c>
      <c r="AW209">
        <v>2</v>
      </c>
      <c r="AX209">
        <v>26813340</v>
      </c>
      <c r="AY209">
        <v>1</v>
      </c>
      <c r="AZ209">
        <v>0</v>
      </c>
      <c r="BA209">
        <v>211</v>
      </c>
      <c r="BB209">
        <v>0</v>
      </c>
      <c r="BC209">
        <v>0</v>
      </c>
      <c r="BD209">
        <v>0</v>
      </c>
      <c r="BE209">
        <v>0</v>
      </c>
      <c r="BF209">
        <v>0</v>
      </c>
      <c r="BG209">
        <v>0</v>
      </c>
      <c r="BH209">
        <v>0</v>
      </c>
      <c r="BI209">
        <v>0</v>
      </c>
      <c r="BJ209">
        <v>0</v>
      </c>
      <c r="BK209">
        <v>0</v>
      </c>
      <c r="BL209">
        <v>0</v>
      </c>
      <c r="BM209">
        <v>0</v>
      </c>
      <c r="BN209">
        <v>0</v>
      </c>
      <c r="BO209">
        <v>0</v>
      </c>
      <c r="BP209">
        <v>0</v>
      </c>
      <c r="BQ209">
        <v>0</v>
      </c>
      <c r="BR209">
        <v>0</v>
      </c>
      <c r="BS209">
        <v>0</v>
      </c>
      <c r="BT209">
        <v>0</v>
      </c>
      <c r="BU209">
        <v>0</v>
      </c>
      <c r="BV209">
        <v>0</v>
      </c>
      <c r="BW209">
        <v>0</v>
      </c>
      <c r="CX209">
        <f>Y209*Source!I90</f>
        <v>0.13999999999999999</v>
      </c>
      <c r="CY209">
        <f>AA209</f>
        <v>2.44</v>
      </c>
      <c r="CZ209">
        <f>AE209</f>
        <v>2.44</v>
      </c>
      <c r="DA209">
        <f>AI209</f>
        <v>1</v>
      </c>
      <c r="DB209">
        <v>0</v>
      </c>
    </row>
    <row r="210" spans="1:106" x14ac:dyDescent="0.2">
      <c r="A210">
        <f>ROW(Source!A90)</f>
        <v>90</v>
      </c>
      <c r="B210">
        <v>26812436</v>
      </c>
      <c r="C210">
        <v>26813329</v>
      </c>
      <c r="D210">
        <v>25155376</v>
      </c>
      <c r="E210">
        <v>1</v>
      </c>
      <c r="F210">
        <v>1</v>
      </c>
      <c r="G210">
        <v>1</v>
      </c>
      <c r="H210">
        <v>3</v>
      </c>
      <c r="I210" t="s">
        <v>169</v>
      </c>
      <c r="J210" t="s">
        <v>171</v>
      </c>
      <c r="K210" t="s">
        <v>170</v>
      </c>
      <c r="L210">
        <v>1348</v>
      </c>
      <c r="N210">
        <v>1009</v>
      </c>
      <c r="O210" t="s">
        <v>62</v>
      </c>
      <c r="P210" t="s">
        <v>62</v>
      </c>
      <c r="Q210">
        <v>1000</v>
      </c>
      <c r="W210">
        <v>0</v>
      </c>
      <c r="X210">
        <v>1719355709</v>
      </c>
      <c r="Y210">
        <v>96.6</v>
      </c>
      <c r="AA210">
        <v>451.75</v>
      </c>
      <c r="AB210">
        <v>0</v>
      </c>
      <c r="AC210">
        <v>0</v>
      </c>
      <c r="AD210">
        <v>0</v>
      </c>
      <c r="AE210">
        <v>451.75</v>
      </c>
      <c r="AF210">
        <v>0</v>
      </c>
      <c r="AG210">
        <v>0</v>
      </c>
      <c r="AH210">
        <v>0</v>
      </c>
      <c r="AI210">
        <v>1</v>
      </c>
      <c r="AJ210">
        <v>1</v>
      </c>
      <c r="AK210">
        <v>1</v>
      </c>
      <c r="AL210">
        <v>1</v>
      </c>
      <c r="AN210">
        <v>0</v>
      </c>
      <c r="AO210">
        <v>0</v>
      </c>
      <c r="AP210">
        <v>0</v>
      </c>
      <c r="AQ210">
        <v>0</v>
      </c>
      <c r="AR210">
        <v>0</v>
      </c>
      <c r="AS210" t="s">
        <v>6</v>
      </c>
      <c r="AT210">
        <v>96.6</v>
      </c>
      <c r="AU210" t="s">
        <v>6</v>
      </c>
      <c r="AV210">
        <v>0</v>
      </c>
      <c r="AW210">
        <v>1</v>
      </c>
      <c r="AX210">
        <v>-1</v>
      </c>
      <c r="AY210">
        <v>0</v>
      </c>
      <c r="AZ210">
        <v>0</v>
      </c>
      <c r="BA210" t="s">
        <v>6</v>
      </c>
      <c r="BB210">
        <v>0</v>
      </c>
      <c r="BC210">
        <v>0</v>
      </c>
      <c r="BD210">
        <v>0</v>
      </c>
      <c r="BE210">
        <v>0</v>
      </c>
      <c r="BF210">
        <v>0</v>
      </c>
      <c r="BG210">
        <v>0</v>
      </c>
      <c r="BH210">
        <v>0</v>
      </c>
      <c r="BI210">
        <v>0</v>
      </c>
      <c r="BJ210">
        <v>0</v>
      </c>
      <c r="BK210">
        <v>0</v>
      </c>
      <c r="BL210">
        <v>0</v>
      </c>
      <c r="BM210">
        <v>0</v>
      </c>
      <c r="BN210">
        <v>0</v>
      </c>
      <c r="BO210">
        <v>0</v>
      </c>
      <c r="BP210">
        <v>0</v>
      </c>
      <c r="BQ210">
        <v>0</v>
      </c>
      <c r="BR210">
        <v>0</v>
      </c>
      <c r="BS210">
        <v>0</v>
      </c>
      <c r="BT210">
        <v>0</v>
      </c>
      <c r="BU210">
        <v>0</v>
      </c>
      <c r="BV210">
        <v>0</v>
      </c>
      <c r="BW210">
        <v>0</v>
      </c>
      <c r="CX210">
        <f>Y210*Source!I90</f>
        <v>67.61999999999999</v>
      </c>
      <c r="CY210">
        <f>AA210</f>
        <v>451.75</v>
      </c>
      <c r="CZ210">
        <f>AE210</f>
        <v>451.75</v>
      </c>
      <c r="DA210">
        <f>AI210</f>
        <v>1</v>
      </c>
      <c r="DB210">
        <v>0</v>
      </c>
    </row>
    <row r="211" spans="1:106" x14ac:dyDescent="0.2">
      <c r="A211">
        <f>ROW(Source!A90)</f>
        <v>90</v>
      </c>
      <c r="B211">
        <v>26812436</v>
      </c>
      <c r="C211">
        <v>26813329</v>
      </c>
      <c r="D211">
        <v>25172445</v>
      </c>
      <c r="E211">
        <v>1</v>
      </c>
      <c r="F211">
        <v>1</v>
      </c>
      <c r="G211">
        <v>1</v>
      </c>
      <c r="H211">
        <v>3</v>
      </c>
      <c r="I211" t="s">
        <v>468</v>
      </c>
      <c r="J211" t="s">
        <v>469</v>
      </c>
      <c r="K211" t="s">
        <v>470</v>
      </c>
      <c r="L211">
        <v>1348</v>
      </c>
      <c r="N211">
        <v>1009</v>
      </c>
      <c r="O211" t="s">
        <v>62</v>
      </c>
      <c r="P211" t="s">
        <v>62</v>
      </c>
      <c r="Q211">
        <v>1000</v>
      </c>
      <c r="W211">
        <v>0</v>
      </c>
      <c r="X211">
        <v>-1756095795</v>
      </c>
      <c r="Y211">
        <v>6.1999999999999998E-3</v>
      </c>
      <c r="AA211">
        <v>5989</v>
      </c>
      <c r="AB211">
        <v>0</v>
      </c>
      <c r="AC211">
        <v>0</v>
      </c>
      <c r="AD211">
        <v>0</v>
      </c>
      <c r="AE211">
        <v>5989</v>
      </c>
      <c r="AF211">
        <v>0</v>
      </c>
      <c r="AG211">
        <v>0</v>
      </c>
      <c r="AH211">
        <v>0</v>
      </c>
      <c r="AI211">
        <v>1</v>
      </c>
      <c r="AJ211">
        <v>1</v>
      </c>
      <c r="AK211">
        <v>1</v>
      </c>
      <c r="AL211">
        <v>1</v>
      </c>
      <c r="AN211">
        <v>0</v>
      </c>
      <c r="AO211">
        <v>1</v>
      </c>
      <c r="AP211">
        <v>1</v>
      </c>
      <c r="AQ211">
        <v>0</v>
      </c>
      <c r="AR211">
        <v>0</v>
      </c>
      <c r="AS211" t="s">
        <v>6</v>
      </c>
      <c r="AT211">
        <v>6.1999999999999998E-3</v>
      </c>
      <c r="AU211" t="s">
        <v>6</v>
      </c>
      <c r="AV211">
        <v>0</v>
      </c>
      <c r="AW211">
        <v>2</v>
      </c>
      <c r="AX211">
        <v>26813342</v>
      </c>
      <c r="AY211">
        <v>1</v>
      </c>
      <c r="AZ211">
        <v>0</v>
      </c>
      <c r="BA211">
        <v>213</v>
      </c>
      <c r="BB211">
        <v>0</v>
      </c>
      <c r="BC211">
        <v>0</v>
      </c>
      <c r="BD211">
        <v>0</v>
      </c>
      <c r="BE211">
        <v>0</v>
      </c>
      <c r="BF211">
        <v>0</v>
      </c>
      <c r="BG211">
        <v>0</v>
      </c>
      <c r="BH211">
        <v>0</v>
      </c>
      <c r="BI211">
        <v>0</v>
      </c>
      <c r="BJ211">
        <v>0</v>
      </c>
      <c r="BK211">
        <v>0</v>
      </c>
      <c r="BL211">
        <v>0</v>
      </c>
      <c r="BM211">
        <v>0</v>
      </c>
      <c r="BN211">
        <v>0</v>
      </c>
      <c r="BO211">
        <v>0</v>
      </c>
      <c r="BP211">
        <v>0</v>
      </c>
      <c r="BQ211">
        <v>0</v>
      </c>
      <c r="BR211">
        <v>0</v>
      </c>
      <c r="BS211">
        <v>0</v>
      </c>
      <c r="BT211">
        <v>0</v>
      </c>
      <c r="BU211">
        <v>0</v>
      </c>
      <c r="BV211">
        <v>0</v>
      </c>
      <c r="BW211">
        <v>0</v>
      </c>
      <c r="CX211">
        <f>Y211*Source!I90</f>
        <v>4.3399999999999992E-3</v>
      </c>
      <c r="CY211">
        <f>AA211</f>
        <v>5989</v>
      </c>
      <c r="CZ211">
        <f>AE211</f>
        <v>5989</v>
      </c>
      <c r="DA211">
        <f>AI211</f>
        <v>1</v>
      </c>
      <c r="DB211">
        <v>0</v>
      </c>
    </row>
    <row r="212" spans="1:106" x14ac:dyDescent="0.2">
      <c r="A212">
        <f>ROW(Source!A90)</f>
        <v>90</v>
      </c>
      <c r="B212">
        <v>26812436</v>
      </c>
      <c r="C212">
        <v>26813329</v>
      </c>
      <c r="D212">
        <v>25178466</v>
      </c>
      <c r="E212">
        <v>1</v>
      </c>
      <c r="F212">
        <v>1</v>
      </c>
      <c r="G212">
        <v>1</v>
      </c>
      <c r="H212">
        <v>3</v>
      </c>
      <c r="I212" t="s">
        <v>471</v>
      </c>
      <c r="J212" t="s">
        <v>472</v>
      </c>
      <c r="K212" t="s">
        <v>473</v>
      </c>
      <c r="L212">
        <v>1339</v>
      </c>
      <c r="N212">
        <v>1007</v>
      </c>
      <c r="O212" t="s">
        <v>52</v>
      </c>
      <c r="P212" t="s">
        <v>52</v>
      </c>
      <c r="Q212">
        <v>1</v>
      </c>
      <c r="W212">
        <v>0</v>
      </c>
      <c r="X212">
        <v>-395792271</v>
      </c>
      <c r="Y212">
        <v>0.15</v>
      </c>
      <c r="AA212">
        <v>1287</v>
      </c>
      <c r="AB212">
        <v>0</v>
      </c>
      <c r="AC212">
        <v>0</v>
      </c>
      <c r="AD212">
        <v>0</v>
      </c>
      <c r="AE212">
        <v>1287</v>
      </c>
      <c r="AF212">
        <v>0</v>
      </c>
      <c r="AG212">
        <v>0</v>
      </c>
      <c r="AH212">
        <v>0</v>
      </c>
      <c r="AI212">
        <v>1</v>
      </c>
      <c r="AJ212">
        <v>1</v>
      </c>
      <c r="AK212">
        <v>1</v>
      </c>
      <c r="AL212">
        <v>1</v>
      </c>
      <c r="AN212">
        <v>0</v>
      </c>
      <c r="AO212">
        <v>1</v>
      </c>
      <c r="AP212">
        <v>1</v>
      </c>
      <c r="AQ212">
        <v>0</v>
      </c>
      <c r="AR212">
        <v>0</v>
      </c>
      <c r="AS212" t="s">
        <v>6</v>
      </c>
      <c r="AT212">
        <v>0.15</v>
      </c>
      <c r="AU212" t="s">
        <v>6</v>
      </c>
      <c r="AV212">
        <v>0</v>
      </c>
      <c r="AW212">
        <v>2</v>
      </c>
      <c r="AX212">
        <v>26813343</v>
      </c>
      <c r="AY212">
        <v>1</v>
      </c>
      <c r="AZ212">
        <v>0</v>
      </c>
      <c r="BA212">
        <v>214</v>
      </c>
      <c r="BB212">
        <v>0</v>
      </c>
      <c r="BC212">
        <v>0</v>
      </c>
      <c r="BD212">
        <v>0</v>
      </c>
      <c r="BE212">
        <v>0</v>
      </c>
      <c r="BF212">
        <v>0</v>
      </c>
      <c r="BG212">
        <v>0</v>
      </c>
      <c r="BH212">
        <v>0</v>
      </c>
      <c r="BI212">
        <v>0</v>
      </c>
      <c r="BJ212">
        <v>0</v>
      </c>
      <c r="BK212">
        <v>0</v>
      </c>
      <c r="BL212">
        <v>0</v>
      </c>
      <c r="BM212">
        <v>0</v>
      </c>
      <c r="BN212">
        <v>0</v>
      </c>
      <c r="BO212">
        <v>0</v>
      </c>
      <c r="BP212">
        <v>0</v>
      </c>
      <c r="BQ212">
        <v>0</v>
      </c>
      <c r="BR212">
        <v>0</v>
      </c>
      <c r="BS212">
        <v>0</v>
      </c>
      <c r="BT212">
        <v>0</v>
      </c>
      <c r="BU212">
        <v>0</v>
      </c>
      <c r="BV212">
        <v>0</v>
      </c>
      <c r="BW212">
        <v>0</v>
      </c>
      <c r="CX212">
        <f>Y212*Source!I90</f>
        <v>0.105</v>
      </c>
      <c r="CY212">
        <f>AA212</f>
        <v>1287</v>
      </c>
      <c r="CZ212">
        <f>AE212</f>
        <v>1287</v>
      </c>
      <c r="DA212">
        <f>AI212</f>
        <v>1</v>
      </c>
      <c r="DB212">
        <v>0</v>
      </c>
    </row>
    <row r="213" spans="1:106" x14ac:dyDescent="0.2">
      <c r="A213">
        <f>ROW(Source!A91)</f>
        <v>91</v>
      </c>
      <c r="B213">
        <v>26812450</v>
      </c>
      <c r="C213">
        <v>26813329</v>
      </c>
      <c r="D213">
        <v>25419089</v>
      </c>
      <c r="E213">
        <v>1</v>
      </c>
      <c r="F213">
        <v>1</v>
      </c>
      <c r="G213">
        <v>1</v>
      </c>
      <c r="H213">
        <v>1</v>
      </c>
      <c r="I213" t="s">
        <v>457</v>
      </c>
      <c r="J213" t="s">
        <v>6</v>
      </c>
      <c r="K213" t="s">
        <v>458</v>
      </c>
      <c r="L213">
        <v>1191</v>
      </c>
      <c r="N213">
        <v>1013</v>
      </c>
      <c r="O213" t="s">
        <v>344</v>
      </c>
      <c r="P213" t="s">
        <v>344</v>
      </c>
      <c r="Q213">
        <v>1</v>
      </c>
      <c r="W213">
        <v>0</v>
      </c>
      <c r="X213">
        <v>1069510174</v>
      </c>
      <c r="Y213">
        <v>44.044999999999995</v>
      </c>
      <c r="AA213">
        <v>0</v>
      </c>
      <c r="AB213">
        <v>0</v>
      </c>
      <c r="AC213">
        <v>0</v>
      </c>
      <c r="AD213">
        <v>68.78</v>
      </c>
      <c r="AE213">
        <v>0</v>
      </c>
      <c r="AF213">
        <v>0</v>
      </c>
      <c r="AG213">
        <v>0</v>
      </c>
      <c r="AH213">
        <v>9.6199999999999992</v>
      </c>
      <c r="AI213">
        <v>1</v>
      </c>
      <c r="AJ213">
        <v>1</v>
      </c>
      <c r="AK213">
        <v>1</v>
      </c>
      <c r="AL213">
        <v>7.15</v>
      </c>
      <c r="AN213">
        <v>0</v>
      </c>
      <c r="AO213">
        <v>1</v>
      </c>
      <c r="AP213">
        <v>1</v>
      </c>
      <c r="AQ213">
        <v>0</v>
      </c>
      <c r="AR213">
        <v>0</v>
      </c>
      <c r="AS213" t="s">
        <v>6</v>
      </c>
      <c r="AT213">
        <v>38.299999999999997</v>
      </c>
      <c r="AU213" t="s">
        <v>42</v>
      </c>
      <c r="AV213">
        <v>1</v>
      </c>
      <c r="AW213">
        <v>2</v>
      </c>
      <c r="AX213">
        <v>26813330</v>
      </c>
      <c r="AY213">
        <v>1</v>
      </c>
      <c r="AZ213">
        <v>0</v>
      </c>
      <c r="BA213">
        <v>215</v>
      </c>
      <c r="BB213">
        <v>0</v>
      </c>
      <c r="BC213">
        <v>0</v>
      </c>
      <c r="BD213">
        <v>0</v>
      </c>
      <c r="BE213">
        <v>0</v>
      </c>
      <c r="BF213">
        <v>0</v>
      </c>
      <c r="BG213">
        <v>0</v>
      </c>
      <c r="BH213">
        <v>0</v>
      </c>
      <c r="BI213">
        <v>0</v>
      </c>
      <c r="BJ213">
        <v>0</v>
      </c>
      <c r="BK213">
        <v>0</v>
      </c>
      <c r="BL213">
        <v>0</v>
      </c>
      <c r="BM213">
        <v>0</v>
      </c>
      <c r="BN213">
        <v>0</v>
      </c>
      <c r="BO213">
        <v>0</v>
      </c>
      <c r="BP213">
        <v>0</v>
      </c>
      <c r="BQ213">
        <v>0</v>
      </c>
      <c r="BR213">
        <v>0</v>
      </c>
      <c r="BS213">
        <v>0</v>
      </c>
      <c r="BT213">
        <v>0</v>
      </c>
      <c r="BU213">
        <v>0</v>
      </c>
      <c r="BV213">
        <v>0</v>
      </c>
      <c r="BW213">
        <v>0</v>
      </c>
      <c r="CX213">
        <f>Y213*Source!I91</f>
        <v>30.831499999999995</v>
      </c>
      <c r="CY213">
        <f>AD213</f>
        <v>68.78</v>
      </c>
      <c r="CZ213">
        <f>AH213</f>
        <v>9.6199999999999992</v>
      </c>
      <c r="DA213">
        <f>AL213</f>
        <v>7.15</v>
      </c>
      <c r="DB213">
        <v>0</v>
      </c>
    </row>
    <row r="214" spans="1:106" x14ac:dyDescent="0.2">
      <c r="A214">
        <f>ROW(Source!A91)</f>
        <v>91</v>
      </c>
      <c r="B214">
        <v>26812450</v>
      </c>
      <c r="C214">
        <v>26813329</v>
      </c>
      <c r="D214">
        <v>25412928</v>
      </c>
      <c r="E214">
        <v>1</v>
      </c>
      <c r="F214">
        <v>1</v>
      </c>
      <c r="G214">
        <v>1</v>
      </c>
      <c r="H214">
        <v>1</v>
      </c>
      <c r="I214" t="s">
        <v>345</v>
      </c>
      <c r="J214" t="s">
        <v>6</v>
      </c>
      <c r="K214" t="s">
        <v>346</v>
      </c>
      <c r="L214">
        <v>1191</v>
      </c>
      <c r="N214">
        <v>1013</v>
      </c>
      <c r="O214" t="s">
        <v>344</v>
      </c>
      <c r="P214" t="s">
        <v>344</v>
      </c>
      <c r="Q214">
        <v>1</v>
      </c>
      <c r="W214">
        <v>0</v>
      </c>
      <c r="X214">
        <v>-1417349443</v>
      </c>
      <c r="Y214">
        <v>19.12</v>
      </c>
      <c r="AA214">
        <v>0</v>
      </c>
      <c r="AB214">
        <v>0</v>
      </c>
      <c r="AC214">
        <v>0</v>
      </c>
      <c r="AD214">
        <v>0</v>
      </c>
      <c r="AE214">
        <v>0</v>
      </c>
      <c r="AF214">
        <v>0</v>
      </c>
      <c r="AG214">
        <v>0</v>
      </c>
      <c r="AH214">
        <v>0</v>
      </c>
      <c r="AI214">
        <v>1</v>
      </c>
      <c r="AJ214">
        <v>1</v>
      </c>
      <c r="AK214">
        <v>7.15</v>
      </c>
      <c r="AL214">
        <v>1</v>
      </c>
      <c r="AN214">
        <v>0</v>
      </c>
      <c r="AO214">
        <v>1</v>
      </c>
      <c r="AP214">
        <v>0</v>
      </c>
      <c r="AQ214">
        <v>0</v>
      </c>
      <c r="AR214">
        <v>0</v>
      </c>
      <c r="AS214" t="s">
        <v>6</v>
      </c>
      <c r="AT214">
        <v>19.12</v>
      </c>
      <c r="AU214" t="s">
        <v>6</v>
      </c>
      <c r="AV214">
        <v>2</v>
      </c>
      <c r="AW214">
        <v>2</v>
      </c>
      <c r="AX214">
        <v>26813331</v>
      </c>
      <c r="AY214">
        <v>1</v>
      </c>
      <c r="AZ214">
        <v>2048</v>
      </c>
      <c r="BA214">
        <v>216</v>
      </c>
      <c r="BB214">
        <v>0</v>
      </c>
      <c r="BC214">
        <v>0</v>
      </c>
      <c r="BD214">
        <v>0</v>
      </c>
      <c r="BE214">
        <v>0</v>
      </c>
      <c r="BF214">
        <v>0</v>
      </c>
      <c r="BG214">
        <v>0</v>
      </c>
      <c r="BH214">
        <v>0</v>
      </c>
      <c r="BI214">
        <v>0</v>
      </c>
      <c r="BJ214">
        <v>0</v>
      </c>
      <c r="BK214">
        <v>0</v>
      </c>
      <c r="BL214">
        <v>0</v>
      </c>
      <c r="BM214">
        <v>0</v>
      </c>
      <c r="BN214">
        <v>0</v>
      </c>
      <c r="BO214">
        <v>0</v>
      </c>
      <c r="BP214">
        <v>0</v>
      </c>
      <c r="BQ214">
        <v>0</v>
      </c>
      <c r="BR214">
        <v>0</v>
      </c>
      <c r="BS214">
        <v>0</v>
      </c>
      <c r="BT214">
        <v>0</v>
      </c>
      <c r="BU214">
        <v>0</v>
      </c>
      <c r="BV214">
        <v>0</v>
      </c>
      <c r="BW214">
        <v>0</v>
      </c>
      <c r="CX214">
        <f>Y214*Source!I91</f>
        <v>13.384</v>
      </c>
      <c r="CY214">
        <f>AD214</f>
        <v>0</v>
      </c>
      <c r="CZ214">
        <f>AH214</f>
        <v>0</v>
      </c>
      <c r="DA214">
        <f>AL214</f>
        <v>1</v>
      </c>
      <c r="DB214">
        <v>0</v>
      </c>
    </row>
    <row r="215" spans="1:106" x14ac:dyDescent="0.2">
      <c r="A215">
        <f>ROW(Source!A91)</f>
        <v>91</v>
      </c>
      <c r="B215">
        <v>26812450</v>
      </c>
      <c r="C215">
        <v>26813329</v>
      </c>
      <c r="D215">
        <v>25230220</v>
      </c>
      <c r="E215">
        <v>1</v>
      </c>
      <c r="F215">
        <v>1</v>
      </c>
      <c r="G215">
        <v>1</v>
      </c>
      <c r="H215">
        <v>2</v>
      </c>
      <c r="I215" t="s">
        <v>351</v>
      </c>
      <c r="J215" t="s">
        <v>352</v>
      </c>
      <c r="K215" t="s">
        <v>353</v>
      </c>
      <c r="L215">
        <v>1368</v>
      </c>
      <c r="N215">
        <v>1011</v>
      </c>
      <c r="O215" t="s">
        <v>350</v>
      </c>
      <c r="P215" t="s">
        <v>350</v>
      </c>
      <c r="Q215">
        <v>1</v>
      </c>
      <c r="W215">
        <v>0</v>
      </c>
      <c r="X215">
        <v>-1718674368</v>
      </c>
      <c r="Y215">
        <v>3.7499999999999999E-2</v>
      </c>
      <c r="AA215">
        <v>0</v>
      </c>
      <c r="AB215">
        <v>800.73</v>
      </c>
      <c r="AC215">
        <v>13.5</v>
      </c>
      <c r="AD215">
        <v>0</v>
      </c>
      <c r="AE215">
        <v>0</v>
      </c>
      <c r="AF215">
        <v>111.99</v>
      </c>
      <c r="AG215">
        <v>13.5</v>
      </c>
      <c r="AH215">
        <v>0</v>
      </c>
      <c r="AI215">
        <v>1</v>
      </c>
      <c r="AJ215">
        <v>7.15</v>
      </c>
      <c r="AK215">
        <v>1</v>
      </c>
      <c r="AL215">
        <v>1</v>
      </c>
      <c r="AN215">
        <v>0</v>
      </c>
      <c r="AO215">
        <v>1</v>
      </c>
      <c r="AP215">
        <v>1</v>
      </c>
      <c r="AQ215">
        <v>0</v>
      </c>
      <c r="AR215">
        <v>0</v>
      </c>
      <c r="AS215" t="s">
        <v>6</v>
      </c>
      <c r="AT215">
        <v>0.03</v>
      </c>
      <c r="AU215" t="s">
        <v>41</v>
      </c>
      <c r="AV215">
        <v>0</v>
      </c>
      <c r="AW215">
        <v>2</v>
      </c>
      <c r="AX215">
        <v>26813332</v>
      </c>
      <c r="AY215">
        <v>1</v>
      </c>
      <c r="AZ215">
        <v>0</v>
      </c>
      <c r="BA215">
        <v>217</v>
      </c>
      <c r="BB215">
        <v>0</v>
      </c>
      <c r="BC215">
        <v>0</v>
      </c>
      <c r="BD215">
        <v>0</v>
      </c>
      <c r="BE215">
        <v>0</v>
      </c>
      <c r="BF215">
        <v>0</v>
      </c>
      <c r="BG215">
        <v>0</v>
      </c>
      <c r="BH215">
        <v>0</v>
      </c>
      <c r="BI215">
        <v>0</v>
      </c>
      <c r="BJ215">
        <v>0</v>
      </c>
      <c r="BK215">
        <v>0</v>
      </c>
      <c r="BL215">
        <v>0</v>
      </c>
      <c r="BM215">
        <v>0</v>
      </c>
      <c r="BN215">
        <v>0</v>
      </c>
      <c r="BO215">
        <v>0</v>
      </c>
      <c r="BP215">
        <v>0</v>
      </c>
      <c r="BQ215">
        <v>0</v>
      </c>
      <c r="BR215">
        <v>0</v>
      </c>
      <c r="BS215">
        <v>0</v>
      </c>
      <c r="BT215">
        <v>0</v>
      </c>
      <c r="BU215">
        <v>0</v>
      </c>
      <c r="BV215">
        <v>0</v>
      </c>
      <c r="BW215">
        <v>0</v>
      </c>
      <c r="CX215">
        <f>Y215*Source!I91</f>
        <v>2.6249999999999999E-2</v>
      </c>
      <c r="CY215">
        <f t="shared" ref="CY215:CY221" si="15">AB215</f>
        <v>800.73</v>
      </c>
      <c r="CZ215">
        <f t="shared" ref="CZ215:CZ221" si="16">AF215</f>
        <v>111.99</v>
      </c>
      <c r="DA215">
        <f t="shared" ref="DA215:DA221" si="17">AJ215</f>
        <v>7.15</v>
      </c>
      <c r="DB215">
        <v>0</v>
      </c>
    </row>
    <row r="216" spans="1:106" x14ac:dyDescent="0.2">
      <c r="A216">
        <f>ROW(Source!A91)</f>
        <v>91</v>
      </c>
      <c r="B216">
        <v>26812450</v>
      </c>
      <c r="C216">
        <v>26813329</v>
      </c>
      <c r="D216">
        <v>25230729</v>
      </c>
      <c r="E216">
        <v>1</v>
      </c>
      <c r="F216">
        <v>1</v>
      </c>
      <c r="G216">
        <v>1</v>
      </c>
      <c r="H216">
        <v>2</v>
      </c>
      <c r="I216" t="s">
        <v>459</v>
      </c>
      <c r="J216" t="s">
        <v>460</v>
      </c>
      <c r="K216" t="s">
        <v>461</v>
      </c>
      <c r="L216">
        <v>1368</v>
      </c>
      <c r="N216">
        <v>1011</v>
      </c>
      <c r="O216" t="s">
        <v>350</v>
      </c>
      <c r="P216" t="s">
        <v>350</v>
      </c>
      <c r="Q216">
        <v>1</v>
      </c>
      <c r="W216">
        <v>0</v>
      </c>
      <c r="X216">
        <v>-1615467626</v>
      </c>
      <c r="Y216">
        <v>3.9874999999999998</v>
      </c>
      <c r="AA216">
        <v>0</v>
      </c>
      <c r="AB216">
        <v>1395.68</v>
      </c>
      <c r="AC216">
        <v>14.4</v>
      </c>
      <c r="AD216">
        <v>0</v>
      </c>
      <c r="AE216">
        <v>0</v>
      </c>
      <c r="AF216">
        <v>195.2</v>
      </c>
      <c r="AG216">
        <v>14.4</v>
      </c>
      <c r="AH216">
        <v>0</v>
      </c>
      <c r="AI216">
        <v>1</v>
      </c>
      <c r="AJ216">
        <v>7.15</v>
      </c>
      <c r="AK216">
        <v>1</v>
      </c>
      <c r="AL216">
        <v>1</v>
      </c>
      <c r="AN216">
        <v>0</v>
      </c>
      <c r="AO216">
        <v>1</v>
      </c>
      <c r="AP216">
        <v>1</v>
      </c>
      <c r="AQ216">
        <v>0</v>
      </c>
      <c r="AR216">
        <v>0</v>
      </c>
      <c r="AS216" t="s">
        <v>6</v>
      </c>
      <c r="AT216">
        <v>3.19</v>
      </c>
      <c r="AU216" t="s">
        <v>41</v>
      </c>
      <c r="AV216">
        <v>0</v>
      </c>
      <c r="AW216">
        <v>2</v>
      </c>
      <c r="AX216">
        <v>26813333</v>
      </c>
      <c r="AY216">
        <v>1</v>
      </c>
      <c r="AZ216">
        <v>0</v>
      </c>
      <c r="BA216">
        <v>218</v>
      </c>
      <c r="BB216">
        <v>0</v>
      </c>
      <c r="BC216">
        <v>0</v>
      </c>
      <c r="BD216">
        <v>0</v>
      </c>
      <c r="BE216">
        <v>0</v>
      </c>
      <c r="BF216">
        <v>0</v>
      </c>
      <c r="BG216">
        <v>0</v>
      </c>
      <c r="BH216">
        <v>0</v>
      </c>
      <c r="BI216">
        <v>0</v>
      </c>
      <c r="BJ216">
        <v>0</v>
      </c>
      <c r="BK216">
        <v>0</v>
      </c>
      <c r="BL216">
        <v>0</v>
      </c>
      <c r="BM216">
        <v>0</v>
      </c>
      <c r="BN216">
        <v>0</v>
      </c>
      <c r="BO216">
        <v>0</v>
      </c>
      <c r="BP216">
        <v>0</v>
      </c>
      <c r="BQ216">
        <v>0</v>
      </c>
      <c r="BR216">
        <v>0</v>
      </c>
      <c r="BS216">
        <v>0</v>
      </c>
      <c r="BT216">
        <v>0</v>
      </c>
      <c r="BU216">
        <v>0</v>
      </c>
      <c r="BV216">
        <v>0</v>
      </c>
      <c r="BW216">
        <v>0</v>
      </c>
      <c r="CX216">
        <f>Y216*Source!I91</f>
        <v>2.7912499999999998</v>
      </c>
      <c r="CY216">
        <f t="shared" si="15"/>
        <v>1395.68</v>
      </c>
      <c r="CZ216">
        <f t="shared" si="16"/>
        <v>195.2</v>
      </c>
      <c r="DA216">
        <f t="shared" si="17"/>
        <v>7.15</v>
      </c>
      <c r="DB216">
        <v>0</v>
      </c>
    </row>
    <row r="217" spans="1:106" x14ac:dyDescent="0.2">
      <c r="A217">
        <f>ROW(Source!A91)</f>
        <v>91</v>
      </c>
      <c r="B217">
        <v>26812450</v>
      </c>
      <c r="C217">
        <v>26813329</v>
      </c>
      <c r="D217">
        <v>25230745</v>
      </c>
      <c r="E217">
        <v>1</v>
      </c>
      <c r="F217">
        <v>1</v>
      </c>
      <c r="G217">
        <v>1</v>
      </c>
      <c r="H217">
        <v>2</v>
      </c>
      <c r="I217" t="s">
        <v>462</v>
      </c>
      <c r="J217" t="s">
        <v>463</v>
      </c>
      <c r="K217" t="s">
        <v>464</v>
      </c>
      <c r="L217">
        <v>1368</v>
      </c>
      <c r="N217">
        <v>1011</v>
      </c>
      <c r="O217" t="s">
        <v>350</v>
      </c>
      <c r="P217" t="s">
        <v>350</v>
      </c>
      <c r="Q217">
        <v>1</v>
      </c>
      <c r="W217">
        <v>0</v>
      </c>
      <c r="X217">
        <v>1213144090</v>
      </c>
      <c r="Y217">
        <v>1.75</v>
      </c>
      <c r="AA217">
        <v>0</v>
      </c>
      <c r="AB217">
        <v>122.98</v>
      </c>
      <c r="AC217">
        <v>0</v>
      </c>
      <c r="AD217">
        <v>0</v>
      </c>
      <c r="AE217">
        <v>0</v>
      </c>
      <c r="AF217">
        <v>17.2</v>
      </c>
      <c r="AG217">
        <v>0</v>
      </c>
      <c r="AH217">
        <v>0</v>
      </c>
      <c r="AI217">
        <v>1</v>
      </c>
      <c r="AJ217">
        <v>7.15</v>
      </c>
      <c r="AK217">
        <v>1</v>
      </c>
      <c r="AL217">
        <v>1</v>
      </c>
      <c r="AN217">
        <v>0</v>
      </c>
      <c r="AO217">
        <v>1</v>
      </c>
      <c r="AP217">
        <v>1</v>
      </c>
      <c r="AQ217">
        <v>0</v>
      </c>
      <c r="AR217">
        <v>0</v>
      </c>
      <c r="AS217" t="s">
        <v>6</v>
      </c>
      <c r="AT217">
        <v>1.4</v>
      </c>
      <c r="AU217" t="s">
        <v>41</v>
      </c>
      <c r="AV217">
        <v>0</v>
      </c>
      <c r="AW217">
        <v>2</v>
      </c>
      <c r="AX217">
        <v>26813334</v>
      </c>
      <c r="AY217">
        <v>1</v>
      </c>
      <c r="AZ217">
        <v>0</v>
      </c>
      <c r="BA217">
        <v>219</v>
      </c>
      <c r="BB217">
        <v>0</v>
      </c>
      <c r="BC217">
        <v>0</v>
      </c>
      <c r="BD217">
        <v>0</v>
      </c>
      <c r="BE217">
        <v>0</v>
      </c>
      <c r="BF217">
        <v>0</v>
      </c>
      <c r="BG217">
        <v>0</v>
      </c>
      <c r="BH217">
        <v>0</v>
      </c>
      <c r="BI217">
        <v>0</v>
      </c>
      <c r="BJ217">
        <v>0</v>
      </c>
      <c r="BK217">
        <v>0</v>
      </c>
      <c r="BL217">
        <v>0</v>
      </c>
      <c r="BM217">
        <v>0</v>
      </c>
      <c r="BN217">
        <v>0</v>
      </c>
      <c r="BO217">
        <v>0</v>
      </c>
      <c r="BP217">
        <v>0</v>
      </c>
      <c r="BQ217">
        <v>0</v>
      </c>
      <c r="BR217">
        <v>0</v>
      </c>
      <c r="BS217">
        <v>0</v>
      </c>
      <c r="BT217">
        <v>0</v>
      </c>
      <c r="BU217">
        <v>0</v>
      </c>
      <c r="BV217">
        <v>0</v>
      </c>
      <c r="BW217">
        <v>0</v>
      </c>
      <c r="CX217">
        <f>Y217*Source!I91</f>
        <v>1.2249999999999999</v>
      </c>
      <c r="CY217">
        <f t="shared" si="15"/>
        <v>122.98</v>
      </c>
      <c r="CZ217">
        <f t="shared" si="16"/>
        <v>17.2</v>
      </c>
      <c r="DA217">
        <f t="shared" si="17"/>
        <v>7.15</v>
      </c>
      <c r="DB217">
        <v>0</v>
      </c>
    </row>
    <row r="218" spans="1:106" x14ac:dyDescent="0.2">
      <c r="A218">
        <f>ROW(Source!A91)</f>
        <v>91</v>
      </c>
      <c r="B218">
        <v>26812450</v>
      </c>
      <c r="C218">
        <v>26813329</v>
      </c>
      <c r="D218">
        <v>25230779</v>
      </c>
      <c r="E218">
        <v>1</v>
      </c>
      <c r="F218">
        <v>1</v>
      </c>
      <c r="G218">
        <v>1</v>
      </c>
      <c r="H218">
        <v>2</v>
      </c>
      <c r="I218" t="s">
        <v>433</v>
      </c>
      <c r="J218" t="s">
        <v>434</v>
      </c>
      <c r="K218" t="s">
        <v>435</v>
      </c>
      <c r="L218">
        <v>1368</v>
      </c>
      <c r="N218">
        <v>1011</v>
      </c>
      <c r="O218" t="s">
        <v>350</v>
      </c>
      <c r="P218" t="s">
        <v>350</v>
      </c>
      <c r="Q218">
        <v>1</v>
      </c>
      <c r="W218">
        <v>0</v>
      </c>
      <c r="X218">
        <v>-891970060</v>
      </c>
      <c r="Y218">
        <v>4.95</v>
      </c>
      <c r="AA218">
        <v>0</v>
      </c>
      <c r="AB218">
        <v>536.25</v>
      </c>
      <c r="AC218">
        <v>11.6</v>
      </c>
      <c r="AD218">
        <v>0</v>
      </c>
      <c r="AE218">
        <v>0</v>
      </c>
      <c r="AF218">
        <v>75</v>
      </c>
      <c r="AG218">
        <v>11.6</v>
      </c>
      <c r="AH218">
        <v>0</v>
      </c>
      <c r="AI218">
        <v>1</v>
      </c>
      <c r="AJ218">
        <v>7.15</v>
      </c>
      <c r="AK218">
        <v>1</v>
      </c>
      <c r="AL218">
        <v>1</v>
      </c>
      <c r="AN218">
        <v>0</v>
      </c>
      <c r="AO218">
        <v>1</v>
      </c>
      <c r="AP218">
        <v>1</v>
      </c>
      <c r="AQ218">
        <v>0</v>
      </c>
      <c r="AR218">
        <v>0</v>
      </c>
      <c r="AS218" t="s">
        <v>6</v>
      </c>
      <c r="AT218">
        <v>3.96</v>
      </c>
      <c r="AU218" t="s">
        <v>41</v>
      </c>
      <c r="AV218">
        <v>0</v>
      </c>
      <c r="AW218">
        <v>2</v>
      </c>
      <c r="AX218">
        <v>26813335</v>
      </c>
      <c r="AY218">
        <v>1</v>
      </c>
      <c r="AZ218">
        <v>0</v>
      </c>
      <c r="BA218">
        <v>220</v>
      </c>
      <c r="BB218">
        <v>0</v>
      </c>
      <c r="BC218">
        <v>0</v>
      </c>
      <c r="BD218">
        <v>0</v>
      </c>
      <c r="BE218">
        <v>0</v>
      </c>
      <c r="BF218">
        <v>0</v>
      </c>
      <c r="BG218">
        <v>0</v>
      </c>
      <c r="BH218">
        <v>0</v>
      </c>
      <c r="BI218">
        <v>0</v>
      </c>
      <c r="BJ218">
        <v>0</v>
      </c>
      <c r="BK218">
        <v>0</v>
      </c>
      <c r="BL218">
        <v>0</v>
      </c>
      <c r="BM218">
        <v>0</v>
      </c>
      <c r="BN218">
        <v>0</v>
      </c>
      <c r="BO218">
        <v>0</v>
      </c>
      <c r="BP218">
        <v>0</v>
      </c>
      <c r="BQ218">
        <v>0</v>
      </c>
      <c r="BR218">
        <v>0</v>
      </c>
      <c r="BS218">
        <v>0</v>
      </c>
      <c r="BT218">
        <v>0</v>
      </c>
      <c r="BU218">
        <v>0</v>
      </c>
      <c r="BV218">
        <v>0</v>
      </c>
      <c r="BW218">
        <v>0</v>
      </c>
      <c r="CX218">
        <f>Y218*Source!I91</f>
        <v>3.4649999999999999</v>
      </c>
      <c r="CY218">
        <f t="shared" si="15"/>
        <v>536.25</v>
      </c>
      <c r="CZ218">
        <f t="shared" si="16"/>
        <v>75</v>
      </c>
      <c r="DA218">
        <f t="shared" si="17"/>
        <v>7.15</v>
      </c>
      <c r="DB218">
        <v>0</v>
      </c>
    </row>
    <row r="219" spans="1:106" x14ac:dyDescent="0.2">
      <c r="A219">
        <f>ROW(Source!A91)</f>
        <v>91</v>
      </c>
      <c r="B219">
        <v>26812450</v>
      </c>
      <c r="C219">
        <v>26813329</v>
      </c>
      <c r="D219">
        <v>25230783</v>
      </c>
      <c r="E219">
        <v>1</v>
      </c>
      <c r="F219">
        <v>1</v>
      </c>
      <c r="G219">
        <v>1</v>
      </c>
      <c r="H219">
        <v>2</v>
      </c>
      <c r="I219" t="s">
        <v>465</v>
      </c>
      <c r="J219" t="s">
        <v>466</v>
      </c>
      <c r="K219" t="s">
        <v>467</v>
      </c>
      <c r="L219">
        <v>1368</v>
      </c>
      <c r="N219">
        <v>1011</v>
      </c>
      <c r="O219" t="s">
        <v>350</v>
      </c>
      <c r="P219" t="s">
        <v>350</v>
      </c>
      <c r="Q219">
        <v>1</v>
      </c>
      <c r="W219">
        <v>0</v>
      </c>
      <c r="X219">
        <v>-1649076460</v>
      </c>
      <c r="Y219">
        <v>14.387499999999999</v>
      </c>
      <c r="AA219">
        <v>0</v>
      </c>
      <c r="AB219">
        <v>865.15</v>
      </c>
      <c r="AC219">
        <v>14.4</v>
      </c>
      <c r="AD219">
        <v>0</v>
      </c>
      <c r="AE219">
        <v>0</v>
      </c>
      <c r="AF219">
        <v>121</v>
      </c>
      <c r="AG219">
        <v>14.4</v>
      </c>
      <c r="AH219">
        <v>0</v>
      </c>
      <c r="AI219">
        <v>1</v>
      </c>
      <c r="AJ219">
        <v>7.15</v>
      </c>
      <c r="AK219">
        <v>1</v>
      </c>
      <c r="AL219">
        <v>1</v>
      </c>
      <c r="AN219">
        <v>0</v>
      </c>
      <c r="AO219">
        <v>1</v>
      </c>
      <c r="AP219">
        <v>1</v>
      </c>
      <c r="AQ219">
        <v>0</v>
      </c>
      <c r="AR219">
        <v>0</v>
      </c>
      <c r="AS219" t="s">
        <v>6</v>
      </c>
      <c r="AT219">
        <v>11.51</v>
      </c>
      <c r="AU219" t="s">
        <v>41</v>
      </c>
      <c r="AV219">
        <v>0</v>
      </c>
      <c r="AW219">
        <v>2</v>
      </c>
      <c r="AX219">
        <v>26813336</v>
      </c>
      <c r="AY219">
        <v>1</v>
      </c>
      <c r="AZ219">
        <v>0</v>
      </c>
      <c r="BA219">
        <v>221</v>
      </c>
      <c r="BB219">
        <v>0</v>
      </c>
      <c r="BC219">
        <v>0</v>
      </c>
      <c r="BD219">
        <v>0</v>
      </c>
      <c r="BE219">
        <v>0</v>
      </c>
      <c r="BF219">
        <v>0</v>
      </c>
      <c r="BG219">
        <v>0</v>
      </c>
      <c r="BH219">
        <v>0</v>
      </c>
      <c r="BI219">
        <v>0</v>
      </c>
      <c r="BJ219">
        <v>0</v>
      </c>
      <c r="BK219">
        <v>0</v>
      </c>
      <c r="BL219">
        <v>0</v>
      </c>
      <c r="BM219">
        <v>0</v>
      </c>
      <c r="BN219">
        <v>0</v>
      </c>
      <c r="BO219">
        <v>0</v>
      </c>
      <c r="BP219">
        <v>0</v>
      </c>
      <c r="BQ219">
        <v>0</v>
      </c>
      <c r="BR219">
        <v>0</v>
      </c>
      <c r="BS219">
        <v>0</v>
      </c>
      <c r="BT219">
        <v>0</v>
      </c>
      <c r="BU219">
        <v>0</v>
      </c>
      <c r="BV219">
        <v>0</v>
      </c>
      <c r="BW219">
        <v>0</v>
      </c>
      <c r="CX219">
        <f>Y219*Source!I91</f>
        <v>10.071249999999999</v>
      </c>
      <c r="CY219">
        <f t="shared" si="15"/>
        <v>865.15</v>
      </c>
      <c r="CZ219">
        <f t="shared" si="16"/>
        <v>121</v>
      </c>
      <c r="DA219">
        <f t="shared" si="17"/>
        <v>7.15</v>
      </c>
      <c r="DB219">
        <v>0</v>
      </c>
    </row>
    <row r="220" spans="1:106" x14ac:dyDescent="0.2">
      <c r="A220">
        <f>ROW(Source!A91)</f>
        <v>91</v>
      </c>
      <c r="B220">
        <v>26812450</v>
      </c>
      <c r="C220">
        <v>26813329</v>
      </c>
      <c r="D220">
        <v>25231536</v>
      </c>
      <c r="E220">
        <v>1</v>
      </c>
      <c r="F220">
        <v>1</v>
      </c>
      <c r="G220">
        <v>1</v>
      </c>
      <c r="H220">
        <v>2</v>
      </c>
      <c r="I220" t="s">
        <v>391</v>
      </c>
      <c r="J220" t="s">
        <v>392</v>
      </c>
      <c r="K220" t="s">
        <v>393</v>
      </c>
      <c r="L220">
        <v>1368</v>
      </c>
      <c r="N220">
        <v>1011</v>
      </c>
      <c r="O220" t="s">
        <v>350</v>
      </c>
      <c r="P220" t="s">
        <v>350</v>
      </c>
      <c r="Q220">
        <v>1</v>
      </c>
      <c r="W220">
        <v>0</v>
      </c>
      <c r="X220">
        <v>529073949</v>
      </c>
      <c r="Y220">
        <v>0.48750000000000004</v>
      </c>
      <c r="AA220">
        <v>0</v>
      </c>
      <c r="AB220">
        <v>786.5</v>
      </c>
      <c r="AC220">
        <v>11.6</v>
      </c>
      <c r="AD220">
        <v>0</v>
      </c>
      <c r="AE220">
        <v>0</v>
      </c>
      <c r="AF220">
        <v>110</v>
      </c>
      <c r="AG220">
        <v>11.6</v>
      </c>
      <c r="AH220">
        <v>0</v>
      </c>
      <c r="AI220">
        <v>1</v>
      </c>
      <c r="AJ220">
        <v>7.15</v>
      </c>
      <c r="AK220">
        <v>1</v>
      </c>
      <c r="AL220">
        <v>1</v>
      </c>
      <c r="AN220">
        <v>0</v>
      </c>
      <c r="AO220">
        <v>1</v>
      </c>
      <c r="AP220">
        <v>1</v>
      </c>
      <c r="AQ220">
        <v>0</v>
      </c>
      <c r="AR220">
        <v>0</v>
      </c>
      <c r="AS220" t="s">
        <v>6</v>
      </c>
      <c r="AT220">
        <v>0.39</v>
      </c>
      <c r="AU220" t="s">
        <v>41</v>
      </c>
      <c r="AV220">
        <v>0</v>
      </c>
      <c r="AW220">
        <v>2</v>
      </c>
      <c r="AX220">
        <v>26813337</v>
      </c>
      <c r="AY220">
        <v>1</v>
      </c>
      <c r="AZ220">
        <v>0</v>
      </c>
      <c r="BA220">
        <v>222</v>
      </c>
      <c r="BB220">
        <v>0</v>
      </c>
      <c r="BC220">
        <v>0</v>
      </c>
      <c r="BD220">
        <v>0</v>
      </c>
      <c r="BE220">
        <v>0</v>
      </c>
      <c r="BF220">
        <v>0</v>
      </c>
      <c r="BG220">
        <v>0</v>
      </c>
      <c r="BH220">
        <v>0</v>
      </c>
      <c r="BI220">
        <v>0</v>
      </c>
      <c r="BJ220">
        <v>0</v>
      </c>
      <c r="BK220">
        <v>0</v>
      </c>
      <c r="BL220">
        <v>0</v>
      </c>
      <c r="BM220">
        <v>0</v>
      </c>
      <c r="BN220">
        <v>0</v>
      </c>
      <c r="BO220">
        <v>0</v>
      </c>
      <c r="BP220">
        <v>0</v>
      </c>
      <c r="BQ220">
        <v>0</v>
      </c>
      <c r="BR220">
        <v>0</v>
      </c>
      <c r="BS220">
        <v>0</v>
      </c>
      <c r="BT220">
        <v>0</v>
      </c>
      <c r="BU220">
        <v>0</v>
      </c>
      <c r="BV220">
        <v>0</v>
      </c>
      <c r="BW220">
        <v>0</v>
      </c>
      <c r="CX220">
        <f>Y220*Source!I91</f>
        <v>0.34125</v>
      </c>
      <c r="CY220">
        <f t="shared" si="15"/>
        <v>786.5</v>
      </c>
      <c r="CZ220">
        <f t="shared" si="16"/>
        <v>110</v>
      </c>
      <c r="DA220">
        <f t="shared" si="17"/>
        <v>7.15</v>
      </c>
      <c r="DB220">
        <v>0</v>
      </c>
    </row>
    <row r="221" spans="1:106" x14ac:dyDescent="0.2">
      <c r="A221">
        <f>ROW(Source!A91)</f>
        <v>91</v>
      </c>
      <c r="B221">
        <v>26812450</v>
      </c>
      <c r="C221">
        <v>26813329</v>
      </c>
      <c r="D221">
        <v>25231607</v>
      </c>
      <c r="E221">
        <v>1</v>
      </c>
      <c r="F221">
        <v>1</v>
      </c>
      <c r="G221">
        <v>1</v>
      </c>
      <c r="H221">
        <v>2</v>
      </c>
      <c r="I221" t="s">
        <v>354</v>
      </c>
      <c r="J221" t="s">
        <v>355</v>
      </c>
      <c r="K221" t="s">
        <v>356</v>
      </c>
      <c r="L221">
        <v>1368</v>
      </c>
      <c r="N221">
        <v>1011</v>
      </c>
      <c r="O221" t="s">
        <v>350</v>
      </c>
      <c r="P221" t="s">
        <v>350</v>
      </c>
      <c r="Q221">
        <v>1</v>
      </c>
      <c r="W221">
        <v>0</v>
      </c>
      <c r="X221">
        <v>1372534845</v>
      </c>
      <c r="Y221">
        <v>0.05</v>
      </c>
      <c r="AA221">
        <v>0</v>
      </c>
      <c r="AB221">
        <v>469.83</v>
      </c>
      <c r="AC221">
        <v>11.6</v>
      </c>
      <c r="AD221">
        <v>0</v>
      </c>
      <c r="AE221">
        <v>0</v>
      </c>
      <c r="AF221">
        <v>65.709999999999994</v>
      </c>
      <c r="AG221">
        <v>11.6</v>
      </c>
      <c r="AH221">
        <v>0</v>
      </c>
      <c r="AI221">
        <v>1</v>
      </c>
      <c r="AJ221">
        <v>7.15</v>
      </c>
      <c r="AK221">
        <v>1</v>
      </c>
      <c r="AL221">
        <v>1</v>
      </c>
      <c r="AN221">
        <v>0</v>
      </c>
      <c r="AO221">
        <v>1</v>
      </c>
      <c r="AP221">
        <v>1</v>
      </c>
      <c r="AQ221">
        <v>0</v>
      </c>
      <c r="AR221">
        <v>0</v>
      </c>
      <c r="AS221" t="s">
        <v>6</v>
      </c>
      <c r="AT221">
        <v>0.04</v>
      </c>
      <c r="AU221" t="s">
        <v>41</v>
      </c>
      <c r="AV221">
        <v>0</v>
      </c>
      <c r="AW221">
        <v>2</v>
      </c>
      <c r="AX221">
        <v>26813338</v>
      </c>
      <c r="AY221">
        <v>1</v>
      </c>
      <c r="AZ221">
        <v>0</v>
      </c>
      <c r="BA221">
        <v>223</v>
      </c>
      <c r="BB221">
        <v>0</v>
      </c>
      <c r="BC221">
        <v>0</v>
      </c>
      <c r="BD221">
        <v>0</v>
      </c>
      <c r="BE221">
        <v>0</v>
      </c>
      <c r="BF221">
        <v>0</v>
      </c>
      <c r="BG221">
        <v>0</v>
      </c>
      <c r="BH221">
        <v>0</v>
      </c>
      <c r="BI221">
        <v>0</v>
      </c>
      <c r="BJ221">
        <v>0</v>
      </c>
      <c r="BK221">
        <v>0</v>
      </c>
      <c r="BL221">
        <v>0</v>
      </c>
      <c r="BM221">
        <v>0</v>
      </c>
      <c r="BN221">
        <v>0</v>
      </c>
      <c r="BO221">
        <v>0</v>
      </c>
      <c r="BP221">
        <v>0</v>
      </c>
      <c r="BQ221">
        <v>0</v>
      </c>
      <c r="BR221">
        <v>0</v>
      </c>
      <c r="BS221">
        <v>0</v>
      </c>
      <c r="BT221">
        <v>0</v>
      </c>
      <c r="BU221">
        <v>0</v>
      </c>
      <c r="BV221">
        <v>0</v>
      </c>
      <c r="BW221">
        <v>0</v>
      </c>
      <c r="CX221">
        <f>Y221*Source!I91</f>
        <v>3.4999999999999996E-2</v>
      </c>
      <c r="CY221">
        <f t="shared" si="15"/>
        <v>469.83</v>
      </c>
      <c r="CZ221">
        <f t="shared" si="16"/>
        <v>65.709999999999994</v>
      </c>
      <c r="DA221">
        <f t="shared" si="17"/>
        <v>7.15</v>
      </c>
      <c r="DB221">
        <v>0</v>
      </c>
    </row>
    <row r="222" spans="1:106" x14ac:dyDescent="0.2">
      <c r="A222">
        <f>ROW(Source!A91)</f>
        <v>91</v>
      </c>
      <c r="B222">
        <v>26812450</v>
      </c>
      <c r="C222">
        <v>26813329</v>
      </c>
      <c r="D222">
        <v>25147998</v>
      </c>
      <c r="E222">
        <v>1</v>
      </c>
      <c r="F222">
        <v>1</v>
      </c>
      <c r="G222">
        <v>1</v>
      </c>
      <c r="H222">
        <v>3</v>
      </c>
      <c r="I222" t="s">
        <v>99</v>
      </c>
      <c r="J222" t="s">
        <v>101</v>
      </c>
      <c r="K222" t="s">
        <v>100</v>
      </c>
      <c r="L222">
        <v>1348</v>
      </c>
      <c r="N222">
        <v>1009</v>
      </c>
      <c r="O222" t="s">
        <v>62</v>
      </c>
      <c r="P222" t="s">
        <v>62</v>
      </c>
      <c r="Q222">
        <v>1000</v>
      </c>
      <c r="W222">
        <v>0</v>
      </c>
      <c r="X222">
        <v>-998642674</v>
      </c>
      <c r="Y222">
        <v>1.0800000000000001E-2</v>
      </c>
      <c r="AA222">
        <v>15676.16</v>
      </c>
      <c r="AB222">
        <v>0</v>
      </c>
      <c r="AC222">
        <v>0</v>
      </c>
      <c r="AD222">
        <v>0</v>
      </c>
      <c r="AE222">
        <v>2192.4699999999998</v>
      </c>
      <c r="AF222">
        <v>0</v>
      </c>
      <c r="AG222">
        <v>0</v>
      </c>
      <c r="AH222">
        <v>0</v>
      </c>
      <c r="AI222">
        <v>7.15</v>
      </c>
      <c r="AJ222">
        <v>1</v>
      </c>
      <c r="AK222">
        <v>1</v>
      </c>
      <c r="AL222">
        <v>1</v>
      </c>
      <c r="AN222">
        <v>0</v>
      </c>
      <c r="AO222">
        <v>0</v>
      </c>
      <c r="AP222">
        <v>0</v>
      </c>
      <c r="AQ222">
        <v>0</v>
      </c>
      <c r="AR222">
        <v>0</v>
      </c>
      <c r="AS222" t="s">
        <v>6</v>
      </c>
      <c r="AT222">
        <v>1.0800000000000001E-2</v>
      </c>
      <c r="AU222" t="s">
        <v>6</v>
      </c>
      <c r="AV222">
        <v>0</v>
      </c>
      <c r="AW222">
        <v>1</v>
      </c>
      <c r="AX222">
        <v>-1</v>
      </c>
      <c r="AY222">
        <v>0</v>
      </c>
      <c r="AZ222">
        <v>0</v>
      </c>
      <c r="BA222" t="s">
        <v>6</v>
      </c>
      <c r="BB222">
        <v>0</v>
      </c>
      <c r="BC222">
        <v>0</v>
      </c>
      <c r="BD222">
        <v>0</v>
      </c>
      <c r="BE222">
        <v>0</v>
      </c>
      <c r="BF222">
        <v>0</v>
      </c>
      <c r="BG222">
        <v>0</v>
      </c>
      <c r="BH222">
        <v>0</v>
      </c>
      <c r="BI222">
        <v>0</v>
      </c>
      <c r="BJ222">
        <v>0</v>
      </c>
      <c r="BK222">
        <v>0</v>
      </c>
      <c r="BL222">
        <v>0</v>
      </c>
      <c r="BM222">
        <v>0</v>
      </c>
      <c r="BN222">
        <v>0</v>
      </c>
      <c r="BO222">
        <v>0</v>
      </c>
      <c r="BP222">
        <v>0</v>
      </c>
      <c r="BQ222">
        <v>0</v>
      </c>
      <c r="BR222">
        <v>0</v>
      </c>
      <c r="BS222">
        <v>0</v>
      </c>
      <c r="BT222">
        <v>0</v>
      </c>
      <c r="BU222">
        <v>0</v>
      </c>
      <c r="BV222">
        <v>0</v>
      </c>
      <c r="BW222">
        <v>0</v>
      </c>
      <c r="CX222">
        <f>Y222*Source!I91</f>
        <v>7.5599999999999999E-3</v>
      </c>
      <c r="CY222">
        <f>AA222</f>
        <v>15676.16</v>
      </c>
      <c r="CZ222">
        <f>AE222</f>
        <v>2192.4699999999998</v>
      </c>
      <c r="DA222">
        <f>AI222</f>
        <v>7.15</v>
      </c>
      <c r="DB222">
        <v>0</v>
      </c>
    </row>
    <row r="223" spans="1:106" x14ac:dyDescent="0.2">
      <c r="A223">
        <f>ROW(Source!A91)</f>
        <v>91</v>
      </c>
      <c r="B223">
        <v>26812450</v>
      </c>
      <c r="C223">
        <v>26813329</v>
      </c>
      <c r="D223">
        <v>25149961</v>
      </c>
      <c r="E223">
        <v>1</v>
      </c>
      <c r="F223">
        <v>1</v>
      </c>
      <c r="G223">
        <v>1</v>
      </c>
      <c r="H223">
        <v>3</v>
      </c>
      <c r="I223" t="s">
        <v>400</v>
      </c>
      <c r="J223" t="s">
        <v>401</v>
      </c>
      <c r="K223" t="s">
        <v>402</v>
      </c>
      <c r="L223">
        <v>1339</v>
      </c>
      <c r="N223">
        <v>1007</v>
      </c>
      <c r="O223" t="s">
        <v>52</v>
      </c>
      <c r="P223" t="s">
        <v>52</v>
      </c>
      <c r="Q223">
        <v>1</v>
      </c>
      <c r="W223">
        <v>0</v>
      </c>
      <c r="X223">
        <v>-1660354250</v>
      </c>
      <c r="Y223">
        <v>0.2</v>
      </c>
      <c r="AA223">
        <v>17.45</v>
      </c>
      <c r="AB223">
        <v>0</v>
      </c>
      <c r="AC223">
        <v>0</v>
      </c>
      <c r="AD223">
        <v>0</v>
      </c>
      <c r="AE223">
        <v>2.44</v>
      </c>
      <c r="AF223">
        <v>0</v>
      </c>
      <c r="AG223">
        <v>0</v>
      </c>
      <c r="AH223">
        <v>0</v>
      </c>
      <c r="AI223">
        <v>7.15</v>
      </c>
      <c r="AJ223">
        <v>1</v>
      </c>
      <c r="AK223">
        <v>1</v>
      </c>
      <c r="AL223">
        <v>1</v>
      </c>
      <c r="AN223">
        <v>0</v>
      </c>
      <c r="AO223">
        <v>1</v>
      </c>
      <c r="AP223">
        <v>1</v>
      </c>
      <c r="AQ223">
        <v>0</v>
      </c>
      <c r="AR223">
        <v>0</v>
      </c>
      <c r="AS223" t="s">
        <v>6</v>
      </c>
      <c r="AT223">
        <v>0.2</v>
      </c>
      <c r="AU223" t="s">
        <v>6</v>
      </c>
      <c r="AV223">
        <v>0</v>
      </c>
      <c r="AW223">
        <v>2</v>
      </c>
      <c r="AX223">
        <v>26813340</v>
      </c>
      <c r="AY223">
        <v>1</v>
      </c>
      <c r="AZ223">
        <v>0</v>
      </c>
      <c r="BA223">
        <v>225</v>
      </c>
      <c r="BB223">
        <v>0</v>
      </c>
      <c r="BC223">
        <v>0</v>
      </c>
      <c r="BD223">
        <v>0</v>
      </c>
      <c r="BE223">
        <v>0</v>
      </c>
      <c r="BF223">
        <v>0</v>
      </c>
      <c r="BG223">
        <v>0</v>
      </c>
      <c r="BH223">
        <v>0</v>
      </c>
      <c r="BI223">
        <v>0</v>
      </c>
      <c r="BJ223">
        <v>0</v>
      </c>
      <c r="BK223">
        <v>0</v>
      </c>
      <c r="BL223">
        <v>0</v>
      </c>
      <c r="BM223">
        <v>0</v>
      </c>
      <c r="BN223">
        <v>0</v>
      </c>
      <c r="BO223">
        <v>0</v>
      </c>
      <c r="BP223">
        <v>0</v>
      </c>
      <c r="BQ223">
        <v>0</v>
      </c>
      <c r="BR223">
        <v>0</v>
      </c>
      <c r="BS223">
        <v>0</v>
      </c>
      <c r="BT223">
        <v>0</v>
      </c>
      <c r="BU223">
        <v>0</v>
      </c>
      <c r="BV223">
        <v>0</v>
      </c>
      <c r="BW223">
        <v>0</v>
      </c>
      <c r="CX223">
        <f>Y223*Source!I91</f>
        <v>0.13999999999999999</v>
      </c>
      <c r="CY223">
        <f>AA223</f>
        <v>17.45</v>
      </c>
      <c r="CZ223">
        <f>AE223</f>
        <v>2.44</v>
      </c>
      <c r="DA223">
        <f>AI223</f>
        <v>7.15</v>
      </c>
      <c r="DB223">
        <v>0</v>
      </c>
    </row>
    <row r="224" spans="1:106" x14ac:dyDescent="0.2">
      <c r="A224">
        <f>ROW(Source!A91)</f>
        <v>91</v>
      </c>
      <c r="B224">
        <v>26812450</v>
      </c>
      <c r="C224">
        <v>26813329</v>
      </c>
      <c r="D224">
        <v>25155376</v>
      </c>
      <c r="E224">
        <v>1</v>
      </c>
      <c r="F224">
        <v>1</v>
      </c>
      <c r="G224">
        <v>1</v>
      </c>
      <c r="H224">
        <v>3</v>
      </c>
      <c r="I224" t="s">
        <v>169</v>
      </c>
      <c r="J224" t="s">
        <v>171</v>
      </c>
      <c r="K224" t="s">
        <v>170</v>
      </c>
      <c r="L224">
        <v>1348</v>
      </c>
      <c r="N224">
        <v>1009</v>
      </c>
      <c r="O224" t="s">
        <v>62</v>
      </c>
      <c r="P224" t="s">
        <v>62</v>
      </c>
      <c r="Q224">
        <v>1000</v>
      </c>
      <c r="W224">
        <v>0</v>
      </c>
      <c r="X224">
        <v>1719355709</v>
      </c>
      <c r="Y224">
        <v>96.6</v>
      </c>
      <c r="AA224">
        <v>3230.01</v>
      </c>
      <c r="AB224">
        <v>0</v>
      </c>
      <c r="AC224">
        <v>0</v>
      </c>
      <c r="AD224">
        <v>0</v>
      </c>
      <c r="AE224">
        <v>451.75</v>
      </c>
      <c r="AF224">
        <v>0</v>
      </c>
      <c r="AG224">
        <v>0</v>
      </c>
      <c r="AH224">
        <v>0</v>
      </c>
      <c r="AI224">
        <v>7.15</v>
      </c>
      <c r="AJ224">
        <v>1</v>
      </c>
      <c r="AK224">
        <v>1</v>
      </c>
      <c r="AL224">
        <v>1</v>
      </c>
      <c r="AN224">
        <v>0</v>
      </c>
      <c r="AO224">
        <v>0</v>
      </c>
      <c r="AP224">
        <v>0</v>
      </c>
      <c r="AQ224">
        <v>0</v>
      </c>
      <c r="AR224">
        <v>0</v>
      </c>
      <c r="AS224" t="s">
        <v>6</v>
      </c>
      <c r="AT224">
        <v>96.6</v>
      </c>
      <c r="AU224" t="s">
        <v>6</v>
      </c>
      <c r="AV224">
        <v>0</v>
      </c>
      <c r="AW224">
        <v>1</v>
      </c>
      <c r="AX224">
        <v>-1</v>
      </c>
      <c r="AY224">
        <v>0</v>
      </c>
      <c r="AZ224">
        <v>0</v>
      </c>
      <c r="BA224" t="s">
        <v>6</v>
      </c>
      <c r="BB224">
        <v>0</v>
      </c>
      <c r="BC224">
        <v>0</v>
      </c>
      <c r="BD224">
        <v>0</v>
      </c>
      <c r="BE224">
        <v>0</v>
      </c>
      <c r="BF224">
        <v>0</v>
      </c>
      <c r="BG224">
        <v>0</v>
      </c>
      <c r="BH224">
        <v>0</v>
      </c>
      <c r="BI224">
        <v>0</v>
      </c>
      <c r="BJ224">
        <v>0</v>
      </c>
      <c r="BK224">
        <v>0</v>
      </c>
      <c r="BL224">
        <v>0</v>
      </c>
      <c r="BM224">
        <v>0</v>
      </c>
      <c r="BN224">
        <v>0</v>
      </c>
      <c r="BO224">
        <v>0</v>
      </c>
      <c r="BP224">
        <v>0</v>
      </c>
      <c r="BQ224">
        <v>0</v>
      </c>
      <c r="BR224">
        <v>0</v>
      </c>
      <c r="BS224">
        <v>0</v>
      </c>
      <c r="BT224">
        <v>0</v>
      </c>
      <c r="BU224">
        <v>0</v>
      </c>
      <c r="BV224">
        <v>0</v>
      </c>
      <c r="BW224">
        <v>0</v>
      </c>
      <c r="CX224">
        <f>Y224*Source!I91</f>
        <v>67.61999999999999</v>
      </c>
      <c r="CY224">
        <f>AA224</f>
        <v>3230.01</v>
      </c>
      <c r="CZ224">
        <f>AE224</f>
        <v>451.75</v>
      </c>
      <c r="DA224">
        <f>AI224</f>
        <v>7.15</v>
      </c>
      <c r="DB224">
        <v>0</v>
      </c>
    </row>
    <row r="225" spans="1:106" x14ac:dyDescent="0.2">
      <c r="A225">
        <f>ROW(Source!A91)</f>
        <v>91</v>
      </c>
      <c r="B225">
        <v>26812450</v>
      </c>
      <c r="C225">
        <v>26813329</v>
      </c>
      <c r="D225">
        <v>25172445</v>
      </c>
      <c r="E225">
        <v>1</v>
      </c>
      <c r="F225">
        <v>1</v>
      </c>
      <c r="G225">
        <v>1</v>
      </c>
      <c r="H225">
        <v>3</v>
      </c>
      <c r="I225" t="s">
        <v>468</v>
      </c>
      <c r="J225" t="s">
        <v>469</v>
      </c>
      <c r="K225" t="s">
        <v>470</v>
      </c>
      <c r="L225">
        <v>1348</v>
      </c>
      <c r="N225">
        <v>1009</v>
      </c>
      <c r="O225" t="s">
        <v>62</v>
      </c>
      <c r="P225" t="s">
        <v>62</v>
      </c>
      <c r="Q225">
        <v>1000</v>
      </c>
      <c r="W225">
        <v>0</v>
      </c>
      <c r="X225">
        <v>-1756095795</v>
      </c>
      <c r="Y225">
        <v>6.1999999999999998E-3</v>
      </c>
      <c r="AA225">
        <v>42821.35</v>
      </c>
      <c r="AB225">
        <v>0</v>
      </c>
      <c r="AC225">
        <v>0</v>
      </c>
      <c r="AD225">
        <v>0</v>
      </c>
      <c r="AE225">
        <v>5989</v>
      </c>
      <c r="AF225">
        <v>0</v>
      </c>
      <c r="AG225">
        <v>0</v>
      </c>
      <c r="AH225">
        <v>0</v>
      </c>
      <c r="AI225">
        <v>7.15</v>
      </c>
      <c r="AJ225">
        <v>1</v>
      </c>
      <c r="AK225">
        <v>1</v>
      </c>
      <c r="AL225">
        <v>1</v>
      </c>
      <c r="AN225">
        <v>0</v>
      </c>
      <c r="AO225">
        <v>1</v>
      </c>
      <c r="AP225">
        <v>1</v>
      </c>
      <c r="AQ225">
        <v>0</v>
      </c>
      <c r="AR225">
        <v>0</v>
      </c>
      <c r="AS225" t="s">
        <v>6</v>
      </c>
      <c r="AT225">
        <v>6.1999999999999998E-3</v>
      </c>
      <c r="AU225" t="s">
        <v>6</v>
      </c>
      <c r="AV225">
        <v>0</v>
      </c>
      <c r="AW225">
        <v>2</v>
      </c>
      <c r="AX225">
        <v>26813342</v>
      </c>
      <c r="AY225">
        <v>1</v>
      </c>
      <c r="AZ225">
        <v>0</v>
      </c>
      <c r="BA225">
        <v>227</v>
      </c>
      <c r="BB225">
        <v>0</v>
      </c>
      <c r="BC225">
        <v>0</v>
      </c>
      <c r="BD225">
        <v>0</v>
      </c>
      <c r="BE225">
        <v>0</v>
      </c>
      <c r="BF225">
        <v>0</v>
      </c>
      <c r="BG225">
        <v>0</v>
      </c>
      <c r="BH225">
        <v>0</v>
      </c>
      <c r="BI225">
        <v>0</v>
      </c>
      <c r="BJ225">
        <v>0</v>
      </c>
      <c r="BK225">
        <v>0</v>
      </c>
      <c r="BL225">
        <v>0</v>
      </c>
      <c r="BM225">
        <v>0</v>
      </c>
      <c r="BN225">
        <v>0</v>
      </c>
      <c r="BO225">
        <v>0</v>
      </c>
      <c r="BP225">
        <v>0</v>
      </c>
      <c r="BQ225">
        <v>0</v>
      </c>
      <c r="BR225">
        <v>0</v>
      </c>
      <c r="BS225">
        <v>0</v>
      </c>
      <c r="BT225">
        <v>0</v>
      </c>
      <c r="BU225">
        <v>0</v>
      </c>
      <c r="BV225">
        <v>0</v>
      </c>
      <c r="BW225">
        <v>0</v>
      </c>
      <c r="CX225">
        <f>Y225*Source!I91</f>
        <v>4.3399999999999992E-3</v>
      </c>
      <c r="CY225">
        <f>AA225</f>
        <v>42821.35</v>
      </c>
      <c r="CZ225">
        <f>AE225</f>
        <v>5989</v>
      </c>
      <c r="DA225">
        <f>AI225</f>
        <v>7.15</v>
      </c>
      <c r="DB225">
        <v>0</v>
      </c>
    </row>
    <row r="226" spans="1:106" x14ac:dyDescent="0.2">
      <c r="A226">
        <f>ROW(Source!A91)</f>
        <v>91</v>
      </c>
      <c r="B226">
        <v>26812450</v>
      </c>
      <c r="C226">
        <v>26813329</v>
      </c>
      <c r="D226">
        <v>25178466</v>
      </c>
      <c r="E226">
        <v>1</v>
      </c>
      <c r="F226">
        <v>1</v>
      </c>
      <c r="G226">
        <v>1</v>
      </c>
      <c r="H226">
        <v>3</v>
      </c>
      <c r="I226" t="s">
        <v>471</v>
      </c>
      <c r="J226" t="s">
        <v>472</v>
      </c>
      <c r="K226" t="s">
        <v>473</v>
      </c>
      <c r="L226">
        <v>1339</v>
      </c>
      <c r="N226">
        <v>1007</v>
      </c>
      <c r="O226" t="s">
        <v>52</v>
      </c>
      <c r="P226" t="s">
        <v>52</v>
      </c>
      <c r="Q226">
        <v>1</v>
      </c>
      <c r="W226">
        <v>0</v>
      </c>
      <c r="X226">
        <v>-395792271</v>
      </c>
      <c r="Y226">
        <v>0.15</v>
      </c>
      <c r="AA226">
        <v>9202.0499999999993</v>
      </c>
      <c r="AB226">
        <v>0</v>
      </c>
      <c r="AC226">
        <v>0</v>
      </c>
      <c r="AD226">
        <v>0</v>
      </c>
      <c r="AE226">
        <v>1287</v>
      </c>
      <c r="AF226">
        <v>0</v>
      </c>
      <c r="AG226">
        <v>0</v>
      </c>
      <c r="AH226">
        <v>0</v>
      </c>
      <c r="AI226">
        <v>7.15</v>
      </c>
      <c r="AJ226">
        <v>1</v>
      </c>
      <c r="AK226">
        <v>1</v>
      </c>
      <c r="AL226">
        <v>1</v>
      </c>
      <c r="AN226">
        <v>0</v>
      </c>
      <c r="AO226">
        <v>1</v>
      </c>
      <c r="AP226">
        <v>1</v>
      </c>
      <c r="AQ226">
        <v>0</v>
      </c>
      <c r="AR226">
        <v>0</v>
      </c>
      <c r="AS226" t="s">
        <v>6</v>
      </c>
      <c r="AT226">
        <v>0.15</v>
      </c>
      <c r="AU226" t="s">
        <v>6</v>
      </c>
      <c r="AV226">
        <v>0</v>
      </c>
      <c r="AW226">
        <v>2</v>
      </c>
      <c r="AX226">
        <v>26813343</v>
      </c>
      <c r="AY226">
        <v>1</v>
      </c>
      <c r="AZ226">
        <v>0</v>
      </c>
      <c r="BA226">
        <v>228</v>
      </c>
      <c r="BB226">
        <v>0</v>
      </c>
      <c r="BC226">
        <v>0</v>
      </c>
      <c r="BD226">
        <v>0</v>
      </c>
      <c r="BE226">
        <v>0</v>
      </c>
      <c r="BF226">
        <v>0</v>
      </c>
      <c r="BG226">
        <v>0</v>
      </c>
      <c r="BH226">
        <v>0</v>
      </c>
      <c r="BI226">
        <v>0</v>
      </c>
      <c r="BJ226">
        <v>0</v>
      </c>
      <c r="BK226">
        <v>0</v>
      </c>
      <c r="BL226">
        <v>0</v>
      </c>
      <c r="BM226">
        <v>0</v>
      </c>
      <c r="BN226">
        <v>0</v>
      </c>
      <c r="BO226">
        <v>0</v>
      </c>
      <c r="BP226">
        <v>0</v>
      </c>
      <c r="BQ226">
        <v>0</v>
      </c>
      <c r="BR226">
        <v>0</v>
      </c>
      <c r="BS226">
        <v>0</v>
      </c>
      <c r="BT226">
        <v>0</v>
      </c>
      <c r="BU226">
        <v>0</v>
      </c>
      <c r="BV226">
        <v>0</v>
      </c>
      <c r="BW226">
        <v>0</v>
      </c>
      <c r="CX226">
        <f>Y226*Source!I91</f>
        <v>0.105</v>
      </c>
      <c r="CY226">
        <f>AA226</f>
        <v>9202.0499999999993</v>
      </c>
      <c r="CZ226">
        <f>AE226</f>
        <v>1287</v>
      </c>
      <c r="DA226">
        <f>AI226</f>
        <v>7.15</v>
      </c>
      <c r="DB226">
        <v>0</v>
      </c>
    </row>
    <row r="227" spans="1:106" x14ac:dyDescent="0.2">
      <c r="A227">
        <f>ROW(Source!A96)</f>
        <v>96</v>
      </c>
      <c r="B227">
        <v>26812436</v>
      </c>
      <c r="C227">
        <v>26813473</v>
      </c>
      <c r="D227">
        <v>25419089</v>
      </c>
      <c r="E227">
        <v>1</v>
      </c>
      <c r="F227">
        <v>1</v>
      </c>
      <c r="G227">
        <v>1</v>
      </c>
      <c r="H227">
        <v>1</v>
      </c>
      <c r="I227" t="s">
        <v>457</v>
      </c>
      <c r="J227" t="s">
        <v>6</v>
      </c>
      <c r="K227" t="s">
        <v>458</v>
      </c>
      <c r="L227">
        <v>1191</v>
      </c>
      <c r="N227">
        <v>1013</v>
      </c>
      <c r="O227" t="s">
        <v>344</v>
      </c>
      <c r="P227" t="s">
        <v>344</v>
      </c>
      <c r="Q227">
        <v>1</v>
      </c>
      <c r="W227">
        <v>0</v>
      </c>
      <c r="X227">
        <v>1069510174</v>
      </c>
      <c r="Y227">
        <v>44.044999999999995</v>
      </c>
      <c r="AA227">
        <v>0</v>
      </c>
      <c r="AB227">
        <v>0</v>
      </c>
      <c r="AC227">
        <v>0</v>
      </c>
      <c r="AD227">
        <v>9.6199999999999992</v>
      </c>
      <c r="AE227">
        <v>0</v>
      </c>
      <c r="AF227">
        <v>0</v>
      </c>
      <c r="AG227">
        <v>0</v>
      </c>
      <c r="AH227">
        <v>9.6199999999999992</v>
      </c>
      <c r="AI227">
        <v>1</v>
      </c>
      <c r="AJ227">
        <v>1</v>
      </c>
      <c r="AK227">
        <v>1</v>
      </c>
      <c r="AL227">
        <v>1</v>
      </c>
      <c r="AN227">
        <v>0</v>
      </c>
      <c r="AO227">
        <v>1</v>
      </c>
      <c r="AP227">
        <v>1</v>
      </c>
      <c r="AQ227">
        <v>0</v>
      </c>
      <c r="AR227">
        <v>0</v>
      </c>
      <c r="AS227" t="s">
        <v>6</v>
      </c>
      <c r="AT227">
        <v>38.299999999999997</v>
      </c>
      <c r="AU227" t="s">
        <v>42</v>
      </c>
      <c r="AV227">
        <v>1</v>
      </c>
      <c r="AW227">
        <v>2</v>
      </c>
      <c r="AX227">
        <v>26813474</v>
      </c>
      <c r="AY227">
        <v>1</v>
      </c>
      <c r="AZ227">
        <v>0</v>
      </c>
      <c r="BA227">
        <v>229</v>
      </c>
      <c r="BB227">
        <v>0</v>
      </c>
      <c r="BC227">
        <v>0</v>
      </c>
      <c r="BD227">
        <v>0</v>
      </c>
      <c r="BE227">
        <v>0</v>
      </c>
      <c r="BF227">
        <v>0</v>
      </c>
      <c r="BG227">
        <v>0</v>
      </c>
      <c r="BH227">
        <v>0</v>
      </c>
      <c r="BI227">
        <v>0</v>
      </c>
      <c r="BJ227">
        <v>0</v>
      </c>
      <c r="BK227">
        <v>0</v>
      </c>
      <c r="BL227">
        <v>0</v>
      </c>
      <c r="BM227">
        <v>0</v>
      </c>
      <c r="BN227">
        <v>0</v>
      </c>
      <c r="BO227">
        <v>0</v>
      </c>
      <c r="BP227">
        <v>0</v>
      </c>
      <c r="BQ227">
        <v>0</v>
      </c>
      <c r="BR227">
        <v>0</v>
      </c>
      <c r="BS227">
        <v>0</v>
      </c>
      <c r="BT227">
        <v>0</v>
      </c>
      <c r="BU227">
        <v>0</v>
      </c>
      <c r="BV227">
        <v>0</v>
      </c>
      <c r="BW227">
        <v>0</v>
      </c>
      <c r="CX227">
        <f>Y227*Source!I96</f>
        <v>30.831499999999995</v>
      </c>
      <c r="CY227">
        <f>AD227</f>
        <v>9.6199999999999992</v>
      </c>
      <c r="CZ227">
        <f>AH227</f>
        <v>9.6199999999999992</v>
      </c>
      <c r="DA227">
        <f>AL227</f>
        <v>1</v>
      </c>
      <c r="DB227">
        <v>0</v>
      </c>
    </row>
    <row r="228" spans="1:106" x14ac:dyDescent="0.2">
      <c r="A228">
        <f>ROW(Source!A96)</f>
        <v>96</v>
      </c>
      <c r="B228">
        <v>26812436</v>
      </c>
      <c r="C228">
        <v>26813473</v>
      </c>
      <c r="D228">
        <v>25412928</v>
      </c>
      <c r="E228">
        <v>1</v>
      </c>
      <c r="F228">
        <v>1</v>
      </c>
      <c r="G228">
        <v>1</v>
      </c>
      <c r="H228">
        <v>1</v>
      </c>
      <c r="I228" t="s">
        <v>345</v>
      </c>
      <c r="J228" t="s">
        <v>6</v>
      </c>
      <c r="K228" t="s">
        <v>346</v>
      </c>
      <c r="L228">
        <v>1191</v>
      </c>
      <c r="N228">
        <v>1013</v>
      </c>
      <c r="O228" t="s">
        <v>344</v>
      </c>
      <c r="P228" t="s">
        <v>344</v>
      </c>
      <c r="Q228">
        <v>1</v>
      </c>
      <c r="W228">
        <v>0</v>
      </c>
      <c r="X228">
        <v>-1417349443</v>
      </c>
      <c r="Y228">
        <v>19.12</v>
      </c>
      <c r="AA228">
        <v>0</v>
      </c>
      <c r="AB228">
        <v>0</v>
      </c>
      <c r="AC228">
        <v>0</v>
      </c>
      <c r="AD228">
        <v>0</v>
      </c>
      <c r="AE228">
        <v>0</v>
      </c>
      <c r="AF228">
        <v>0</v>
      </c>
      <c r="AG228">
        <v>0</v>
      </c>
      <c r="AH228">
        <v>0</v>
      </c>
      <c r="AI228">
        <v>1</v>
      </c>
      <c r="AJ228">
        <v>1</v>
      </c>
      <c r="AK228">
        <v>1</v>
      </c>
      <c r="AL228">
        <v>1</v>
      </c>
      <c r="AN228">
        <v>0</v>
      </c>
      <c r="AO228">
        <v>1</v>
      </c>
      <c r="AP228">
        <v>0</v>
      </c>
      <c r="AQ228">
        <v>0</v>
      </c>
      <c r="AR228">
        <v>0</v>
      </c>
      <c r="AS228" t="s">
        <v>6</v>
      </c>
      <c r="AT228">
        <v>19.12</v>
      </c>
      <c r="AU228" t="s">
        <v>6</v>
      </c>
      <c r="AV228">
        <v>2</v>
      </c>
      <c r="AW228">
        <v>2</v>
      </c>
      <c r="AX228">
        <v>26813475</v>
      </c>
      <c r="AY228">
        <v>1</v>
      </c>
      <c r="AZ228">
        <v>2048</v>
      </c>
      <c r="BA228">
        <v>230</v>
      </c>
      <c r="BB228">
        <v>0</v>
      </c>
      <c r="BC228">
        <v>0</v>
      </c>
      <c r="BD228">
        <v>0</v>
      </c>
      <c r="BE228">
        <v>0</v>
      </c>
      <c r="BF228">
        <v>0</v>
      </c>
      <c r="BG228">
        <v>0</v>
      </c>
      <c r="BH228">
        <v>0</v>
      </c>
      <c r="BI228">
        <v>0</v>
      </c>
      <c r="BJ228">
        <v>0</v>
      </c>
      <c r="BK228">
        <v>0</v>
      </c>
      <c r="BL228">
        <v>0</v>
      </c>
      <c r="BM228">
        <v>0</v>
      </c>
      <c r="BN228">
        <v>0</v>
      </c>
      <c r="BO228">
        <v>0</v>
      </c>
      <c r="BP228">
        <v>0</v>
      </c>
      <c r="BQ228">
        <v>0</v>
      </c>
      <c r="BR228">
        <v>0</v>
      </c>
      <c r="BS228">
        <v>0</v>
      </c>
      <c r="BT228">
        <v>0</v>
      </c>
      <c r="BU228">
        <v>0</v>
      </c>
      <c r="BV228">
        <v>0</v>
      </c>
      <c r="BW228">
        <v>0</v>
      </c>
      <c r="CX228">
        <f>Y228*Source!I96</f>
        <v>13.384</v>
      </c>
      <c r="CY228">
        <f>AD228</f>
        <v>0</v>
      </c>
      <c r="CZ228">
        <f>AH228</f>
        <v>0</v>
      </c>
      <c r="DA228">
        <f>AL228</f>
        <v>1</v>
      </c>
      <c r="DB228">
        <v>0</v>
      </c>
    </row>
    <row r="229" spans="1:106" x14ac:dyDescent="0.2">
      <c r="A229">
        <f>ROW(Source!A96)</f>
        <v>96</v>
      </c>
      <c r="B229">
        <v>26812436</v>
      </c>
      <c r="C229">
        <v>26813473</v>
      </c>
      <c r="D229">
        <v>25230220</v>
      </c>
      <c r="E229">
        <v>1</v>
      </c>
      <c r="F229">
        <v>1</v>
      </c>
      <c r="G229">
        <v>1</v>
      </c>
      <c r="H229">
        <v>2</v>
      </c>
      <c r="I229" t="s">
        <v>351</v>
      </c>
      <c r="J229" t="s">
        <v>352</v>
      </c>
      <c r="K229" t="s">
        <v>353</v>
      </c>
      <c r="L229">
        <v>1368</v>
      </c>
      <c r="N229">
        <v>1011</v>
      </c>
      <c r="O229" t="s">
        <v>350</v>
      </c>
      <c r="P229" t="s">
        <v>350</v>
      </c>
      <c r="Q229">
        <v>1</v>
      </c>
      <c r="W229">
        <v>0</v>
      </c>
      <c r="X229">
        <v>-1718674368</v>
      </c>
      <c r="Y229">
        <v>3.7499999999999999E-2</v>
      </c>
      <c r="AA229">
        <v>0</v>
      </c>
      <c r="AB229">
        <v>111.99</v>
      </c>
      <c r="AC229">
        <v>13.5</v>
      </c>
      <c r="AD229">
        <v>0</v>
      </c>
      <c r="AE229">
        <v>0</v>
      </c>
      <c r="AF229">
        <v>111.99</v>
      </c>
      <c r="AG229">
        <v>13.5</v>
      </c>
      <c r="AH229">
        <v>0</v>
      </c>
      <c r="AI229">
        <v>1</v>
      </c>
      <c r="AJ229">
        <v>1</v>
      </c>
      <c r="AK229">
        <v>1</v>
      </c>
      <c r="AL229">
        <v>1</v>
      </c>
      <c r="AN229">
        <v>0</v>
      </c>
      <c r="AO229">
        <v>1</v>
      </c>
      <c r="AP229">
        <v>1</v>
      </c>
      <c r="AQ229">
        <v>0</v>
      </c>
      <c r="AR229">
        <v>0</v>
      </c>
      <c r="AS229" t="s">
        <v>6</v>
      </c>
      <c r="AT229">
        <v>0.03</v>
      </c>
      <c r="AU229" t="s">
        <v>41</v>
      </c>
      <c r="AV229">
        <v>0</v>
      </c>
      <c r="AW229">
        <v>2</v>
      </c>
      <c r="AX229">
        <v>26813476</v>
      </c>
      <c r="AY229">
        <v>1</v>
      </c>
      <c r="AZ229">
        <v>0</v>
      </c>
      <c r="BA229">
        <v>231</v>
      </c>
      <c r="BB229">
        <v>0</v>
      </c>
      <c r="BC229">
        <v>0</v>
      </c>
      <c r="BD229">
        <v>0</v>
      </c>
      <c r="BE229">
        <v>0</v>
      </c>
      <c r="BF229">
        <v>0</v>
      </c>
      <c r="BG229">
        <v>0</v>
      </c>
      <c r="BH229">
        <v>0</v>
      </c>
      <c r="BI229">
        <v>0</v>
      </c>
      <c r="BJ229">
        <v>0</v>
      </c>
      <c r="BK229">
        <v>0</v>
      </c>
      <c r="BL229">
        <v>0</v>
      </c>
      <c r="BM229">
        <v>0</v>
      </c>
      <c r="BN229">
        <v>0</v>
      </c>
      <c r="BO229">
        <v>0</v>
      </c>
      <c r="BP229">
        <v>0</v>
      </c>
      <c r="BQ229">
        <v>0</v>
      </c>
      <c r="BR229">
        <v>0</v>
      </c>
      <c r="BS229">
        <v>0</v>
      </c>
      <c r="BT229">
        <v>0</v>
      </c>
      <c r="BU229">
        <v>0</v>
      </c>
      <c r="BV229">
        <v>0</v>
      </c>
      <c r="BW229">
        <v>0</v>
      </c>
      <c r="CX229">
        <f>Y229*Source!I96</f>
        <v>2.6249999999999999E-2</v>
      </c>
      <c r="CY229">
        <f t="shared" ref="CY229:CY235" si="18">AB229</f>
        <v>111.99</v>
      </c>
      <c r="CZ229">
        <f t="shared" ref="CZ229:CZ235" si="19">AF229</f>
        <v>111.99</v>
      </c>
      <c r="DA229">
        <f t="shared" ref="DA229:DA235" si="20">AJ229</f>
        <v>1</v>
      </c>
      <c r="DB229">
        <v>0</v>
      </c>
    </row>
    <row r="230" spans="1:106" x14ac:dyDescent="0.2">
      <c r="A230">
        <f>ROW(Source!A96)</f>
        <v>96</v>
      </c>
      <c r="B230">
        <v>26812436</v>
      </c>
      <c r="C230">
        <v>26813473</v>
      </c>
      <c r="D230">
        <v>25230729</v>
      </c>
      <c r="E230">
        <v>1</v>
      </c>
      <c r="F230">
        <v>1</v>
      </c>
      <c r="G230">
        <v>1</v>
      </c>
      <c r="H230">
        <v>2</v>
      </c>
      <c r="I230" t="s">
        <v>459</v>
      </c>
      <c r="J230" t="s">
        <v>460</v>
      </c>
      <c r="K230" t="s">
        <v>461</v>
      </c>
      <c r="L230">
        <v>1368</v>
      </c>
      <c r="N230">
        <v>1011</v>
      </c>
      <c r="O230" t="s">
        <v>350</v>
      </c>
      <c r="P230" t="s">
        <v>350</v>
      </c>
      <c r="Q230">
        <v>1</v>
      </c>
      <c r="W230">
        <v>0</v>
      </c>
      <c r="X230">
        <v>-1615467626</v>
      </c>
      <c r="Y230">
        <v>3.9874999999999998</v>
      </c>
      <c r="AA230">
        <v>0</v>
      </c>
      <c r="AB230">
        <v>195.2</v>
      </c>
      <c r="AC230">
        <v>14.4</v>
      </c>
      <c r="AD230">
        <v>0</v>
      </c>
      <c r="AE230">
        <v>0</v>
      </c>
      <c r="AF230">
        <v>195.2</v>
      </c>
      <c r="AG230">
        <v>14.4</v>
      </c>
      <c r="AH230">
        <v>0</v>
      </c>
      <c r="AI230">
        <v>1</v>
      </c>
      <c r="AJ230">
        <v>1</v>
      </c>
      <c r="AK230">
        <v>1</v>
      </c>
      <c r="AL230">
        <v>1</v>
      </c>
      <c r="AN230">
        <v>0</v>
      </c>
      <c r="AO230">
        <v>1</v>
      </c>
      <c r="AP230">
        <v>1</v>
      </c>
      <c r="AQ230">
        <v>0</v>
      </c>
      <c r="AR230">
        <v>0</v>
      </c>
      <c r="AS230" t="s">
        <v>6</v>
      </c>
      <c r="AT230">
        <v>3.19</v>
      </c>
      <c r="AU230" t="s">
        <v>41</v>
      </c>
      <c r="AV230">
        <v>0</v>
      </c>
      <c r="AW230">
        <v>2</v>
      </c>
      <c r="AX230">
        <v>26813477</v>
      </c>
      <c r="AY230">
        <v>1</v>
      </c>
      <c r="AZ230">
        <v>0</v>
      </c>
      <c r="BA230">
        <v>232</v>
      </c>
      <c r="BB230">
        <v>0</v>
      </c>
      <c r="BC230">
        <v>0</v>
      </c>
      <c r="BD230">
        <v>0</v>
      </c>
      <c r="BE230">
        <v>0</v>
      </c>
      <c r="BF230">
        <v>0</v>
      </c>
      <c r="BG230">
        <v>0</v>
      </c>
      <c r="BH230">
        <v>0</v>
      </c>
      <c r="BI230">
        <v>0</v>
      </c>
      <c r="BJ230">
        <v>0</v>
      </c>
      <c r="BK230">
        <v>0</v>
      </c>
      <c r="BL230">
        <v>0</v>
      </c>
      <c r="BM230">
        <v>0</v>
      </c>
      <c r="BN230">
        <v>0</v>
      </c>
      <c r="BO230">
        <v>0</v>
      </c>
      <c r="BP230">
        <v>0</v>
      </c>
      <c r="BQ230">
        <v>0</v>
      </c>
      <c r="BR230">
        <v>0</v>
      </c>
      <c r="BS230">
        <v>0</v>
      </c>
      <c r="BT230">
        <v>0</v>
      </c>
      <c r="BU230">
        <v>0</v>
      </c>
      <c r="BV230">
        <v>0</v>
      </c>
      <c r="BW230">
        <v>0</v>
      </c>
      <c r="CX230">
        <f>Y230*Source!I96</f>
        <v>2.7912499999999998</v>
      </c>
      <c r="CY230">
        <f t="shared" si="18"/>
        <v>195.2</v>
      </c>
      <c r="CZ230">
        <f t="shared" si="19"/>
        <v>195.2</v>
      </c>
      <c r="DA230">
        <f t="shared" si="20"/>
        <v>1</v>
      </c>
      <c r="DB230">
        <v>0</v>
      </c>
    </row>
    <row r="231" spans="1:106" x14ac:dyDescent="0.2">
      <c r="A231">
        <f>ROW(Source!A96)</f>
        <v>96</v>
      </c>
      <c r="B231">
        <v>26812436</v>
      </c>
      <c r="C231">
        <v>26813473</v>
      </c>
      <c r="D231">
        <v>25230745</v>
      </c>
      <c r="E231">
        <v>1</v>
      </c>
      <c r="F231">
        <v>1</v>
      </c>
      <c r="G231">
        <v>1</v>
      </c>
      <c r="H231">
        <v>2</v>
      </c>
      <c r="I231" t="s">
        <v>462</v>
      </c>
      <c r="J231" t="s">
        <v>463</v>
      </c>
      <c r="K231" t="s">
        <v>464</v>
      </c>
      <c r="L231">
        <v>1368</v>
      </c>
      <c r="N231">
        <v>1011</v>
      </c>
      <c r="O231" t="s">
        <v>350</v>
      </c>
      <c r="P231" t="s">
        <v>350</v>
      </c>
      <c r="Q231">
        <v>1</v>
      </c>
      <c r="W231">
        <v>0</v>
      </c>
      <c r="X231">
        <v>1213144090</v>
      </c>
      <c r="Y231">
        <v>1.75</v>
      </c>
      <c r="AA231">
        <v>0</v>
      </c>
      <c r="AB231">
        <v>17.2</v>
      </c>
      <c r="AC231">
        <v>0</v>
      </c>
      <c r="AD231">
        <v>0</v>
      </c>
      <c r="AE231">
        <v>0</v>
      </c>
      <c r="AF231">
        <v>17.2</v>
      </c>
      <c r="AG231">
        <v>0</v>
      </c>
      <c r="AH231">
        <v>0</v>
      </c>
      <c r="AI231">
        <v>1</v>
      </c>
      <c r="AJ231">
        <v>1</v>
      </c>
      <c r="AK231">
        <v>1</v>
      </c>
      <c r="AL231">
        <v>1</v>
      </c>
      <c r="AN231">
        <v>0</v>
      </c>
      <c r="AO231">
        <v>1</v>
      </c>
      <c r="AP231">
        <v>1</v>
      </c>
      <c r="AQ231">
        <v>0</v>
      </c>
      <c r="AR231">
        <v>0</v>
      </c>
      <c r="AS231" t="s">
        <v>6</v>
      </c>
      <c r="AT231">
        <v>1.4</v>
      </c>
      <c r="AU231" t="s">
        <v>41</v>
      </c>
      <c r="AV231">
        <v>0</v>
      </c>
      <c r="AW231">
        <v>2</v>
      </c>
      <c r="AX231">
        <v>26813478</v>
      </c>
      <c r="AY231">
        <v>1</v>
      </c>
      <c r="AZ231">
        <v>0</v>
      </c>
      <c r="BA231">
        <v>233</v>
      </c>
      <c r="BB231">
        <v>0</v>
      </c>
      <c r="BC231">
        <v>0</v>
      </c>
      <c r="BD231">
        <v>0</v>
      </c>
      <c r="BE231">
        <v>0</v>
      </c>
      <c r="BF231">
        <v>0</v>
      </c>
      <c r="BG231">
        <v>0</v>
      </c>
      <c r="BH231">
        <v>0</v>
      </c>
      <c r="BI231">
        <v>0</v>
      </c>
      <c r="BJ231">
        <v>0</v>
      </c>
      <c r="BK231">
        <v>0</v>
      </c>
      <c r="BL231">
        <v>0</v>
      </c>
      <c r="BM231">
        <v>0</v>
      </c>
      <c r="BN231">
        <v>0</v>
      </c>
      <c r="BO231">
        <v>0</v>
      </c>
      <c r="BP231">
        <v>0</v>
      </c>
      <c r="BQ231">
        <v>0</v>
      </c>
      <c r="BR231">
        <v>0</v>
      </c>
      <c r="BS231">
        <v>0</v>
      </c>
      <c r="BT231">
        <v>0</v>
      </c>
      <c r="BU231">
        <v>0</v>
      </c>
      <c r="BV231">
        <v>0</v>
      </c>
      <c r="BW231">
        <v>0</v>
      </c>
      <c r="CX231">
        <f>Y231*Source!I96</f>
        <v>1.2249999999999999</v>
      </c>
      <c r="CY231">
        <f t="shared" si="18"/>
        <v>17.2</v>
      </c>
      <c r="CZ231">
        <f t="shared" si="19"/>
        <v>17.2</v>
      </c>
      <c r="DA231">
        <f t="shared" si="20"/>
        <v>1</v>
      </c>
      <c r="DB231">
        <v>0</v>
      </c>
    </row>
    <row r="232" spans="1:106" x14ac:dyDescent="0.2">
      <c r="A232">
        <f>ROW(Source!A96)</f>
        <v>96</v>
      </c>
      <c r="B232">
        <v>26812436</v>
      </c>
      <c r="C232">
        <v>26813473</v>
      </c>
      <c r="D232">
        <v>25230779</v>
      </c>
      <c r="E232">
        <v>1</v>
      </c>
      <c r="F232">
        <v>1</v>
      </c>
      <c r="G232">
        <v>1</v>
      </c>
      <c r="H232">
        <v>2</v>
      </c>
      <c r="I232" t="s">
        <v>433</v>
      </c>
      <c r="J232" t="s">
        <v>434</v>
      </c>
      <c r="K232" t="s">
        <v>435</v>
      </c>
      <c r="L232">
        <v>1368</v>
      </c>
      <c r="N232">
        <v>1011</v>
      </c>
      <c r="O232" t="s">
        <v>350</v>
      </c>
      <c r="P232" t="s">
        <v>350</v>
      </c>
      <c r="Q232">
        <v>1</v>
      </c>
      <c r="W232">
        <v>0</v>
      </c>
      <c r="X232">
        <v>-891970060</v>
      </c>
      <c r="Y232">
        <v>4.95</v>
      </c>
      <c r="AA232">
        <v>0</v>
      </c>
      <c r="AB232">
        <v>75</v>
      </c>
      <c r="AC232">
        <v>11.6</v>
      </c>
      <c r="AD232">
        <v>0</v>
      </c>
      <c r="AE232">
        <v>0</v>
      </c>
      <c r="AF232">
        <v>75</v>
      </c>
      <c r="AG232">
        <v>11.6</v>
      </c>
      <c r="AH232">
        <v>0</v>
      </c>
      <c r="AI232">
        <v>1</v>
      </c>
      <c r="AJ232">
        <v>1</v>
      </c>
      <c r="AK232">
        <v>1</v>
      </c>
      <c r="AL232">
        <v>1</v>
      </c>
      <c r="AN232">
        <v>0</v>
      </c>
      <c r="AO232">
        <v>1</v>
      </c>
      <c r="AP232">
        <v>1</v>
      </c>
      <c r="AQ232">
        <v>0</v>
      </c>
      <c r="AR232">
        <v>0</v>
      </c>
      <c r="AS232" t="s">
        <v>6</v>
      </c>
      <c r="AT232">
        <v>3.96</v>
      </c>
      <c r="AU232" t="s">
        <v>41</v>
      </c>
      <c r="AV232">
        <v>0</v>
      </c>
      <c r="AW232">
        <v>2</v>
      </c>
      <c r="AX232">
        <v>26813479</v>
      </c>
      <c r="AY232">
        <v>1</v>
      </c>
      <c r="AZ232">
        <v>0</v>
      </c>
      <c r="BA232">
        <v>234</v>
      </c>
      <c r="BB232">
        <v>0</v>
      </c>
      <c r="BC232">
        <v>0</v>
      </c>
      <c r="BD232">
        <v>0</v>
      </c>
      <c r="BE232">
        <v>0</v>
      </c>
      <c r="BF232">
        <v>0</v>
      </c>
      <c r="BG232">
        <v>0</v>
      </c>
      <c r="BH232">
        <v>0</v>
      </c>
      <c r="BI232">
        <v>0</v>
      </c>
      <c r="BJ232">
        <v>0</v>
      </c>
      <c r="BK232">
        <v>0</v>
      </c>
      <c r="BL232">
        <v>0</v>
      </c>
      <c r="BM232">
        <v>0</v>
      </c>
      <c r="BN232">
        <v>0</v>
      </c>
      <c r="BO232">
        <v>0</v>
      </c>
      <c r="BP232">
        <v>0</v>
      </c>
      <c r="BQ232">
        <v>0</v>
      </c>
      <c r="BR232">
        <v>0</v>
      </c>
      <c r="BS232">
        <v>0</v>
      </c>
      <c r="BT232">
        <v>0</v>
      </c>
      <c r="BU232">
        <v>0</v>
      </c>
      <c r="BV232">
        <v>0</v>
      </c>
      <c r="BW232">
        <v>0</v>
      </c>
      <c r="CX232">
        <f>Y232*Source!I96</f>
        <v>3.4649999999999999</v>
      </c>
      <c r="CY232">
        <f t="shared" si="18"/>
        <v>75</v>
      </c>
      <c r="CZ232">
        <f t="shared" si="19"/>
        <v>75</v>
      </c>
      <c r="DA232">
        <f t="shared" si="20"/>
        <v>1</v>
      </c>
      <c r="DB232">
        <v>0</v>
      </c>
    </row>
    <row r="233" spans="1:106" x14ac:dyDescent="0.2">
      <c r="A233">
        <f>ROW(Source!A96)</f>
        <v>96</v>
      </c>
      <c r="B233">
        <v>26812436</v>
      </c>
      <c r="C233">
        <v>26813473</v>
      </c>
      <c r="D233">
        <v>25230783</v>
      </c>
      <c r="E233">
        <v>1</v>
      </c>
      <c r="F233">
        <v>1</v>
      </c>
      <c r="G233">
        <v>1</v>
      </c>
      <c r="H233">
        <v>2</v>
      </c>
      <c r="I233" t="s">
        <v>465</v>
      </c>
      <c r="J233" t="s">
        <v>466</v>
      </c>
      <c r="K233" t="s">
        <v>467</v>
      </c>
      <c r="L233">
        <v>1368</v>
      </c>
      <c r="N233">
        <v>1011</v>
      </c>
      <c r="O233" t="s">
        <v>350</v>
      </c>
      <c r="P233" t="s">
        <v>350</v>
      </c>
      <c r="Q233">
        <v>1</v>
      </c>
      <c r="W233">
        <v>0</v>
      </c>
      <c r="X233">
        <v>-1649076460</v>
      </c>
      <c r="Y233">
        <v>14.387499999999999</v>
      </c>
      <c r="AA233">
        <v>0</v>
      </c>
      <c r="AB233">
        <v>121</v>
      </c>
      <c r="AC233">
        <v>14.4</v>
      </c>
      <c r="AD233">
        <v>0</v>
      </c>
      <c r="AE233">
        <v>0</v>
      </c>
      <c r="AF233">
        <v>121</v>
      </c>
      <c r="AG233">
        <v>14.4</v>
      </c>
      <c r="AH233">
        <v>0</v>
      </c>
      <c r="AI233">
        <v>1</v>
      </c>
      <c r="AJ233">
        <v>1</v>
      </c>
      <c r="AK233">
        <v>1</v>
      </c>
      <c r="AL233">
        <v>1</v>
      </c>
      <c r="AN233">
        <v>0</v>
      </c>
      <c r="AO233">
        <v>1</v>
      </c>
      <c r="AP233">
        <v>1</v>
      </c>
      <c r="AQ233">
        <v>0</v>
      </c>
      <c r="AR233">
        <v>0</v>
      </c>
      <c r="AS233" t="s">
        <v>6</v>
      </c>
      <c r="AT233">
        <v>11.51</v>
      </c>
      <c r="AU233" t="s">
        <v>41</v>
      </c>
      <c r="AV233">
        <v>0</v>
      </c>
      <c r="AW233">
        <v>2</v>
      </c>
      <c r="AX233">
        <v>26813480</v>
      </c>
      <c r="AY233">
        <v>1</v>
      </c>
      <c r="AZ233">
        <v>0</v>
      </c>
      <c r="BA233">
        <v>235</v>
      </c>
      <c r="BB233">
        <v>0</v>
      </c>
      <c r="BC233">
        <v>0</v>
      </c>
      <c r="BD233">
        <v>0</v>
      </c>
      <c r="BE233">
        <v>0</v>
      </c>
      <c r="BF233">
        <v>0</v>
      </c>
      <c r="BG233">
        <v>0</v>
      </c>
      <c r="BH233">
        <v>0</v>
      </c>
      <c r="BI233">
        <v>0</v>
      </c>
      <c r="BJ233">
        <v>0</v>
      </c>
      <c r="BK233">
        <v>0</v>
      </c>
      <c r="BL233">
        <v>0</v>
      </c>
      <c r="BM233">
        <v>0</v>
      </c>
      <c r="BN233">
        <v>0</v>
      </c>
      <c r="BO233">
        <v>0</v>
      </c>
      <c r="BP233">
        <v>0</v>
      </c>
      <c r="BQ233">
        <v>0</v>
      </c>
      <c r="BR233">
        <v>0</v>
      </c>
      <c r="BS233">
        <v>0</v>
      </c>
      <c r="BT233">
        <v>0</v>
      </c>
      <c r="BU233">
        <v>0</v>
      </c>
      <c r="BV233">
        <v>0</v>
      </c>
      <c r="BW233">
        <v>0</v>
      </c>
      <c r="CX233">
        <f>Y233*Source!I96</f>
        <v>10.071249999999999</v>
      </c>
      <c r="CY233">
        <f t="shared" si="18"/>
        <v>121</v>
      </c>
      <c r="CZ233">
        <f t="shared" si="19"/>
        <v>121</v>
      </c>
      <c r="DA233">
        <f t="shared" si="20"/>
        <v>1</v>
      </c>
      <c r="DB233">
        <v>0</v>
      </c>
    </row>
    <row r="234" spans="1:106" x14ac:dyDescent="0.2">
      <c r="A234">
        <f>ROW(Source!A96)</f>
        <v>96</v>
      </c>
      <c r="B234">
        <v>26812436</v>
      </c>
      <c r="C234">
        <v>26813473</v>
      </c>
      <c r="D234">
        <v>25231536</v>
      </c>
      <c r="E234">
        <v>1</v>
      </c>
      <c r="F234">
        <v>1</v>
      </c>
      <c r="G234">
        <v>1</v>
      </c>
      <c r="H234">
        <v>2</v>
      </c>
      <c r="I234" t="s">
        <v>391</v>
      </c>
      <c r="J234" t="s">
        <v>392</v>
      </c>
      <c r="K234" t="s">
        <v>393</v>
      </c>
      <c r="L234">
        <v>1368</v>
      </c>
      <c r="N234">
        <v>1011</v>
      </c>
      <c r="O234" t="s">
        <v>350</v>
      </c>
      <c r="P234" t="s">
        <v>350</v>
      </c>
      <c r="Q234">
        <v>1</v>
      </c>
      <c r="W234">
        <v>0</v>
      </c>
      <c r="X234">
        <v>529073949</v>
      </c>
      <c r="Y234">
        <v>0.48750000000000004</v>
      </c>
      <c r="AA234">
        <v>0</v>
      </c>
      <c r="AB234">
        <v>110</v>
      </c>
      <c r="AC234">
        <v>11.6</v>
      </c>
      <c r="AD234">
        <v>0</v>
      </c>
      <c r="AE234">
        <v>0</v>
      </c>
      <c r="AF234">
        <v>110</v>
      </c>
      <c r="AG234">
        <v>11.6</v>
      </c>
      <c r="AH234">
        <v>0</v>
      </c>
      <c r="AI234">
        <v>1</v>
      </c>
      <c r="AJ234">
        <v>1</v>
      </c>
      <c r="AK234">
        <v>1</v>
      </c>
      <c r="AL234">
        <v>1</v>
      </c>
      <c r="AN234">
        <v>0</v>
      </c>
      <c r="AO234">
        <v>1</v>
      </c>
      <c r="AP234">
        <v>1</v>
      </c>
      <c r="AQ234">
        <v>0</v>
      </c>
      <c r="AR234">
        <v>0</v>
      </c>
      <c r="AS234" t="s">
        <v>6</v>
      </c>
      <c r="AT234">
        <v>0.39</v>
      </c>
      <c r="AU234" t="s">
        <v>41</v>
      </c>
      <c r="AV234">
        <v>0</v>
      </c>
      <c r="AW234">
        <v>2</v>
      </c>
      <c r="AX234">
        <v>26813481</v>
      </c>
      <c r="AY234">
        <v>1</v>
      </c>
      <c r="AZ234">
        <v>0</v>
      </c>
      <c r="BA234">
        <v>236</v>
      </c>
      <c r="BB234">
        <v>0</v>
      </c>
      <c r="BC234">
        <v>0</v>
      </c>
      <c r="BD234">
        <v>0</v>
      </c>
      <c r="BE234">
        <v>0</v>
      </c>
      <c r="BF234">
        <v>0</v>
      </c>
      <c r="BG234">
        <v>0</v>
      </c>
      <c r="BH234">
        <v>0</v>
      </c>
      <c r="BI234">
        <v>0</v>
      </c>
      <c r="BJ234">
        <v>0</v>
      </c>
      <c r="BK234">
        <v>0</v>
      </c>
      <c r="BL234">
        <v>0</v>
      </c>
      <c r="BM234">
        <v>0</v>
      </c>
      <c r="BN234">
        <v>0</v>
      </c>
      <c r="BO234">
        <v>0</v>
      </c>
      <c r="BP234">
        <v>0</v>
      </c>
      <c r="BQ234">
        <v>0</v>
      </c>
      <c r="BR234">
        <v>0</v>
      </c>
      <c r="BS234">
        <v>0</v>
      </c>
      <c r="BT234">
        <v>0</v>
      </c>
      <c r="BU234">
        <v>0</v>
      </c>
      <c r="BV234">
        <v>0</v>
      </c>
      <c r="BW234">
        <v>0</v>
      </c>
      <c r="CX234">
        <f>Y234*Source!I96</f>
        <v>0.34125</v>
      </c>
      <c r="CY234">
        <f t="shared" si="18"/>
        <v>110</v>
      </c>
      <c r="CZ234">
        <f t="shared" si="19"/>
        <v>110</v>
      </c>
      <c r="DA234">
        <f t="shared" si="20"/>
        <v>1</v>
      </c>
      <c r="DB234">
        <v>0</v>
      </c>
    </row>
    <row r="235" spans="1:106" x14ac:dyDescent="0.2">
      <c r="A235">
        <f>ROW(Source!A96)</f>
        <v>96</v>
      </c>
      <c r="B235">
        <v>26812436</v>
      </c>
      <c r="C235">
        <v>26813473</v>
      </c>
      <c r="D235">
        <v>25231607</v>
      </c>
      <c r="E235">
        <v>1</v>
      </c>
      <c r="F235">
        <v>1</v>
      </c>
      <c r="G235">
        <v>1</v>
      </c>
      <c r="H235">
        <v>2</v>
      </c>
      <c r="I235" t="s">
        <v>354</v>
      </c>
      <c r="J235" t="s">
        <v>355</v>
      </c>
      <c r="K235" t="s">
        <v>356</v>
      </c>
      <c r="L235">
        <v>1368</v>
      </c>
      <c r="N235">
        <v>1011</v>
      </c>
      <c r="O235" t="s">
        <v>350</v>
      </c>
      <c r="P235" t="s">
        <v>350</v>
      </c>
      <c r="Q235">
        <v>1</v>
      </c>
      <c r="W235">
        <v>0</v>
      </c>
      <c r="X235">
        <v>1372534845</v>
      </c>
      <c r="Y235">
        <v>0.05</v>
      </c>
      <c r="AA235">
        <v>0</v>
      </c>
      <c r="AB235">
        <v>65.709999999999994</v>
      </c>
      <c r="AC235">
        <v>11.6</v>
      </c>
      <c r="AD235">
        <v>0</v>
      </c>
      <c r="AE235">
        <v>0</v>
      </c>
      <c r="AF235">
        <v>65.709999999999994</v>
      </c>
      <c r="AG235">
        <v>11.6</v>
      </c>
      <c r="AH235">
        <v>0</v>
      </c>
      <c r="AI235">
        <v>1</v>
      </c>
      <c r="AJ235">
        <v>1</v>
      </c>
      <c r="AK235">
        <v>1</v>
      </c>
      <c r="AL235">
        <v>1</v>
      </c>
      <c r="AN235">
        <v>0</v>
      </c>
      <c r="AO235">
        <v>1</v>
      </c>
      <c r="AP235">
        <v>1</v>
      </c>
      <c r="AQ235">
        <v>0</v>
      </c>
      <c r="AR235">
        <v>0</v>
      </c>
      <c r="AS235" t="s">
        <v>6</v>
      </c>
      <c r="AT235">
        <v>0.04</v>
      </c>
      <c r="AU235" t="s">
        <v>41</v>
      </c>
      <c r="AV235">
        <v>0</v>
      </c>
      <c r="AW235">
        <v>2</v>
      </c>
      <c r="AX235">
        <v>26813482</v>
      </c>
      <c r="AY235">
        <v>1</v>
      </c>
      <c r="AZ235">
        <v>0</v>
      </c>
      <c r="BA235">
        <v>237</v>
      </c>
      <c r="BB235">
        <v>0</v>
      </c>
      <c r="BC235">
        <v>0</v>
      </c>
      <c r="BD235">
        <v>0</v>
      </c>
      <c r="BE235">
        <v>0</v>
      </c>
      <c r="BF235">
        <v>0</v>
      </c>
      <c r="BG235">
        <v>0</v>
      </c>
      <c r="BH235">
        <v>0</v>
      </c>
      <c r="BI235">
        <v>0</v>
      </c>
      <c r="BJ235">
        <v>0</v>
      </c>
      <c r="BK235">
        <v>0</v>
      </c>
      <c r="BL235">
        <v>0</v>
      </c>
      <c r="BM235">
        <v>0</v>
      </c>
      <c r="BN235">
        <v>0</v>
      </c>
      <c r="BO235">
        <v>0</v>
      </c>
      <c r="BP235">
        <v>0</v>
      </c>
      <c r="BQ235">
        <v>0</v>
      </c>
      <c r="BR235">
        <v>0</v>
      </c>
      <c r="BS235">
        <v>0</v>
      </c>
      <c r="BT235">
        <v>0</v>
      </c>
      <c r="BU235">
        <v>0</v>
      </c>
      <c r="BV235">
        <v>0</v>
      </c>
      <c r="BW235">
        <v>0</v>
      </c>
      <c r="CX235">
        <f>Y235*Source!I96</f>
        <v>3.4999999999999996E-2</v>
      </c>
      <c r="CY235">
        <f t="shared" si="18"/>
        <v>65.709999999999994</v>
      </c>
      <c r="CZ235">
        <f t="shared" si="19"/>
        <v>65.709999999999994</v>
      </c>
      <c r="DA235">
        <f t="shared" si="20"/>
        <v>1</v>
      </c>
      <c r="DB235">
        <v>0</v>
      </c>
    </row>
    <row r="236" spans="1:106" x14ac:dyDescent="0.2">
      <c r="A236">
        <f>ROW(Source!A96)</f>
        <v>96</v>
      </c>
      <c r="B236">
        <v>26812436</v>
      </c>
      <c r="C236">
        <v>26813473</v>
      </c>
      <c r="D236">
        <v>25147998</v>
      </c>
      <c r="E236">
        <v>1</v>
      </c>
      <c r="F236">
        <v>1</v>
      </c>
      <c r="G236">
        <v>1</v>
      </c>
      <c r="H236">
        <v>3</v>
      </c>
      <c r="I236" t="s">
        <v>99</v>
      </c>
      <c r="J236" t="s">
        <v>101</v>
      </c>
      <c r="K236" t="s">
        <v>100</v>
      </c>
      <c r="L236">
        <v>1348</v>
      </c>
      <c r="N236">
        <v>1009</v>
      </c>
      <c r="O236" t="s">
        <v>62</v>
      </c>
      <c r="P236" t="s">
        <v>62</v>
      </c>
      <c r="Q236">
        <v>1000</v>
      </c>
      <c r="W236">
        <v>0</v>
      </c>
      <c r="X236">
        <v>-998642674</v>
      </c>
      <c r="Y236">
        <v>1.1599999999999999E-2</v>
      </c>
      <c r="AA236">
        <v>2192.4699999999998</v>
      </c>
      <c r="AB236">
        <v>0</v>
      </c>
      <c r="AC236">
        <v>0</v>
      </c>
      <c r="AD236">
        <v>0</v>
      </c>
      <c r="AE236">
        <v>2192.4699999999998</v>
      </c>
      <c r="AF236">
        <v>0</v>
      </c>
      <c r="AG236">
        <v>0</v>
      </c>
      <c r="AH236">
        <v>0</v>
      </c>
      <c r="AI236">
        <v>1</v>
      </c>
      <c r="AJ236">
        <v>1</v>
      </c>
      <c r="AK236">
        <v>1</v>
      </c>
      <c r="AL236">
        <v>1</v>
      </c>
      <c r="AN236">
        <v>0</v>
      </c>
      <c r="AO236">
        <v>0</v>
      </c>
      <c r="AP236">
        <v>0</v>
      </c>
      <c r="AQ236">
        <v>0</v>
      </c>
      <c r="AR236">
        <v>0</v>
      </c>
      <c r="AS236" t="s">
        <v>6</v>
      </c>
      <c r="AT236">
        <v>1.1599999999999999E-2</v>
      </c>
      <c r="AU236" t="s">
        <v>6</v>
      </c>
      <c r="AV236">
        <v>0</v>
      </c>
      <c r="AW236">
        <v>1</v>
      </c>
      <c r="AX236">
        <v>-1</v>
      </c>
      <c r="AY236">
        <v>0</v>
      </c>
      <c r="AZ236">
        <v>0</v>
      </c>
      <c r="BA236" t="s">
        <v>6</v>
      </c>
      <c r="BB236">
        <v>0</v>
      </c>
      <c r="BC236">
        <v>0</v>
      </c>
      <c r="BD236">
        <v>0</v>
      </c>
      <c r="BE236">
        <v>0</v>
      </c>
      <c r="BF236">
        <v>0</v>
      </c>
      <c r="BG236">
        <v>0</v>
      </c>
      <c r="BH236">
        <v>0</v>
      </c>
      <c r="BI236">
        <v>0</v>
      </c>
      <c r="BJ236">
        <v>0</v>
      </c>
      <c r="BK236">
        <v>0</v>
      </c>
      <c r="BL236">
        <v>0</v>
      </c>
      <c r="BM236">
        <v>0</v>
      </c>
      <c r="BN236">
        <v>0</v>
      </c>
      <c r="BO236">
        <v>0</v>
      </c>
      <c r="BP236">
        <v>0</v>
      </c>
      <c r="BQ236">
        <v>0</v>
      </c>
      <c r="BR236">
        <v>0</v>
      </c>
      <c r="BS236">
        <v>0</v>
      </c>
      <c r="BT236">
        <v>0</v>
      </c>
      <c r="BU236">
        <v>0</v>
      </c>
      <c r="BV236">
        <v>0</v>
      </c>
      <c r="BW236">
        <v>0</v>
      </c>
      <c r="CX236">
        <f>Y236*Source!I96</f>
        <v>8.1199999999999987E-3</v>
      </c>
      <c r="CY236">
        <f>AA236</f>
        <v>2192.4699999999998</v>
      </c>
      <c r="CZ236">
        <f>AE236</f>
        <v>2192.4699999999998</v>
      </c>
      <c r="DA236">
        <f>AI236</f>
        <v>1</v>
      </c>
      <c r="DB236">
        <v>0</v>
      </c>
    </row>
    <row r="237" spans="1:106" x14ac:dyDescent="0.2">
      <c r="A237">
        <f>ROW(Source!A96)</f>
        <v>96</v>
      </c>
      <c r="B237">
        <v>26812436</v>
      </c>
      <c r="C237">
        <v>26813473</v>
      </c>
      <c r="D237">
        <v>25149961</v>
      </c>
      <c r="E237">
        <v>1</v>
      </c>
      <c r="F237">
        <v>1</v>
      </c>
      <c r="G237">
        <v>1</v>
      </c>
      <c r="H237">
        <v>3</v>
      </c>
      <c r="I237" t="s">
        <v>400</v>
      </c>
      <c r="J237" t="s">
        <v>401</v>
      </c>
      <c r="K237" t="s">
        <v>402</v>
      </c>
      <c r="L237">
        <v>1339</v>
      </c>
      <c r="N237">
        <v>1007</v>
      </c>
      <c r="O237" t="s">
        <v>52</v>
      </c>
      <c r="P237" t="s">
        <v>52</v>
      </c>
      <c r="Q237">
        <v>1</v>
      </c>
      <c r="W237">
        <v>0</v>
      </c>
      <c r="X237">
        <v>-1660354250</v>
      </c>
      <c r="Y237">
        <v>0.2</v>
      </c>
      <c r="AA237">
        <v>2.44</v>
      </c>
      <c r="AB237">
        <v>0</v>
      </c>
      <c r="AC237">
        <v>0</v>
      </c>
      <c r="AD237">
        <v>0</v>
      </c>
      <c r="AE237">
        <v>2.44</v>
      </c>
      <c r="AF237">
        <v>0</v>
      </c>
      <c r="AG237">
        <v>0</v>
      </c>
      <c r="AH237">
        <v>0</v>
      </c>
      <c r="AI237">
        <v>1</v>
      </c>
      <c r="AJ237">
        <v>1</v>
      </c>
      <c r="AK237">
        <v>1</v>
      </c>
      <c r="AL237">
        <v>1</v>
      </c>
      <c r="AN237">
        <v>0</v>
      </c>
      <c r="AO237">
        <v>1</v>
      </c>
      <c r="AP237">
        <v>1</v>
      </c>
      <c r="AQ237">
        <v>0</v>
      </c>
      <c r="AR237">
        <v>0</v>
      </c>
      <c r="AS237" t="s">
        <v>6</v>
      </c>
      <c r="AT237">
        <v>0.2</v>
      </c>
      <c r="AU237" t="s">
        <v>6</v>
      </c>
      <c r="AV237">
        <v>0</v>
      </c>
      <c r="AW237">
        <v>2</v>
      </c>
      <c r="AX237">
        <v>26813484</v>
      </c>
      <c r="AY237">
        <v>1</v>
      </c>
      <c r="AZ237">
        <v>0</v>
      </c>
      <c r="BA237">
        <v>239</v>
      </c>
      <c r="BB237">
        <v>0</v>
      </c>
      <c r="BC237">
        <v>0</v>
      </c>
      <c r="BD237">
        <v>0</v>
      </c>
      <c r="BE237">
        <v>0</v>
      </c>
      <c r="BF237">
        <v>0</v>
      </c>
      <c r="BG237">
        <v>0</v>
      </c>
      <c r="BH237">
        <v>0</v>
      </c>
      <c r="BI237">
        <v>0</v>
      </c>
      <c r="BJ237">
        <v>0</v>
      </c>
      <c r="BK237">
        <v>0</v>
      </c>
      <c r="BL237">
        <v>0</v>
      </c>
      <c r="BM237">
        <v>0</v>
      </c>
      <c r="BN237">
        <v>0</v>
      </c>
      <c r="BO237">
        <v>0</v>
      </c>
      <c r="BP237">
        <v>0</v>
      </c>
      <c r="BQ237">
        <v>0</v>
      </c>
      <c r="BR237">
        <v>0</v>
      </c>
      <c r="BS237">
        <v>0</v>
      </c>
      <c r="BT237">
        <v>0</v>
      </c>
      <c r="BU237">
        <v>0</v>
      </c>
      <c r="BV237">
        <v>0</v>
      </c>
      <c r="BW237">
        <v>0</v>
      </c>
      <c r="CX237">
        <f>Y237*Source!I96</f>
        <v>0.13999999999999999</v>
      </c>
      <c r="CY237">
        <f>AA237</f>
        <v>2.44</v>
      </c>
      <c r="CZ237">
        <f>AE237</f>
        <v>2.44</v>
      </c>
      <c r="DA237">
        <f>AI237</f>
        <v>1</v>
      </c>
      <c r="DB237">
        <v>0</v>
      </c>
    </row>
    <row r="238" spans="1:106" x14ac:dyDescent="0.2">
      <c r="A238">
        <f>ROW(Source!A96)</f>
        <v>96</v>
      </c>
      <c r="B238">
        <v>26812436</v>
      </c>
      <c r="C238">
        <v>26813473</v>
      </c>
      <c r="D238">
        <v>25155376</v>
      </c>
      <c r="E238">
        <v>1</v>
      </c>
      <c r="F238">
        <v>1</v>
      </c>
      <c r="G238">
        <v>1</v>
      </c>
      <c r="H238">
        <v>3</v>
      </c>
      <c r="I238" t="s">
        <v>169</v>
      </c>
      <c r="J238" t="s">
        <v>171</v>
      </c>
      <c r="K238" t="s">
        <v>170</v>
      </c>
      <c r="L238">
        <v>1348</v>
      </c>
      <c r="N238">
        <v>1009</v>
      </c>
      <c r="O238" t="s">
        <v>62</v>
      </c>
      <c r="P238" t="s">
        <v>62</v>
      </c>
      <c r="Q238">
        <v>1000</v>
      </c>
      <c r="W238">
        <v>0</v>
      </c>
      <c r="X238">
        <v>1719355709</v>
      </c>
      <c r="Y238">
        <v>102</v>
      </c>
      <c r="AA238">
        <v>451.75</v>
      </c>
      <c r="AB238">
        <v>0</v>
      </c>
      <c r="AC238">
        <v>0</v>
      </c>
      <c r="AD238">
        <v>0</v>
      </c>
      <c r="AE238">
        <v>451.75</v>
      </c>
      <c r="AF238">
        <v>0</v>
      </c>
      <c r="AG238">
        <v>0</v>
      </c>
      <c r="AH238">
        <v>0</v>
      </c>
      <c r="AI238">
        <v>1</v>
      </c>
      <c r="AJ238">
        <v>1</v>
      </c>
      <c r="AK238">
        <v>1</v>
      </c>
      <c r="AL238">
        <v>1</v>
      </c>
      <c r="AN238">
        <v>0</v>
      </c>
      <c r="AO238">
        <v>0</v>
      </c>
      <c r="AP238">
        <v>0</v>
      </c>
      <c r="AQ238">
        <v>0</v>
      </c>
      <c r="AR238">
        <v>0</v>
      </c>
      <c r="AS238" t="s">
        <v>6</v>
      </c>
      <c r="AT238">
        <v>102</v>
      </c>
      <c r="AU238" t="s">
        <v>6</v>
      </c>
      <c r="AV238">
        <v>0</v>
      </c>
      <c r="AW238">
        <v>1</v>
      </c>
      <c r="AX238">
        <v>-1</v>
      </c>
      <c r="AY238">
        <v>0</v>
      </c>
      <c r="AZ238">
        <v>0</v>
      </c>
      <c r="BA238" t="s">
        <v>6</v>
      </c>
      <c r="BB238">
        <v>0</v>
      </c>
      <c r="BC238">
        <v>0</v>
      </c>
      <c r="BD238">
        <v>0</v>
      </c>
      <c r="BE238">
        <v>0</v>
      </c>
      <c r="BF238">
        <v>0</v>
      </c>
      <c r="BG238">
        <v>0</v>
      </c>
      <c r="BH238">
        <v>0</v>
      </c>
      <c r="BI238">
        <v>0</v>
      </c>
      <c r="BJ238">
        <v>0</v>
      </c>
      <c r="BK238">
        <v>0</v>
      </c>
      <c r="BL238">
        <v>0</v>
      </c>
      <c r="BM238">
        <v>0</v>
      </c>
      <c r="BN238">
        <v>0</v>
      </c>
      <c r="BO238">
        <v>0</v>
      </c>
      <c r="BP238">
        <v>0</v>
      </c>
      <c r="BQ238">
        <v>0</v>
      </c>
      <c r="BR238">
        <v>0</v>
      </c>
      <c r="BS238">
        <v>0</v>
      </c>
      <c r="BT238">
        <v>0</v>
      </c>
      <c r="BU238">
        <v>0</v>
      </c>
      <c r="BV238">
        <v>0</v>
      </c>
      <c r="BW238">
        <v>0</v>
      </c>
      <c r="CX238">
        <f>Y238*Source!I96</f>
        <v>71.399999999999991</v>
      </c>
      <c r="CY238">
        <f>AA238</f>
        <v>451.75</v>
      </c>
      <c r="CZ238">
        <f>AE238</f>
        <v>451.75</v>
      </c>
      <c r="DA238">
        <f>AI238</f>
        <v>1</v>
      </c>
      <c r="DB238">
        <v>0</v>
      </c>
    </row>
    <row r="239" spans="1:106" x14ac:dyDescent="0.2">
      <c r="A239">
        <f>ROW(Source!A96)</f>
        <v>96</v>
      </c>
      <c r="B239">
        <v>26812436</v>
      </c>
      <c r="C239">
        <v>26813473</v>
      </c>
      <c r="D239">
        <v>25172445</v>
      </c>
      <c r="E239">
        <v>1</v>
      </c>
      <c r="F239">
        <v>1</v>
      </c>
      <c r="G239">
        <v>1</v>
      </c>
      <c r="H239">
        <v>3</v>
      </c>
      <c r="I239" t="s">
        <v>468</v>
      </c>
      <c r="J239" t="s">
        <v>469</v>
      </c>
      <c r="K239" t="s">
        <v>470</v>
      </c>
      <c r="L239">
        <v>1348</v>
      </c>
      <c r="N239">
        <v>1009</v>
      </c>
      <c r="O239" t="s">
        <v>62</v>
      </c>
      <c r="P239" t="s">
        <v>62</v>
      </c>
      <c r="Q239">
        <v>1000</v>
      </c>
      <c r="W239">
        <v>0</v>
      </c>
      <c r="X239">
        <v>-1756095795</v>
      </c>
      <c r="Y239">
        <v>6.1999999999999998E-3</v>
      </c>
      <c r="AA239">
        <v>5989</v>
      </c>
      <c r="AB239">
        <v>0</v>
      </c>
      <c r="AC239">
        <v>0</v>
      </c>
      <c r="AD239">
        <v>0</v>
      </c>
      <c r="AE239">
        <v>5989</v>
      </c>
      <c r="AF239">
        <v>0</v>
      </c>
      <c r="AG239">
        <v>0</v>
      </c>
      <c r="AH239">
        <v>0</v>
      </c>
      <c r="AI239">
        <v>1</v>
      </c>
      <c r="AJ239">
        <v>1</v>
      </c>
      <c r="AK239">
        <v>1</v>
      </c>
      <c r="AL239">
        <v>1</v>
      </c>
      <c r="AN239">
        <v>0</v>
      </c>
      <c r="AO239">
        <v>1</v>
      </c>
      <c r="AP239">
        <v>1</v>
      </c>
      <c r="AQ239">
        <v>0</v>
      </c>
      <c r="AR239">
        <v>0</v>
      </c>
      <c r="AS239" t="s">
        <v>6</v>
      </c>
      <c r="AT239">
        <v>6.1999999999999998E-3</v>
      </c>
      <c r="AU239" t="s">
        <v>6</v>
      </c>
      <c r="AV239">
        <v>0</v>
      </c>
      <c r="AW239">
        <v>2</v>
      </c>
      <c r="AX239">
        <v>26813486</v>
      </c>
      <c r="AY239">
        <v>1</v>
      </c>
      <c r="AZ239">
        <v>0</v>
      </c>
      <c r="BA239">
        <v>241</v>
      </c>
      <c r="BB239">
        <v>0</v>
      </c>
      <c r="BC239">
        <v>0</v>
      </c>
      <c r="BD239">
        <v>0</v>
      </c>
      <c r="BE239">
        <v>0</v>
      </c>
      <c r="BF239">
        <v>0</v>
      </c>
      <c r="BG239">
        <v>0</v>
      </c>
      <c r="BH239">
        <v>0</v>
      </c>
      <c r="BI239">
        <v>0</v>
      </c>
      <c r="BJ239">
        <v>0</v>
      </c>
      <c r="BK239">
        <v>0</v>
      </c>
      <c r="BL239">
        <v>0</v>
      </c>
      <c r="BM239">
        <v>0</v>
      </c>
      <c r="BN239">
        <v>0</v>
      </c>
      <c r="BO239">
        <v>0</v>
      </c>
      <c r="BP239">
        <v>0</v>
      </c>
      <c r="BQ239">
        <v>0</v>
      </c>
      <c r="BR239">
        <v>0</v>
      </c>
      <c r="BS239">
        <v>0</v>
      </c>
      <c r="BT239">
        <v>0</v>
      </c>
      <c r="BU239">
        <v>0</v>
      </c>
      <c r="BV239">
        <v>0</v>
      </c>
      <c r="BW239">
        <v>0</v>
      </c>
      <c r="CX239">
        <f>Y239*Source!I96</f>
        <v>4.3399999999999992E-3</v>
      </c>
      <c r="CY239">
        <f>AA239</f>
        <v>5989</v>
      </c>
      <c r="CZ239">
        <f>AE239</f>
        <v>5989</v>
      </c>
      <c r="DA239">
        <f>AI239</f>
        <v>1</v>
      </c>
      <c r="DB239">
        <v>0</v>
      </c>
    </row>
    <row r="240" spans="1:106" x14ac:dyDescent="0.2">
      <c r="A240">
        <f>ROW(Source!A96)</f>
        <v>96</v>
      </c>
      <c r="B240">
        <v>26812436</v>
      </c>
      <c r="C240">
        <v>26813473</v>
      </c>
      <c r="D240">
        <v>25178466</v>
      </c>
      <c r="E240">
        <v>1</v>
      </c>
      <c r="F240">
        <v>1</v>
      </c>
      <c r="G240">
        <v>1</v>
      </c>
      <c r="H240">
        <v>3</v>
      </c>
      <c r="I240" t="s">
        <v>471</v>
      </c>
      <c r="J240" t="s">
        <v>472</v>
      </c>
      <c r="K240" t="s">
        <v>473</v>
      </c>
      <c r="L240">
        <v>1339</v>
      </c>
      <c r="N240">
        <v>1007</v>
      </c>
      <c r="O240" t="s">
        <v>52</v>
      </c>
      <c r="P240" t="s">
        <v>52</v>
      </c>
      <c r="Q240">
        <v>1</v>
      </c>
      <c r="W240">
        <v>0</v>
      </c>
      <c r="X240">
        <v>-395792271</v>
      </c>
      <c r="Y240">
        <v>0.15</v>
      </c>
      <c r="AA240">
        <v>1287</v>
      </c>
      <c r="AB240">
        <v>0</v>
      </c>
      <c r="AC240">
        <v>0</v>
      </c>
      <c r="AD240">
        <v>0</v>
      </c>
      <c r="AE240">
        <v>1287</v>
      </c>
      <c r="AF240">
        <v>0</v>
      </c>
      <c r="AG240">
        <v>0</v>
      </c>
      <c r="AH240">
        <v>0</v>
      </c>
      <c r="AI240">
        <v>1</v>
      </c>
      <c r="AJ240">
        <v>1</v>
      </c>
      <c r="AK240">
        <v>1</v>
      </c>
      <c r="AL240">
        <v>1</v>
      </c>
      <c r="AN240">
        <v>0</v>
      </c>
      <c r="AO240">
        <v>1</v>
      </c>
      <c r="AP240">
        <v>1</v>
      </c>
      <c r="AQ240">
        <v>0</v>
      </c>
      <c r="AR240">
        <v>0</v>
      </c>
      <c r="AS240" t="s">
        <v>6</v>
      </c>
      <c r="AT240">
        <v>0.15</v>
      </c>
      <c r="AU240" t="s">
        <v>6</v>
      </c>
      <c r="AV240">
        <v>0</v>
      </c>
      <c r="AW240">
        <v>2</v>
      </c>
      <c r="AX240">
        <v>26813487</v>
      </c>
      <c r="AY240">
        <v>1</v>
      </c>
      <c r="AZ240">
        <v>0</v>
      </c>
      <c r="BA240">
        <v>242</v>
      </c>
      <c r="BB240">
        <v>0</v>
      </c>
      <c r="BC240">
        <v>0</v>
      </c>
      <c r="BD240">
        <v>0</v>
      </c>
      <c r="BE240">
        <v>0</v>
      </c>
      <c r="BF240">
        <v>0</v>
      </c>
      <c r="BG240">
        <v>0</v>
      </c>
      <c r="BH240">
        <v>0</v>
      </c>
      <c r="BI240">
        <v>0</v>
      </c>
      <c r="BJ240">
        <v>0</v>
      </c>
      <c r="BK240">
        <v>0</v>
      </c>
      <c r="BL240">
        <v>0</v>
      </c>
      <c r="BM240">
        <v>0</v>
      </c>
      <c r="BN240">
        <v>0</v>
      </c>
      <c r="BO240">
        <v>0</v>
      </c>
      <c r="BP240">
        <v>0</v>
      </c>
      <c r="BQ240">
        <v>0</v>
      </c>
      <c r="BR240">
        <v>0</v>
      </c>
      <c r="BS240">
        <v>0</v>
      </c>
      <c r="BT240">
        <v>0</v>
      </c>
      <c r="BU240">
        <v>0</v>
      </c>
      <c r="BV240">
        <v>0</v>
      </c>
      <c r="BW240">
        <v>0</v>
      </c>
      <c r="CX240">
        <f>Y240*Source!I96</f>
        <v>0.105</v>
      </c>
      <c r="CY240">
        <f>AA240</f>
        <v>1287</v>
      </c>
      <c r="CZ240">
        <f>AE240</f>
        <v>1287</v>
      </c>
      <c r="DA240">
        <f>AI240</f>
        <v>1</v>
      </c>
      <c r="DB240">
        <v>0</v>
      </c>
    </row>
    <row r="241" spans="1:106" x14ac:dyDescent="0.2">
      <c r="A241">
        <f>ROW(Source!A97)</f>
        <v>97</v>
      </c>
      <c r="B241">
        <v>26812450</v>
      </c>
      <c r="C241">
        <v>26813473</v>
      </c>
      <c r="D241">
        <v>25419089</v>
      </c>
      <c r="E241">
        <v>1</v>
      </c>
      <c r="F241">
        <v>1</v>
      </c>
      <c r="G241">
        <v>1</v>
      </c>
      <c r="H241">
        <v>1</v>
      </c>
      <c r="I241" t="s">
        <v>457</v>
      </c>
      <c r="J241" t="s">
        <v>6</v>
      </c>
      <c r="K241" t="s">
        <v>458</v>
      </c>
      <c r="L241">
        <v>1191</v>
      </c>
      <c r="N241">
        <v>1013</v>
      </c>
      <c r="O241" t="s">
        <v>344</v>
      </c>
      <c r="P241" t="s">
        <v>344</v>
      </c>
      <c r="Q241">
        <v>1</v>
      </c>
      <c r="W241">
        <v>0</v>
      </c>
      <c r="X241">
        <v>1069510174</v>
      </c>
      <c r="Y241">
        <v>44.044999999999995</v>
      </c>
      <c r="AA241">
        <v>0</v>
      </c>
      <c r="AB241">
        <v>0</v>
      </c>
      <c r="AC241">
        <v>0</v>
      </c>
      <c r="AD241">
        <v>68.78</v>
      </c>
      <c r="AE241">
        <v>0</v>
      </c>
      <c r="AF241">
        <v>0</v>
      </c>
      <c r="AG241">
        <v>0</v>
      </c>
      <c r="AH241">
        <v>9.6199999999999992</v>
      </c>
      <c r="AI241">
        <v>1</v>
      </c>
      <c r="AJ241">
        <v>1</v>
      </c>
      <c r="AK241">
        <v>1</v>
      </c>
      <c r="AL241">
        <v>7.15</v>
      </c>
      <c r="AN241">
        <v>0</v>
      </c>
      <c r="AO241">
        <v>1</v>
      </c>
      <c r="AP241">
        <v>1</v>
      </c>
      <c r="AQ241">
        <v>0</v>
      </c>
      <c r="AR241">
        <v>0</v>
      </c>
      <c r="AS241" t="s">
        <v>6</v>
      </c>
      <c r="AT241">
        <v>38.299999999999997</v>
      </c>
      <c r="AU241" t="s">
        <v>42</v>
      </c>
      <c r="AV241">
        <v>1</v>
      </c>
      <c r="AW241">
        <v>2</v>
      </c>
      <c r="AX241">
        <v>26813474</v>
      </c>
      <c r="AY241">
        <v>1</v>
      </c>
      <c r="AZ241">
        <v>0</v>
      </c>
      <c r="BA241">
        <v>243</v>
      </c>
      <c r="BB241">
        <v>0</v>
      </c>
      <c r="BC241">
        <v>0</v>
      </c>
      <c r="BD241">
        <v>0</v>
      </c>
      <c r="BE241">
        <v>0</v>
      </c>
      <c r="BF241">
        <v>0</v>
      </c>
      <c r="BG241">
        <v>0</v>
      </c>
      <c r="BH241">
        <v>0</v>
      </c>
      <c r="BI241">
        <v>0</v>
      </c>
      <c r="BJ241">
        <v>0</v>
      </c>
      <c r="BK241">
        <v>0</v>
      </c>
      <c r="BL241">
        <v>0</v>
      </c>
      <c r="BM241">
        <v>0</v>
      </c>
      <c r="BN241">
        <v>0</v>
      </c>
      <c r="BO241">
        <v>0</v>
      </c>
      <c r="BP241">
        <v>0</v>
      </c>
      <c r="BQ241">
        <v>0</v>
      </c>
      <c r="BR241">
        <v>0</v>
      </c>
      <c r="BS241">
        <v>0</v>
      </c>
      <c r="BT241">
        <v>0</v>
      </c>
      <c r="BU241">
        <v>0</v>
      </c>
      <c r="BV241">
        <v>0</v>
      </c>
      <c r="BW241">
        <v>0</v>
      </c>
      <c r="CX241">
        <f>Y241*Source!I97</f>
        <v>30.831499999999995</v>
      </c>
      <c r="CY241">
        <f>AD241</f>
        <v>68.78</v>
      </c>
      <c r="CZ241">
        <f>AH241</f>
        <v>9.6199999999999992</v>
      </c>
      <c r="DA241">
        <f>AL241</f>
        <v>7.15</v>
      </c>
      <c r="DB241">
        <v>0</v>
      </c>
    </row>
    <row r="242" spans="1:106" x14ac:dyDescent="0.2">
      <c r="A242">
        <f>ROW(Source!A97)</f>
        <v>97</v>
      </c>
      <c r="B242">
        <v>26812450</v>
      </c>
      <c r="C242">
        <v>26813473</v>
      </c>
      <c r="D242">
        <v>25412928</v>
      </c>
      <c r="E242">
        <v>1</v>
      </c>
      <c r="F242">
        <v>1</v>
      </c>
      <c r="G242">
        <v>1</v>
      </c>
      <c r="H242">
        <v>1</v>
      </c>
      <c r="I242" t="s">
        <v>345</v>
      </c>
      <c r="J242" t="s">
        <v>6</v>
      </c>
      <c r="K242" t="s">
        <v>346</v>
      </c>
      <c r="L242">
        <v>1191</v>
      </c>
      <c r="N242">
        <v>1013</v>
      </c>
      <c r="O242" t="s">
        <v>344</v>
      </c>
      <c r="P242" t="s">
        <v>344</v>
      </c>
      <c r="Q242">
        <v>1</v>
      </c>
      <c r="W242">
        <v>0</v>
      </c>
      <c r="X242">
        <v>-1417349443</v>
      </c>
      <c r="Y242">
        <v>19.12</v>
      </c>
      <c r="AA242">
        <v>0</v>
      </c>
      <c r="AB242">
        <v>0</v>
      </c>
      <c r="AC242">
        <v>0</v>
      </c>
      <c r="AD242">
        <v>0</v>
      </c>
      <c r="AE242">
        <v>0</v>
      </c>
      <c r="AF242">
        <v>0</v>
      </c>
      <c r="AG242">
        <v>0</v>
      </c>
      <c r="AH242">
        <v>0</v>
      </c>
      <c r="AI242">
        <v>1</v>
      </c>
      <c r="AJ242">
        <v>1</v>
      </c>
      <c r="AK242">
        <v>7.15</v>
      </c>
      <c r="AL242">
        <v>1</v>
      </c>
      <c r="AN242">
        <v>0</v>
      </c>
      <c r="AO242">
        <v>1</v>
      </c>
      <c r="AP242">
        <v>0</v>
      </c>
      <c r="AQ242">
        <v>0</v>
      </c>
      <c r="AR242">
        <v>0</v>
      </c>
      <c r="AS242" t="s">
        <v>6</v>
      </c>
      <c r="AT242">
        <v>19.12</v>
      </c>
      <c r="AU242" t="s">
        <v>6</v>
      </c>
      <c r="AV242">
        <v>2</v>
      </c>
      <c r="AW242">
        <v>2</v>
      </c>
      <c r="AX242">
        <v>26813475</v>
      </c>
      <c r="AY242">
        <v>1</v>
      </c>
      <c r="AZ242">
        <v>2048</v>
      </c>
      <c r="BA242">
        <v>244</v>
      </c>
      <c r="BB242">
        <v>0</v>
      </c>
      <c r="BC242">
        <v>0</v>
      </c>
      <c r="BD242">
        <v>0</v>
      </c>
      <c r="BE242">
        <v>0</v>
      </c>
      <c r="BF242">
        <v>0</v>
      </c>
      <c r="BG242">
        <v>0</v>
      </c>
      <c r="BH242">
        <v>0</v>
      </c>
      <c r="BI242">
        <v>0</v>
      </c>
      <c r="BJ242">
        <v>0</v>
      </c>
      <c r="BK242">
        <v>0</v>
      </c>
      <c r="BL242">
        <v>0</v>
      </c>
      <c r="BM242">
        <v>0</v>
      </c>
      <c r="BN242">
        <v>0</v>
      </c>
      <c r="BO242">
        <v>0</v>
      </c>
      <c r="BP242">
        <v>0</v>
      </c>
      <c r="BQ242">
        <v>0</v>
      </c>
      <c r="BR242">
        <v>0</v>
      </c>
      <c r="BS242">
        <v>0</v>
      </c>
      <c r="BT242">
        <v>0</v>
      </c>
      <c r="BU242">
        <v>0</v>
      </c>
      <c r="BV242">
        <v>0</v>
      </c>
      <c r="BW242">
        <v>0</v>
      </c>
      <c r="CX242">
        <f>Y242*Source!I97</f>
        <v>13.384</v>
      </c>
      <c r="CY242">
        <f>AD242</f>
        <v>0</v>
      </c>
      <c r="CZ242">
        <f>AH242</f>
        <v>0</v>
      </c>
      <c r="DA242">
        <f>AL242</f>
        <v>1</v>
      </c>
      <c r="DB242">
        <v>0</v>
      </c>
    </row>
    <row r="243" spans="1:106" x14ac:dyDescent="0.2">
      <c r="A243">
        <f>ROW(Source!A97)</f>
        <v>97</v>
      </c>
      <c r="B243">
        <v>26812450</v>
      </c>
      <c r="C243">
        <v>26813473</v>
      </c>
      <c r="D243">
        <v>25230220</v>
      </c>
      <c r="E243">
        <v>1</v>
      </c>
      <c r="F243">
        <v>1</v>
      </c>
      <c r="G243">
        <v>1</v>
      </c>
      <c r="H243">
        <v>2</v>
      </c>
      <c r="I243" t="s">
        <v>351</v>
      </c>
      <c r="J243" t="s">
        <v>352</v>
      </c>
      <c r="K243" t="s">
        <v>353</v>
      </c>
      <c r="L243">
        <v>1368</v>
      </c>
      <c r="N243">
        <v>1011</v>
      </c>
      <c r="O243" t="s">
        <v>350</v>
      </c>
      <c r="P243" t="s">
        <v>350</v>
      </c>
      <c r="Q243">
        <v>1</v>
      </c>
      <c r="W243">
        <v>0</v>
      </c>
      <c r="X243">
        <v>-1718674368</v>
      </c>
      <c r="Y243">
        <v>3.7499999999999999E-2</v>
      </c>
      <c r="AA243">
        <v>0</v>
      </c>
      <c r="AB243">
        <v>800.73</v>
      </c>
      <c r="AC243">
        <v>13.5</v>
      </c>
      <c r="AD243">
        <v>0</v>
      </c>
      <c r="AE243">
        <v>0</v>
      </c>
      <c r="AF243">
        <v>111.99</v>
      </c>
      <c r="AG243">
        <v>13.5</v>
      </c>
      <c r="AH243">
        <v>0</v>
      </c>
      <c r="AI243">
        <v>1</v>
      </c>
      <c r="AJ243">
        <v>7.15</v>
      </c>
      <c r="AK243">
        <v>1</v>
      </c>
      <c r="AL243">
        <v>1</v>
      </c>
      <c r="AN243">
        <v>0</v>
      </c>
      <c r="AO243">
        <v>1</v>
      </c>
      <c r="AP243">
        <v>1</v>
      </c>
      <c r="AQ243">
        <v>0</v>
      </c>
      <c r="AR243">
        <v>0</v>
      </c>
      <c r="AS243" t="s">
        <v>6</v>
      </c>
      <c r="AT243">
        <v>0.03</v>
      </c>
      <c r="AU243" t="s">
        <v>41</v>
      </c>
      <c r="AV243">
        <v>0</v>
      </c>
      <c r="AW243">
        <v>2</v>
      </c>
      <c r="AX243">
        <v>26813476</v>
      </c>
      <c r="AY243">
        <v>1</v>
      </c>
      <c r="AZ243">
        <v>0</v>
      </c>
      <c r="BA243">
        <v>245</v>
      </c>
      <c r="BB243">
        <v>0</v>
      </c>
      <c r="BC243">
        <v>0</v>
      </c>
      <c r="BD243">
        <v>0</v>
      </c>
      <c r="BE243">
        <v>0</v>
      </c>
      <c r="BF243">
        <v>0</v>
      </c>
      <c r="BG243">
        <v>0</v>
      </c>
      <c r="BH243">
        <v>0</v>
      </c>
      <c r="BI243">
        <v>0</v>
      </c>
      <c r="BJ243">
        <v>0</v>
      </c>
      <c r="BK243">
        <v>0</v>
      </c>
      <c r="BL243">
        <v>0</v>
      </c>
      <c r="BM243">
        <v>0</v>
      </c>
      <c r="BN243">
        <v>0</v>
      </c>
      <c r="BO243">
        <v>0</v>
      </c>
      <c r="BP243">
        <v>0</v>
      </c>
      <c r="BQ243">
        <v>0</v>
      </c>
      <c r="BR243">
        <v>0</v>
      </c>
      <c r="BS243">
        <v>0</v>
      </c>
      <c r="BT243">
        <v>0</v>
      </c>
      <c r="BU243">
        <v>0</v>
      </c>
      <c r="BV243">
        <v>0</v>
      </c>
      <c r="BW243">
        <v>0</v>
      </c>
      <c r="CX243">
        <f>Y243*Source!I97</f>
        <v>2.6249999999999999E-2</v>
      </c>
      <c r="CY243">
        <f t="shared" ref="CY243:CY249" si="21">AB243</f>
        <v>800.73</v>
      </c>
      <c r="CZ243">
        <f t="shared" ref="CZ243:CZ249" si="22">AF243</f>
        <v>111.99</v>
      </c>
      <c r="DA243">
        <f t="shared" ref="DA243:DA249" si="23">AJ243</f>
        <v>7.15</v>
      </c>
      <c r="DB243">
        <v>0</v>
      </c>
    </row>
    <row r="244" spans="1:106" x14ac:dyDescent="0.2">
      <c r="A244">
        <f>ROW(Source!A97)</f>
        <v>97</v>
      </c>
      <c r="B244">
        <v>26812450</v>
      </c>
      <c r="C244">
        <v>26813473</v>
      </c>
      <c r="D244">
        <v>25230729</v>
      </c>
      <c r="E244">
        <v>1</v>
      </c>
      <c r="F244">
        <v>1</v>
      </c>
      <c r="G244">
        <v>1</v>
      </c>
      <c r="H244">
        <v>2</v>
      </c>
      <c r="I244" t="s">
        <v>459</v>
      </c>
      <c r="J244" t="s">
        <v>460</v>
      </c>
      <c r="K244" t="s">
        <v>461</v>
      </c>
      <c r="L244">
        <v>1368</v>
      </c>
      <c r="N244">
        <v>1011</v>
      </c>
      <c r="O244" t="s">
        <v>350</v>
      </c>
      <c r="P244" t="s">
        <v>350</v>
      </c>
      <c r="Q244">
        <v>1</v>
      </c>
      <c r="W244">
        <v>0</v>
      </c>
      <c r="X244">
        <v>-1615467626</v>
      </c>
      <c r="Y244">
        <v>3.9874999999999998</v>
      </c>
      <c r="AA244">
        <v>0</v>
      </c>
      <c r="AB244">
        <v>1395.68</v>
      </c>
      <c r="AC244">
        <v>14.4</v>
      </c>
      <c r="AD244">
        <v>0</v>
      </c>
      <c r="AE244">
        <v>0</v>
      </c>
      <c r="AF244">
        <v>195.2</v>
      </c>
      <c r="AG244">
        <v>14.4</v>
      </c>
      <c r="AH244">
        <v>0</v>
      </c>
      <c r="AI244">
        <v>1</v>
      </c>
      <c r="AJ244">
        <v>7.15</v>
      </c>
      <c r="AK244">
        <v>1</v>
      </c>
      <c r="AL244">
        <v>1</v>
      </c>
      <c r="AN244">
        <v>0</v>
      </c>
      <c r="AO244">
        <v>1</v>
      </c>
      <c r="AP244">
        <v>1</v>
      </c>
      <c r="AQ244">
        <v>0</v>
      </c>
      <c r="AR244">
        <v>0</v>
      </c>
      <c r="AS244" t="s">
        <v>6</v>
      </c>
      <c r="AT244">
        <v>3.19</v>
      </c>
      <c r="AU244" t="s">
        <v>41</v>
      </c>
      <c r="AV244">
        <v>0</v>
      </c>
      <c r="AW244">
        <v>2</v>
      </c>
      <c r="AX244">
        <v>26813477</v>
      </c>
      <c r="AY244">
        <v>1</v>
      </c>
      <c r="AZ244">
        <v>0</v>
      </c>
      <c r="BA244">
        <v>246</v>
      </c>
      <c r="BB244">
        <v>0</v>
      </c>
      <c r="BC244">
        <v>0</v>
      </c>
      <c r="BD244">
        <v>0</v>
      </c>
      <c r="BE244">
        <v>0</v>
      </c>
      <c r="BF244">
        <v>0</v>
      </c>
      <c r="BG244">
        <v>0</v>
      </c>
      <c r="BH244">
        <v>0</v>
      </c>
      <c r="BI244">
        <v>0</v>
      </c>
      <c r="BJ244">
        <v>0</v>
      </c>
      <c r="BK244">
        <v>0</v>
      </c>
      <c r="BL244">
        <v>0</v>
      </c>
      <c r="BM244">
        <v>0</v>
      </c>
      <c r="BN244">
        <v>0</v>
      </c>
      <c r="BO244">
        <v>0</v>
      </c>
      <c r="BP244">
        <v>0</v>
      </c>
      <c r="BQ244">
        <v>0</v>
      </c>
      <c r="BR244">
        <v>0</v>
      </c>
      <c r="BS244">
        <v>0</v>
      </c>
      <c r="BT244">
        <v>0</v>
      </c>
      <c r="BU244">
        <v>0</v>
      </c>
      <c r="BV244">
        <v>0</v>
      </c>
      <c r="BW244">
        <v>0</v>
      </c>
      <c r="CX244">
        <f>Y244*Source!I97</f>
        <v>2.7912499999999998</v>
      </c>
      <c r="CY244">
        <f t="shared" si="21"/>
        <v>1395.68</v>
      </c>
      <c r="CZ244">
        <f t="shared" si="22"/>
        <v>195.2</v>
      </c>
      <c r="DA244">
        <f t="shared" si="23"/>
        <v>7.15</v>
      </c>
      <c r="DB244">
        <v>0</v>
      </c>
    </row>
    <row r="245" spans="1:106" x14ac:dyDescent="0.2">
      <c r="A245">
        <f>ROW(Source!A97)</f>
        <v>97</v>
      </c>
      <c r="B245">
        <v>26812450</v>
      </c>
      <c r="C245">
        <v>26813473</v>
      </c>
      <c r="D245">
        <v>25230745</v>
      </c>
      <c r="E245">
        <v>1</v>
      </c>
      <c r="F245">
        <v>1</v>
      </c>
      <c r="G245">
        <v>1</v>
      </c>
      <c r="H245">
        <v>2</v>
      </c>
      <c r="I245" t="s">
        <v>462</v>
      </c>
      <c r="J245" t="s">
        <v>463</v>
      </c>
      <c r="K245" t="s">
        <v>464</v>
      </c>
      <c r="L245">
        <v>1368</v>
      </c>
      <c r="N245">
        <v>1011</v>
      </c>
      <c r="O245" t="s">
        <v>350</v>
      </c>
      <c r="P245" t="s">
        <v>350</v>
      </c>
      <c r="Q245">
        <v>1</v>
      </c>
      <c r="W245">
        <v>0</v>
      </c>
      <c r="X245">
        <v>1213144090</v>
      </c>
      <c r="Y245">
        <v>1.75</v>
      </c>
      <c r="AA245">
        <v>0</v>
      </c>
      <c r="AB245">
        <v>122.98</v>
      </c>
      <c r="AC245">
        <v>0</v>
      </c>
      <c r="AD245">
        <v>0</v>
      </c>
      <c r="AE245">
        <v>0</v>
      </c>
      <c r="AF245">
        <v>17.2</v>
      </c>
      <c r="AG245">
        <v>0</v>
      </c>
      <c r="AH245">
        <v>0</v>
      </c>
      <c r="AI245">
        <v>1</v>
      </c>
      <c r="AJ245">
        <v>7.15</v>
      </c>
      <c r="AK245">
        <v>1</v>
      </c>
      <c r="AL245">
        <v>1</v>
      </c>
      <c r="AN245">
        <v>0</v>
      </c>
      <c r="AO245">
        <v>1</v>
      </c>
      <c r="AP245">
        <v>1</v>
      </c>
      <c r="AQ245">
        <v>0</v>
      </c>
      <c r="AR245">
        <v>0</v>
      </c>
      <c r="AS245" t="s">
        <v>6</v>
      </c>
      <c r="AT245">
        <v>1.4</v>
      </c>
      <c r="AU245" t="s">
        <v>41</v>
      </c>
      <c r="AV245">
        <v>0</v>
      </c>
      <c r="AW245">
        <v>2</v>
      </c>
      <c r="AX245">
        <v>26813478</v>
      </c>
      <c r="AY245">
        <v>1</v>
      </c>
      <c r="AZ245">
        <v>0</v>
      </c>
      <c r="BA245">
        <v>247</v>
      </c>
      <c r="BB245">
        <v>0</v>
      </c>
      <c r="BC245">
        <v>0</v>
      </c>
      <c r="BD245">
        <v>0</v>
      </c>
      <c r="BE245">
        <v>0</v>
      </c>
      <c r="BF245">
        <v>0</v>
      </c>
      <c r="BG245">
        <v>0</v>
      </c>
      <c r="BH245">
        <v>0</v>
      </c>
      <c r="BI245">
        <v>0</v>
      </c>
      <c r="BJ245">
        <v>0</v>
      </c>
      <c r="BK245">
        <v>0</v>
      </c>
      <c r="BL245">
        <v>0</v>
      </c>
      <c r="BM245">
        <v>0</v>
      </c>
      <c r="BN245">
        <v>0</v>
      </c>
      <c r="BO245">
        <v>0</v>
      </c>
      <c r="BP245">
        <v>0</v>
      </c>
      <c r="BQ245">
        <v>0</v>
      </c>
      <c r="BR245">
        <v>0</v>
      </c>
      <c r="BS245">
        <v>0</v>
      </c>
      <c r="BT245">
        <v>0</v>
      </c>
      <c r="BU245">
        <v>0</v>
      </c>
      <c r="BV245">
        <v>0</v>
      </c>
      <c r="BW245">
        <v>0</v>
      </c>
      <c r="CX245">
        <f>Y245*Source!I97</f>
        <v>1.2249999999999999</v>
      </c>
      <c r="CY245">
        <f t="shared" si="21"/>
        <v>122.98</v>
      </c>
      <c r="CZ245">
        <f t="shared" si="22"/>
        <v>17.2</v>
      </c>
      <c r="DA245">
        <f t="shared" si="23"/>
        <v>7.15</v>
      </c>
      <c r="DB245">
        <v>0</v>
      </c>
    </row>
    <row r="246" spans="1:106" x14ac:dyDescent="0.2">
      <c r="A246">
        <f>ROW(Source!A97)</f>
        <v>97</v>
      </c>
      <c r="B246">
        <v>26812450</v>
      </c>
      <c r="C246">
        <v>26813473</v>
      </c>
      <c r="D246">
        <v>25230779</v>
      </c>
      <c r="E246">
        <v>1</v>
      </c>
      <c r="F246">
        <v>1</v>
      </c>
      <c r="G246">
        <v>1</v>
      </c>
      <c r="H246">
        <v>2</v>
      </c>
      <c r="I246" t="s">
        <v>433</v>
      </c>
      <c r="J246" t="s">
        <v>434</v>
      </c>
      <c r="K246" t="s">
        <v>435</v>
      </c>
      <c r="L246">
        <v>1368</v>
      </c>
      <c r="N246">
        <v>1011</v>
      </c>
      <c r="O246" t="s">
        <v>350</v>
      </c>
      <c r="P246" t="s">
        <v>350</v>
      </c>
      <c r="Q246">
        <v>1</v>
      </c>
      <c r="W246">
        <v>0</v>
      </c>
      <c r="X246">
        <v>-891970060</v>
      </c>
      <c r="Y246">
        <v>4.95</v>
      </c>
      <c r="AA246">
        <v>0</v>
      </c>
      <c r="AB246">
        <v>536.25</v>
      </c>
      <c r="AC246">
        <v>11.6</v>
      </c>
      <c r="AD246">
        <v>0</v>
      </c>
      <c r="AE246">
        <v>0</v>
      </c>
      <c r="AF246">
        <v>75</v>
      </c>
      <c r="AG246">
        <v>11.6</v>
      </c>
      <c r="AH246">
        <v>0</v>
      </c>
      <c r="AI246">
        <v>1</v>
      </c>
      <c r="AJ246">
        <v>7.15</v>
      </c>
      <c r="AK246">
        <v>1</v>
      </c>
      <c r="AL246">
        <v>1</v>
      </c>
      <c r="AN246">
        <v>0</v>
      </c>
      <c r="AO246">
        <v>1</v>
      </c>
      <c r="AP246">
        <v>1</v>
      </c>
      <c r="AQ246">
        <v>0</v>
      </c>
      <c r="AR246">
        <v>0</v>
      </c>
      <c r="AS246" t="s">
        <v>6</v>
      </c>
      <c r="AT246">
        <v>3.96</v>
      </c>
      <c r="AU246" t="s">
        <v>41</v>
      </c>
      <c r="AV246">
        <v>0</v>
      </c>
      <c r="AW246">
        <v>2</v>
      </c>
      <c r="AX246">
        <v>26813479</v>
      </c>
      <c r="AY246">
        <v>1</v>
      </c>
      <c r="AZ246">
        <v>0</v>
      </c>
      <c r="BA246">
        <v>248</v>
      </c>
      <c r="BB246">
        <v>0</v>
      </c>
      <c r="BC246">
        <v>0</v>
      </c>
      <c r="BD246">
        <v>0</v>
      </c>
      <c r="BE246">
        <v>0</v>
      </c>
      <c r="BF246">
        <v>0</v>
      </c>
      <c r="BG246">
        <v>0</v>
      </c>
      <c r="BH246">
        <v>0</v>
      </c>
      <c r="BI246">
        <v>0</v>
      </c>
      <c r="BJ246">
        <v>0</v>
      </c>
      <c r="BK246">
        <v>0</v>
      </c>
      <c r="BL246">
        <v>0</v>
      </c>
      <c r="BM246">
        <v>0</v>
      </c>
      <c r="BN246">
        <v>0</v>
      </c>
      <c r="BO246">
        <v>0</v>
      </c>
      <c r="BP246">
        <v>0</v>
      </c>
      <c r="BQ246">
        <v>0</v>
      </c>
      <c r="BR246">
        <v>0</v>
      </c>
      <c r="BS246">
        <v>0</v>
      </c>
      <c r="BT246">
        <v>0</v>
      </c>
      <c r="BU246">
        <v>0</v>
      </c>
      <c r="BV246">
        <v>0</v>
      </c>
      <c r="BW246">
        <v>0</v>
      </c>
      <c r="CX246">
        <f>Y246*Source!I97</f>
        <v>3.4649999999999999</v>
      </c>
      <c r="CY246">
        <f t="shared" si="21"/>
        <v>536.25</v>
      </c>
      <c r="CZ246">
        <f t="shared" si="22"/>
        <v>75</v>
      </c>
      <c r="DA246">
        <f t="shared" si="23"/>
        <v>7.15</v>
      </c>
      <c r="DB246">
        <v>0</v>
      </c>
    </row>
    <row r="247" spans="1:106" x14ac:dyDescent="0.2">
      <c r="A247">
        <f>ROW(Source!A97)</f>
        <v>97</v>
      </c>
      <c r="B247">
        <v>26812450</v>
      </c>
      <c r="C247">
        <v>26813473</v>
      </c>
      <c r="D247">
        <v>25230783</v>
      </c>
      <c r="E247">
        <v>1</v>
      </c>
      <c r="F247">
        <v>1</v>
      </c>
      <c r="G247">
        <v>1</v>
      </c>
      <c r="H247">
        <v>2</v>
      </c>
      <c r="I247" t="s">
        <v>465</v>
      </c>
      <c r="J247" t="s">
        <v>466</v>
      </c>
      <c r="K247" t="s">
        <v>467</v>
      </c>
      <c r="L247">
        <v>1368</v>
      </c>
      <c r="N247">
        <v>1011</v>
      </c>
      <c r="O247" t="s">
        <v>350</v>
      </c>
      <c r="P247" t="s">
        <v>350</v>
      </c>
      <c r="Q247">
        <v>1</v>
      </c>
      <c r="W247">
        <v>0</v>
      </c>
      <c r="X247">
        <v>-1649076460</v>
      </c>
      <c r="Y247">
        <v>14.387499999999999</v>
      </c>
      <c r="AA247">
        <v>0</v>
      </c>
      <c r="AB247">
        <v>865.15</v>
      </c>
      <c r="AC247">
        <v>14.4</v>
      </c>
      <c r="AD247">
        <v>0</v>
      </c>
      <c r="AE247">
        <v>0</v>
      </c>
      <c r="AF247">
        <v>121</v>
      </c>
      <c r="AG247">
        <v>14.4</v>
      </c>
      <c r="AH247">
        <v>0</v>
      </c>
      <c r="AI247">
        <v>1</v>
      </c>
      <c r="AJ247">
        <v>7.15</v>
      </c>
      <c r="AK247">
        <v>1</v>
      </c>
      <c r="AL247">
        <v>1</v>
      </c>
      <c r="AN247">
        <v>0</v>
      </c>
      <c r="AO247">
        <v>1</v>
      </c>
      <c r="AP247">
        <v>1</v>
      </c>
      <c r="AQ247">
        <v>0</v>
      </c>
      <c r="AR247">
        <v>0</v>
      </c>
      <c r="AS247" t="s">
        <v>6</v>
      </c>
      <c r="AT247">
        <v>11.51</v>
      </c>
      <c r="AU247" t="s">
        <v>41</v>
      </c>
      <c r="AV247">
        <v>0</v>
      </c>
      <c r="AW247">
        <v>2</v>
      </c>
      <c r="AX247">
        <v>26813480</v>
      </c>
      <c r="AY247">
        <v>1</v>
      </c>
      <c r="AZ247">
        <v>0</v>
      </c>
      <c r="BA247">
        <v>249</v>
      </c>
      <c r="BB247">
        <v>0</v>
      </c>
      <c r="BC247">
        <v>0</v>
      </c>
      <c r="BD247">
        <v>0</v>
      </c>
      <c r="BE247">
        <v>0</v>
      </c>
      <c r="BF247">
        <v>0</v>
      </c>
      <c r="BG247">
        <v>0</v>
      </c>
      <c r="BH247">
        <v>0</v>
      </c>
      <c r="BI247">
        <v>0</v>
      </c>
      <c r="BJ247">
        <v>0</v>
      </c>
      <c r="BK247">
        <v>0</v>
      </c>
      <c r="BL247">
        <v>0</v>
      </c>
      <c r="BM247">
        <v>0</v>
      </c>
      <c r="BN247">
        <v>0</v>
      </c>
      <c r="BO247">
        <v>0</v>
      </c>
      <c r="BP247">
        <v>0</v>
      </c>
      <c r="BQ247">
        <v>0</v>
      </c>
      <c r="BR247">
        <v>0</v>
      </c>
      <c r="BS247">
        <v>0</v>
      </c>
      <c r="BT247">
        <v>0</v>
      </c>
      <c r="BU247">
        <v>0</v>
      </c>
      <c r="BV247">
        <v>0</v>
      </c>
      <c r="BW247">
        <v>0</v>
      </c>
      <c r="CX247">
        <f>Y247*Source!I97</f>
        <v>10.071249999999999</v>
      </c>
      <c r="CY247">
        <f t="shared" si="21"/>
        <v>865.15</v>
      </c>
      <c r="CZ247">
        <f t="shared" si="22"/>
        <v>121</v>
      </c>
      <c r="DA247">
        <f t="shared" si="23"/>
        <v>7.15</v>
      </c>
      <c r="DB247">
        <v>0</v>
      </c>
    </row>
    <row r="248" spans="1:106" x14ac:dyDescent="0.2">
      <c r="A248">
        <f>ROW(Source!A97)</f>
        <v>97</v>
      </c>
      <c r="B248">
        <v>26812450</v>
      </c>
      <c r="C248">
        <v>26813473</v>
      </c>
      <c r="D248">
        <v>25231536</v>
      </c>
      <c r="E248">
        <v>1</v>
      </c>
      <c r="F248">
        <v>1</v>
      </c>
      <c r="G248">
        <v>1</v>
      </c>
      <c r="H248">
        <v>2</v>
      </c>
      <c r="I248" t="s">
        <v>391</v>
      </c>
      <c r="J248" t="s">
        <v>392</v>
      </c>
      <c r="K248" t="s">
        <v>393</v>
      </c>
      <c r="L248">
        <v>1368</v>
      </c>
      <c r="N248">
        <v>1011</v>
      </c>
      <c r="O248" t="s">
        <v>350</v>
      </c>
      <c r="P248" t="s">
        <v>350</v>
      </c>
      <c r="Q248">
        <v>1</v>
      </c>
      <c r="W248">
        <v>0</v>
      </c>
      <c r="X248">
        <v>529073949</v>
      </c>
      <c r="Y248">
        <v>0.48750000000000004</v>
      </c>
      <c r="AA248">
        <v>0</v>
      </c>
      <c r="AB248">
        <v>786.5</v>
      </c>
      <c r="AC248">
        <v>11.6</v>
      </c>
      <c r="AD248">
        <v>0</v>
      </c>
      <c r="AE248">
        <v>0</v>
      </c>
      <c r="AF248">
        <v>110</v>
      </c>
      <c r="AG248">
        <v>11.6</v>
      </c>
      <c r="AH248">
        <v>0</v>
      </c>
      <c r="AI248">
        <v>1</v>
      </c>
      <c r="AJ248">
        <v>7.15</v>
      </c>
      <c r="AK248">
        <v>1</v>
      </c>
      <c r="AL248">
        <v>1</v>
      </c>
      <c r="AN248">
        <v>0</v>
      </c>
      <c r="AO248">
        <v>1</v>
      </c>
      <c r="AP248">
        <v>1</v>
      </c>
      <c r="AQ248">
        <v>0</v>
      </c>
      <c r="AR248">
        <v>0</v>
      </c>
      <c r="AS248" t="s">
        <v>6</v>
      </c>
      <c r="AT248">
        <v>0.39</v>
      </c>
      <c r="AU248" t="s">
        <v>41</v>
      </c>
      <c r="AV248">
        <v>0</v>
      </c>
      <c r="AW248">
        <v>2</v>
      </c>
      <c r="AX248">
        <v>26813481</v>
      </c>
      <c r="AY248">
        <v>1</v>
      </c>
      <c r="AZ248">
        <v>0</v>
      </c>
      <c r="BA248">
        <v>250</v>
      </c>
      <c r="BB248">
        <v>0</v>
      </c>
      <c r="BC248">
        <v>0</v>
      </c>
      <c r="BD248">
        <v>0</v>
      </c>
      <c r="BE248">
        <v>0</v>
      </c>
      <c r="BF248">
        <v>0</v>
      </c>
      <c r="BG248">
        <v>0</v>
      </c>
      <c r="BH248">
        <v>0</v>
      </c>
      <c r="BI248">
        <v>0</v>
      </c>
      <c r="BJ248">
        <v>0</v>
      </c>
      <c r="BK248">
        <v>0</v>
      </c>
      <c r="BL248">
        <v>0</v>
      </c>
      <c r="BM248">
        <v>0</v>
      </c>
      <c r="BN248">
        <v>0</v>
      </c>
      <c r="BO248">
        <v>0</v>
      </c>
      <c r="BP248">
        <v>0</v>
      </c>
      <c r="BQ248">
        <v>0</v>
      </c>
      <c r="BR248">
        <v>0</v>
      </c>
      <c r="BS248">
        <v>0</v>
      </c>
      <c r="BT248">
        <v>0</v>
      </c>
      <c r="BU248">
        <v>0</v>
      </c>
      <c r="BV248">
        <v>0</v>
      </c>
      <c r="BW248">
        <v>0</v>
      </c>
      <c r="CX248">
        <f>Y248*Source!I97</f>
        <v>0.34125</v>
      </c>
      <c r="CY248">
        <f t="shared" si="21"/>
        <v>786.5</v>
      </c>
      <c r="CZ248">
        <f t="shared" si="22"/>
        <v>110</v>
      </c>
      <c r="DA248">
        <f t="shared" si="23"/>
        <v>7.15</v>
      </c>
      <c r="DB248">
        <v>0</v>
      </c>
    </row>
    <row r="249" spans="1:106" x14ac:dyDescent="0.2">
      <c r="A249">
        <f>ROW(Source!A97)</f>
        <v>97</v>
      </c>
      <c r="B249">
        <v>26812450</v>
      </c>
      <c r="C249">
        <v>26813473</v>
      </c>
      <c r="D249">
        <v>25231607</v>
      </c>
      <c r="E249">
        <v>1</v>
      </c>
      <c r="F249">
        <v>1</v>
      </c>
      <c r="G249">
        <v>1</v>
      </c>
      <c r="H249">
        <v>2</v>
      </c>
      <c r="I249" t="s">
        <v>354</v>
      </c>
      <c r="J249" t="s">
        <v>355</v>
      </c>
      <c r="K249" t="s">
        <v>356</v>
      </c>
      <c r="L249">
        <v>1368</v>
      </c>
      <c r="N249">
        <v>1011</v>
      </c>
      <c r="O249" t="s">
        <v>350</v>
      </c>
      <c r="P249" t="s">
        <v>350</v>
      </c>
      <c r="Q249">
        <v>1</v>
      </c>
      <c r="W249">
        <v>0</v>
      </c>
      <c r="X249">
        <v>1372534845</v>
      </c>
      <c r="Y249">
        <v>0.05</v>
      </c>
      <c r="AA249">
        <v>0</v>
      </c>
      <c r="AB249">
        <v>469.83</v>
      </c>
      <c r="AC249">
        <v>11.6</v>
      </c>
      <c r="AD249">
        <v>0</v>
      </c>
      <c r="AE249">
        <v>0</v>
      </c>
      <c r="AF249">
        <v>65.709999999999994</v>
      </c>
      <c r="AG249">
        <v>11.6</v>
      </c>
      <c r="AH249">
        <v>0</v>
      </c>
      <c r="AI249">
        <v>1</v>
      </c>
      <c r="AJ249">
        <v>7.15</v>
      </c>
      <c r="AK249">
        <v>1</v>
      </c>
      <c r="AL249">
        <v>1</v>
      </c>
      <c r="AN249">
        <v>0</v>
      </c>
      <c r="AO249">
        <v>1</v>
      </c>
      <c r="AP249">
        <v>1</v>
      </c>
      <c r="AQ249">
        <v>0</v>
      </c>
      <c r="AR249">
        <v>0</v>
      </c>
      <c r="AS249" t="s">
        <v>6</v>
      </c>
      <c r="AT249">
        <v>0.04</v>
      </c>
      <c r="AU249" t="s">
        <v>41</v>
      </c>
      <c r="AV249">
        <v>0</v>
      </c>
      <c r="AW249">
        <v>2</v>
      </c>
      <c r="AX249">
        <v>26813482</v>
      </c>
      <c r="AY249">
        <v>1</v>
      </c>
      <c r="AZ249">
        <v>0</v>
      </c>
      <c r="BA249">
        <v>251</v>
      </c>
      <c r="BB249">
        <v>0</v>
      </c>
      <c r="BC249">
        <v>0</v>
      </c>
      <c r="BD249">
        <v>0</v>
      </c>
      <c r="BE249">
        <v>0</v>
      </c>
      <c r="BF249">
        <v>0</v>
      </c>
      <c r="BG249">
        <v>0</v>
      </c>
      <c r="BH249">
        <v>0</v>
      </c>
      <c r="BI249">
        <v>0</v>
      </c>
      <c r="BJ249">
        <v>0</v>
      </c>
      <c r="BK249">
        <v>0</v>
      </c>
      <c r="BL249">
        <v>0</v>
      </c>
      <c r="BM249">
        <v>0</v>
      </c>
      <c r="BN249">
        <v>0</v>
      </c>
      <c r="BO249">
        <v>0</v>
      </c>
      <c r="BP249">
        <v>0</v>
      </c>
      <c r="BQ249">
        <v>0</v>
      </c>
      <c r="BR249">
        <v>0</v>
      </c>
      <c r="BS249">
        <v>0</v>
      </c>
      <c r="BT249">
        <v>0</v>
      </c>
      <c r="BU249">
        <v>0</v>
      </c>
      <c r="BV249">
        <v>0</v>
      </c>
      <c r="BW249">
        <v>0</v>
      </c>
      <c r="CX249">
        <f>Y249*Source!I97</f>
        <v>3.4999999999999996E-2</v>
      </c>
      <c r="CY249">
        <f t="shared" si="21"/>
        <v>469.83</v>
      </c>
      <c r="CZ249">
        <f t="shared" si="22"/>
        <v>65.709999999999994</v>
      </c>
      <c r="DA249">
        <f t="shared" si="23"/>
        <v>7.15</v>
      </c>
      <c r="DB249">
        <v>0</v>
      </c>
    </row>
    <row r="250" spans="1:106" x14ac:dyDescent="0.2">
      <c r="A250">
        <f>ROW(Source!A97)</f>
        <v>97</v>
      </c>
      <c r="B250">
        <v>26812450</v>
      </c>
      <c r="C250">
        <v>26813473</v>
      </c>
      <c r="D250">
        <v>25147998</v>
      </c>
      <c r="E250">
        <v>1</v>
      </c>
      <c r="F250">
        <v>1</v>
      </c>
      <c r="G250">
        <v>1</v>
      </c>
      <c r="H250">
        <v>3</v>
      </c>
      <c r="I250" t="s">
        <v>99</v>
      </c>
      <c r="J250" t="s">
        <v>101</v>
      </c>
      <c r="K250" t="s">
        <v>100</v>
      </c>
      <c r="L250">
        <v>1348</v>
      </c>
      <c r="N250">
        <v>1009</v>
      </c>
      <c r="O250" t="s">
        <v>62</v>
      </c>
      <c r="P250" t="s">
        <v>62</v>
      </c>
      <c r="Q250">
        <v>1000</v>
      </c>
      <c r="W250">
        <v>0</v>
      </c>
      <c r="X250">
        <v>-998642674</v>
      </c>
      <c r="Y250">
        <v>1.1599999999999999E-2</v>
      </c>
      <c r="AA250">
        <v>15676.16</v>
      </c>
      <c r="AB250">
        <v>0</v>
      </c>
      <c r="AC250">
        <v>0</v>
      </c>
      <c r="AD250">
        <v>0</v>
      </c>
      <c r="AE250">
        <v>2192.4699999999998</v>
      </c>
      <c r="AF250">
        <v>0</v>
      </c>
      <c r="AG250">
        <v>0</v>
      </c>
      <c r="AH250">
        <v>0</v>
      </c>
      <c r="AI250">
        <v>7.15</v>
      </c>
      <c r="AJ250">
        <v>1</v>
      </c>
      <c r="AK250">
        <v>1</v>
      </c>
      <c r="AL250">
        <v>1</v>
      </c>
      <c r="AN250">
        <v>0</v>
      </c>
      <c r="AO250">
        <v>0</v>
      </c>
      <c r="AP250">
        <v>0</v>
      </c>
      <c r="AQ250">
        <v>0</v>
      </c>
      <c r="AR250">
        <v>0</v>
      </c>
      <c r="AS250" t="s">
        <v>6</v>
      </c>
      <c r="AT250">
        <v>1.1599999999999999E-2</v>
      </c>
      <c r="AU250" t="s">
        <v>6</v>
      </c>
      <c r="AV250">
        <v>0</v>
      </c>
      <c r="AW250">
        <v>1</v>
      </c>
      <c r="AX250">
        <v>-1</v>
      </c>
      <c r="AY250">
        <v>0</v>
      </c>
      <c r="AZ250">
        <v>0</v>
      </c>
      <c r="BA250" t="s">
        <v>6</v>
      </c>
      <c r="BB250">
        <v>0</v>
      </c>
      <c r="BC250">
        <v>0</v>
      </c>
      <c r="BD250">
        <v>0</v>
      </c>
      <c r="BE250">
        <v>0</v>
      </c>
      <c r="BF250">
        <v>0</v>
      </c>
      <c r="BG250">
        <v>0</v>
      </c>
      <c r="BH250">
        <v>0</v>
      </c>
      <c r="BI250">
        <v>0</v>
      </c>
      <c r="BJ250">
        <v>0</v>
      </c>
      <c r="BK250">
        <v>0</v>
      </c>
      <c r="BL250">
        <v>0</v>
      </c>
      <c r="BM250">
        <v>0</v>
      </c>
      <c r="BN250">
        <v>0</v>
      </c>
      <c r="BO250">
        <v>0</v>
      </c>
      <c r="BP250">
        <v>0</v>
      </c>
      <c r="BQ250">
        <v>0</v>
      </c>
      <c r="BR250">
        <v>0</v>
      </c>
      <c r="BS250">
        <v>0</v>
      </c>
      <c r="BT250">
        <v>0</v>
      </c>
      <c r="BU250">
        <v>0</v>
      </c>
      <c r="BV250">
        <v>0</v>
      </c>
      <c r="BW250">
        <v>0</v>
      </c>
      <c r="CX250">
        <f>Y250*Source!I97</f>
        <v>8.1199999999999987E-3</v>
      </c>
      <c r="CY250">
        <f>AA250</f>
        <v>15676.16</v>
      </c>
      <c r="CZ250">
        <f>AE250</f>
        <v>2192.4699999999998</v>
      </c>
      <c r="DA250">
        <f>AI250</f>
        <v>7.15</v>
      </c>
      <c r="DB250">
        <v>0</v>
      </c>
    </row>
    <row r="251" spans="1:106" x14ac:dyDescent="0.2">
      <c r="A251">
        <f>ROW(Source!A97)</f>
        <v>97</v>
      </c>
      <c r="B251">
        <v>26812450</v>
      </c>
      <c r="C251">
        <v>26813473</v>
      </c>
      <c r="D251">
        <v>25149961</v>
      </c>
      <c r="E251">
        <v>1</v>
      </c>
      <c r="F251">
        <v>1</v>
      </c>
      <c r="G251">
        <v>1</v>
      </c>
      <c r="H251">
        <v>3</v>
      </c>
      <c r="I251" t="s">
        <v>400</v>
      </c>
      <c r="J251" t="s">
        <v>401</v>
      </c>
      <c r="K251" t="s">
        <v>402</v>
      </c>
      <c r="L251">
        <v>1339</v>
      </c>
      <c r="N251">
        <v>1007</v>
      </c>
      <c r="O251" t="s">
        <v>52</v>
      </c>
      <c r="P251" t="s">
        <v>52</v>
      </c>
      <c r="Q251">
        <v>1</v>
      </c>
      <c r="W251">
        <v>0</v>
      </c>
      <c r="X251">
        <v>-1660354250</v>
      </c>
      <c r="Y251">
        <v>0.2</v>
      </c>
      <c r="AA251">
        <v>17.45</v>
      </c>
      <c r="AB251">
        <v>0</v>
      </c>
      <c r="AC251">
        <v>0</v>
      </c>
      <c r="AD251">
        <v>0</v>
      </c>
      <c r="AE251">
        <v>2.44</v>
      </c>
      <c r="AF251">
        <v>0</v>
      </c>
      <c r="AG251">
        <v>0</v>
      </c>
      <c r="AH251">
        <v>0</v>
      </c>
      <c r="AI251">
        <v>7.15</v>
      </c>
      <c r="AJ251">
        <v>1</v>
      </c>
      <c r="AK251">
        <v>1</v>
      </c>
      <c r="AL251">
        <v>1</v>
      </c>
      <c r="AN251">
        <v>0</v>
      </c>
      <c r="AO251">
        <v>1</v>
      </c>
      <c r="AP251">
        <v>1</v>
      </c>
      <c r="AQ251">
        <v>0</v>
      </c>
      <c r="AR251">
        <v>0</v>
      </c>
      <c r="AS251" t="s">
        <v>6</v>
      </c>
      <c r="AT251">
        <v>0.2</v>
      </c>
      <c r="AU251" t="s">
        <v>6</v>
      </c>
      <c r="AV251">
        <v>0</v>
      </c>
      <c r="AW251">
        <v>2</v>
      </c>
      <c r="AX251">
        <v>26813484</v>
      </c>
      <c r="AY251">
        <v>1</v>
      </c>
      <c r="AZ251">
        <v>0</v>
      </c>
      <c r="BA251">
        <v>253</v>
      </c>
      <c r="BB251">
        <v>0</v>
      </c>
      <c r="BC251">
        <v>0</v>
      </c>
      <c r="BD251">
        <v>0</v>
      </c>
      <c r="BE251">
        <v>0</v>
      </c>
      <c r="BF251">
        <v>0</v>
      </c>
      <c r="BG251">
        <v>0</v>
      </c>
      <c r="BH251">
        <v>0</v>
      </c>
      <c r="BI251">
        <v>0</v>
      </c>
      <c r="BJ251">
        <v>0</v>
      </c>
      <c r="BK251">
        <v>0</v>
      </c>
      <c r="BL251">
        <v>0</v>
      </c>
      <c r="BM251">
        <v>0</v>
      </c>
      <c r="BN251">
        <v>0</v>
      </c>
      <c r="BO251">
        <v>0</v>
      </c>
      <c r="BP251">
        <v>0</v>
      </c>
      <c r="BQ251">
        <v>0</v>
      </c>
      <c r="BR251">
        <v>0</v>
      </c>
      <c r="BS251">
        <v>0</v>
      </c>
      <c r="BT251">
        <v>0</v>
      </c>
      <c r="BU251">
        <v>0</v>
      </c>
      <c r="BV251">
        <v>0</v>
      </c>
      <c r="BW251">
        <v>0</v>
      </c>
      <c r="CX251">
        <f>Y251*Source!I97</f>
        <v>0.13999999999999999</v>
      </c>
      <c r="CY251">
        <f>AA251</f>
        <v>17.45</v>
      </c>
      <c r="CZ251">
        <f>AE251</f>
        <v>2.44</v>
      </c>
      <c r="DA251">
        <f>AI251</f>
        <v>7.15</v>
      </c>
      <c r="DB251">
        <v>0</v>
      </c>
    </row>
    <row r="252" spans="1:106" x14ac:dyDescent="0.2">
      <c r="A252">
        <f>ROW(Source!A97)</f>
        <v>97</v>
      </c>
      <c r="B252">
        <v>26812450</v>
      </c>
      <c r="C252">
        <v>26813473</v>
      </c>
      <c r="D252">
        <v>25155376</v>
      </c>
      <c r="E252">
        <v>1</v>
      </c>
      <c r="F252">
        <v>1</v>
      </c>
      <c r="G252">
        <v>1</v>
      </c>
      <c r="H252">
        <v>3</v>
      </c>
      <c r="I252" t="s">
        <v>169</v>
      </c>
      <c r="J252" t="s">
        <v>171</v>
      </c>
      <c r="K252" t="s">
        <v>170</v>
      </c>
      <c r="L252">
        <v>1348</v>
      </c>
      <c r="N252">
        <v>1009</v>
      </c>
      <c r="O252" t="s">
        <v>62</v>
      </c>
      <c r="P252" t="s">
        <v>62</v>
      </c>
      <c r="Q252">
        <v>1000</v>
      </c>
      <c r="W252">
        <v>0</v>
      </c>
      <c r="X252">
        <v>1719355709</v>
      </c>
      <c r="Y252">
        <v>102</v>
      </c>
      <c r="AA252">
        <v>3230.01</v>
      </c>
      <c r="AB252">
        <v>0</v>
      </c>
      <c r="AC252">
        <v>0</v>
      </c>
      <c r="AD252">
        <v>0</v>
      </c>
      <c r="AE252">
        <v>451.75</v>
      </c>
      <c r="AF252">
        <v>0</v>
      </c>
      <c r="AG252">
        <v>0</v>
      </c>
      <c r="AH252">
        <v>0</v>
      </c>
      <c r="AI252">
        <v>7.15</v>
      </c>
      <c r="AJ252">
        <v>1</v>
      </c>
      <c r="AK252">
        <v>1</v>
      </c>
      <c r="AL252">
        <v>1</v>
      </c>
      <c r="AN252">
        <v>0</v>
      </c>
      <c r="AO252">
        <v>0</v>
      </c>
      <c r="AP252">
        <v>0</v>
      </c>
      <c r="AQ252">
        <v>0</v>
      </c>
      <c r="AR252">
        <v>0</v>
      </c>
      <c r="AS252" t="s">
        <v>6</v>
      </c>
      <c r="AT252">
        <v>102</v>
      </c>
      <c r="AU252" t="s">
        <v>6</v>
      </c>
      <c r="AV252">
        <v>0</v>
      </c>
      <c r="AW252">
        <v>1</v>
      </c>
      <c r="AX252">
        <v>-1</v>
      </c>
      <c r="AY252">
        <v>0</v>
      </c>
      <c r="AZ252">
        <v>0</v>
      </c>
      <c r="BA252" t="s">
        <v>6</v>
      </c>
      <c r="BB252">
        <v>0</v>
      </c>
      <c r="BC252">
        <v>0</v>
      </c>
      <c r="BD252">
        <v>0</v>
      </c>
      <c r="BE252">
        <v>0</v>
      </c>
      <c r="BF252">
        <v>0</v>
      </c>
      <c r="BG252">
        <v>0</v>
      </c>
      <c r="BH252">
        <v>0</v>
      </c>
      <c r="BI252">
        <v>0</v>
      </c>
      <c r="BJ252">
        <v>0</v>
      </c>
      <c r="BK252">
        <v>0</v>
      </c>
      <c r="BL252">
        <v>0</v>
      </c>
      <c r="BM252">
        <v>0</v>
      </c>
      <c r="BN252">
        <v>0</v>
      </c>
      <c r="BO252">
        <v>0</v>
      </c>
      <c r="BP252">
        <v>0</v>
      </c>
      <c r="BQ252">
        <v>0</v>
      </c>
      <c r="BR252">
        <v>0</v>
      </c>
      <c r="BS252">
        <v>0</v>
      </c>
      <c r="BT252">
        <v>0</v>
      </c>
      <c r="BU252">
        <v>0</v>
      </c>
      <c r="BV252">
        <v>0</v>
      </c>
      <c r="BW252">
        <v>0</v>
      </c>
      <c r="CX252">
        <f>Y252*Source!I97</f>
        <v>71.399999999999991</v>
      </c>
      <c r="CY252">
        <f>AA252</f>
        <v>3230.01</v>
      </c>
      <c r="CZ252">
        <f>AE252</f>
        <v>451.75</v>
      </c>
      <c r="DA252">
        <f>AI252</f>
        <v>7.15</v>
      </c>
      <c r="DB252">
        <v>0</v>
      </c>
    </row>
    <row r="253" spans="1:106" x14ac:dyDescent="0.2">
      <c r="A253">
        <f>ROW(Source!A97)</f>
        <v>97</v>
      </c>
      <c r="B253">
        <v>26812450</v>
      </c>
      <c r="C253">
        <v>26813473</v>
      </c>
      <c r="D253">
        <v>25172445</v>
      </c>
      <c r="E253">
        <v>1</v>
      </c>
      <c r="F253">
        <v>1</v>
      </c>
      <c r="G253">
        <v>1</v>
      </c>
      <c r="H253">
        <v>3</v>
      </c>
      <c r="I253" t="s">
        <v>468</v>
      </c>
      <c r="J253" t="s">
        <v>469</v>
      </c>
      <c r="K253" t="s">
        <v>470</v>
      </c>
      <c r="L253">
        <v>1348</v>
      </c>
      <c r="N253">
        <v>1009</v>
      </c>
      <c r="O253" t="s">
        <v>62</v>
      </c>
      <c r="P253" t="s">
        <v>62</v>
      </c>
      <c r="Q253">
        <v>1000</v>
      </c>
      <c r="W253">
        <v>0</v>
      </c>
      <c r="X253">
        <v>-1756095795</v>
      </c>
      <c r="Y253">
        <v>6.1999999999999998E-3</v>
      </c>
      <c r="AA253">
        <v>42821.35</v>
      </c>
      <c r="AB253">
        <v>0</v>
      </c>
      <c r="AC253">
        <v>0</v>
      </c>
      <c r="AD253">
        <v>0</v>
      </c>
      <c r="AE253">
        <v>5989</v>
      </c>
      <c r="AF253">
        <v>0</v>
      </c>
      <c r="AG253">
        <v>0</v>
      </c>
      <c r="AH253">
        <v>0</v>
      </c>
      <c r="AI253">
        <v>7.15</v>
      </c>
      <c r="AJ253">
        <v>1</v>
      </c>
      <c r="AK253">
        <v>1</v>
      </c>
      <c r="AL253">
        <v>1</v>
      </c>
      <c r="AN253">
        <v>0</v>
      </c>
      <c r="AO253">
        <v>1</v>
      </c>
      <c r="AP253">
        <v>1</v>
      </c>
      <c r="AQ253">
        <v>0</v>
      </c>
      <c r="AR253">
        <v>0</v>
      </c>
      <c r="AS253" t="s">
        <v>6</v>
      </c>
      <c r="AT253">
        <v>6.1999999999999998E-3</v>
      </c>
      <c r="AU253" t="s">
        <v>6</v>
      </c>
      <c r="AV253">
        <v>0</v>
      </c>
      <c r="AW253">
        <v>2</v>
      </c>
      <c r="AX253">
        <v>26813486</v>
      </c>
      <c r="AY253">
        <v>1</v>
      </c>
      <c r="AZ253">
        <v>0</v>
      </c>
      <c r="BA253">
        <v>255</v>
      </c>
      <c r="BB253">
        <v>0</v>
      </c>
      <c r="BC253">
        <v>0</v>
      </c>
      <c r="BD253">
        <v>0</v>
      </c>
      <c r="BE253">
        <v>0</v>
      </c>
      <c r="BF253">
        <v>0</v>
      </c>
      <c r="BG253">
        <v>0</v>
      </c>
      <c r="BH253">
        <v>0</v>
      </c>
      <c r="BI253">
        <v>0</v>
      </c>
      <c r="BJ253">
        <v>0</v>
      </c>
      <c r="BK253">
        <v>0</v>
      </c>
      <c r="BL253">
        <v>0</v>
      </c>
      <c r="BM253">
        <v>0</v>
      </c>
      <c r="BN253">
        <v>0</v>
      </c>
      <c r="BO253">
        <v>0</v>
      </c>
      <c r="BP253">
        <v>0</v>
      </c>
      <c r="BQ253">
        <v>0</v>
      </c>
      <c r="BR253">
        <v>0</v>
      </c>
      <c r="BS253">
        <v>0</v>
      </c>
      <c r="BT253">
        <v>0</v>
      </c>
      <c r="BU253">
        <v>0</v>
      </c>
      <c r="BV253">
        <v>0</v>
      </c>
      <c r="BW253">
        <v>0</v>
      </c>
      <c r="CX253">
        <f>Y253*Source!I97</f>
        <v>4.3399999999999992E-3</v>
      </c>
      <c r="CY253">
        <f>AA253</f>
        <v>42821.35</v>
      </c>
      <c r="CZ253">
        <f>AE253</f>
        <v>5989</v>
      </c>
      <c r="DA253">
        <f>AI253</f>
        <v>7.15</v>
      </c>
      <c r="DB253">
        <v>0</v>
      </c>
    </row>
    <row r="254" spans="1:106" x14ac:dyDescent="0.2">
      <c r="A254">
        <f>ROW(Source!A97)</f>
        <v>97</v>
      </c>
      <c r="B254">
        <v>26812450</v>
      </c>
      <c r="C254">
        <v>26813473</v>
      </c>
      <c r="D254">
        <v>25178466</v>
      </c>
      <c r="E254">
        <v>1</v>
      </c>
      <c r="F254">
        <v>1</v>
      </c>
      <c r="G254">
        <v>1</v>
      </c>
      <c r="H254">
        <v>3</v>
      </c>
      <c r="I254" t="s">
        <v>471</v>
      </c>
      <c r="J254" t="s">
        <v>472</v>
      </c>
      <c r="K254" t="s">
        <v>473</v>
      </c>
      <c r="L254">
        <v>1339</v>
      </c>
      <c r="N254">
        <v>1007</v>
      </c>
      <c r="O254" t="s">
        <v>52</v>
      </c>
      <c r="P254" t="s">
        <v>52</v>
      </c>
      <c r="Q254">
        <v>1</v>
      </c>
      <c r="W254">
        <v>0</v>
      </c>
      <c r="X254">
        <v>-395792271</v>
      </c>
      <c r="Y254">
        <v>0.15</v>
      </c>
      <c r="AA254">
        <v>9202.0499999999993</v>
      </c>
      <c r="AB254">
        <v>0</v>
      </c>
      <c r="AC254">
        <v>0</v>
      </c>
      <c r="AD254">
        <v>0</v>
      </c>
      <c r="AE254">
        <v>1287</v>
      </c>
      <c r="AF254">
        <v>0</v>
      </c>
      <c r="AG254">
        <v>0</v>
      </c>
      <c r="AH254">
        <v>0</v>
      </c>
      <c r="AI254">
        <v>7.15</v>
      </c>
      <c r="AJ254">
        <v>1</v>
      </c>
      <c r="AK254">
        <v>1</v>
      </c>
      <c r="AL254">
        <v>1</v>
      </c>
      <c r="AN254">
        <v>0</v>
      </c>
      <c r="AO254">
        <v>1</v>
      </c>
      <c r="AP254">
        <v>1</v>
      </c>
      <c r="AQ254">
        <v>0</v>
      </c>
      <c r="AR254">
        <v>0</v>
      </c>
      <c r="AS254" t="s">
        <v>6</v>
      </c>
      <c r="AT254">
        <v>0.15</v>
      </c>
      <c r="AU254" t="s">
        <v>6</v>
      </c>
      <c r="AV254">
        <v>0</v>
      </c>
      <c r="AW254">
        <v>2</v>
      </c>
      <c r="AX254">
        <v>26813487</v>
      </c>
      <c r="AY254">
        <v>1</v>
      </c>
      <c r="AZ254">
        <v>0</v>
      </c>
      <c r="BA254">
        <v>256</v>
      </c>
      <c r="BB254">
        <v>0</v>
      </c>
      <c r="BC254">
        <v>0</v>
      </c>
      <c r="BD254">
        <v>0</v>
      </c>
      <c r="BE254">
        <v>0</v>
      </c>
      <c r="BF254">
        <v>0</v>
      </c>
      <c r="BG254">
        <v>0</v>
      </c>
      <c r="BH254">
        <v>0</v>
      </c>
      <c r="BI254">
        <v>0</v>
      </c>
      <c r="BJ254">
        <v>0</v>
      </c>
      <c r="BK254">
        <v>0</v>
      </c>
      <c r="BL254">
        <v>0</v>
      </c>
      <c r="BM254">
        <v>0</v>
      </c>
      <c r="BN254">
        <v>0</v>
      </c>
      <c r="BO254">
        <v>0</v>
      </c>
      <c r="BP254">
        <v>0</v>
      </c>
      <c r="BQ254">
        <v>0</v>
      </c>
      <c r="BR254">
        <v>0</v>
      </c>
      <c r="BS254">
        <v>0</v>
      </c>
      <c r="BT254">
        <v>0</v>
      </c>
      <c r="BU254">
        <v>0</v>
      </c>
      <c r="BV254">
        <v>0</v>
      </c>
      <c r="BW254">
        <v>0</v>
      </c>
      <c r="CX254">
        <f>Y254*Source!I97</f>
        <v>0.105</v>
      </c>
      <c r="CY254">
        <f>AA254</f>
        <v>9202.0499999999993</v>
      </c>
      <c r="CZ254">
        <f>AE254</f>
        <v>1287</v>
      </c>
      <c r="DA254">
        <f>AI254</f>
        <v>7.15</v>
      </c>
      <c r="DB254">
        <v>0</v>
      </c>
    </row>
    <row r="255" spans="1:106" x14ac:dyDescent="0.2">
      <c r="A255">
        <f>ROW(Source!A102)</f>
        <v>102</v>
      </c>
      <c r="B255">
        <v>26812436</v>
      </c>
      <c r="C255">
        <v>26813494</v>
      </c>
      <c r="D255">
        <v>25419555</v>
      </c>
      <c r="E255">
        <v>1</v>
      </c>
      <c r="F255">
        <v>1</v>
      </c>
      <c r="G255">
        <v>1</v>
      </c>
      <c r="H255">
        <v>1</v>
      </c>
      <c r="I255" t="s">
        <v>474</v>
      </c>
      <c r="J255" t="s">
        <v>6</v>
      </c>
      <c r="K255" t="s">
        <v>475</v>
      </c>
      <c r="L255">
        <v>1191</v>
      </c>
      <c r="N255">
        <v>1013</v>
      </c>
      <c r="O255" t="s">
        <v>344</v>
      </c>
      <c r="P255" t="s">
        <v>344</v>
      </c>
      <c r="Q255">
        <v>1</v>
      </c>
      <c r="W255">
        <v>0</v>
      </c>
      <c r="X255">
        <v>-1972610816</v>
      </c>
      <c r="Y255">
        <v>111.78</v>
      </c>
      <c r="AA255">
        <v>0</v>
      </c>
      <c r="AB255">
        <v>0</v>
      </c>
      <c r="AC255">
        <v>0</v>
      </c>
      <c r="AD255">
        <v>7.5</v>
      </c>
      <c r="AE255">
        <v>0</v>
      </c>
      <c r="AF255">
        <v>0</v>
      </c>
      <c r="AG255">
        <v>0</v>
      </c>
      <c r="AH255">
        <v>7.5</v>
      </c>
      <c r="AI255">
        <v>1</v>
      </c>
      <c r="AJ255">
        <v>1</v>
      </c>
      <c r="AK255">
        <v>1</v>
      </c>
      <c r="AL255">
        <v>1</v>
      </c>
      <c r="AN255">
        <v>0</v>
      </c>
      <c r="AO255">
        <v>1</v>
      </c>
      <c r="AP255">
        <v>1</v>
      </c>
      <c r="AQ255">
        <v>0</v>
      </c>
      <c r="AR255">
        <v>0</v>
      </c>
      <c r="AS255" t="s">
        <v>6</v>
      </c>
      <c r="AT255">
        <v>97.2</v>
      </c>
      <c r="AU255" t="s">
        <v>42</v>
      </c>
      <c r="AV255">
        <v>1</v>
      </c>
      <c r="AW255">
        <v>2</v>
      </c>
      <c r="AX255">
        <v>26813495</v>
      </c>
      <c r="AY255">
        <v>1</v>
      </c>
      <c r="AZ255">
        <v>0</v>
      </c>
      <c r="BA255">
        <v>257</v>
      </c>
      <c r="BB255">
        <v>0</v>
      </c>
      <c r="BC255">
        <v>0</v>
      </c>
      <c r="BD255">
        <v>0</v>
      </c>
      <c r="BE255">
        <v>0</v>
      </c>
      <c r="BF255">
        <v>0</v>
      </c>
      <c r="BG255">
        <v>0</v>
      </c>
      <c r="BH255">
        <v>0</v>
      </c>
      <c r="BI255">
        <v>0</v>
      </c>
      <c r="BJ255">
        <v>0</v>
      </c>
      <c r="BK255">
        <v>0</v>
      </c>
      <c r="BL255">
        <v>0</v>
      </c>
      <c r="BM255">
        <v>0</v>
      </c>
      <c r="BN255">
        <v>0</v>
      </c>
      <c r="BO255">
        <v>0</v>
      </c>
      <c r="BP255">
        <v>0</v>
      </c>
      <c r="BQ255">
        <v>0</v>
      </c>
      <c r="BR255">
        <v>0</v>
      </c>
      <c r="BS255">
        <v>0</v>
      </c>
      <c r="BT255">
        <v>0</v>
      </c>
      <c r="BU255">
        <v>0</v>
      </c>
      <c r="BV255">
        <v>0</v>
      </c>
      <c r="BW255">
        <v>0</v>
      </c>
      <c r="CX255">
        <f>Y255*Source!I102</f>
        <v>94.789439999999999</v>
      </c>
      <c r="CY255">
        <f t="shared" ref="CY255:CY260" si="24">AD255</f>
        <v>7.5</v>
      </c>
      <c r="CZ255">
        <f t="shared" ref="CZ255:CZ260" si="25">AH255</f>
        <v>7.5</v>
      </c>
      <c r="DA255">
        <f t="shared" ref="DA255:DA260" si="26">AL255</f>
        <v>1</v>
      </c>
      <c r="DB255">
        <v>0</v>
      </c>
    </row>
    <row r="256" spans="1:106" x14ac:dyDescent="0.2">
      <c r="A256">
        <f>ROW(Source!A103)</f>
        <v>103</v>
      </c>
      <c r="B256">
        <v>26812450</v>
      </c>
      <c r="C256">
        <v>26813494</v>
      </c>
      <c r="D256">
        <v>25419555</v>
      </c>
      <c r="E256">
        <v>1</v>
      </c>
      <c r="F256">
        <v>1</v>
      </c>
      <c r="G256">
        <v>1</v>
      </c>
      <c r="H256">
        <v>1</v>
      </c>
      <c r="I256" t="s">
        <v>474</v>
      </c>
      <c r="J256" t="s">
        <v>6</v>
      </c>
      <c r="K256" t="s">
        <v>475</v>
      </c>
      <c r="L256">
        <v>1191</v>
      </c>
      <c r="N256">
        <v>1013</v>
      </c>
      <c r="O256" t="s">
        <v>344</v>
      </c>
      <c r="P256" t="s">
        <v>344</v>
      </c>
      <c r="Q256">
        <v>1</v>
      </c>
      <c r="W256">
        <v>0</v>
      </c>
      <c r="X256">
        <v>-1972610816</v>
      </c>
      <c r="Y256">
        <v>111.78</v>
      </c>
      <c r="AA256">
        <v>0</v>
      </c>
      <c r="AB256">
        <v>0</v>
      </c>
      <c r="AC256">
        <v>0</v>
      </c>
      <c r="AD256">
        <v>53.63</v>
      </c>
      <c r="AE256">
        <v>0</v>
      </c>
      <c r="AF256">
        <v>0</v>
      </c>
      <c r="AG256">
        <v>0</v>
      </c>
      <c r="AH256">
        <v>7.5</v>
      </c>
      <c r="AI256">
        <v>1</v>
      </c>
      <c r="AJ256">
        <v>1</v>
      </c>
      <c r="AK256">
        <v>1</v>
      </c>
      <c r="AL256">
        <v>7.15</v>
      </c>
      <c r="AN256">
        <v>0</v>
      </c>
      <c r="AO256">
        <v>1</v>
      </c>
      <c r="AP256">
        <v>1</v>
      </c>
      <c r="AQ256">
        <v>0</v>
      </c>
      <c r="AR256">
        <v>0</v>
      </c>
      <c r="AS256" t="s">
        <v>6</v>
      </c>
      <c r="AT256">
        <v>97.2</v>
      </c>
      <c r="AU256" t="s">
        <v>42</v>
      </c>
      <c r="AV256">
        <v>1</v>
      </c>
      <c r="AW256">
        <v>2</v>
      </c>
      <c r="AX256">
        <v>26813495</v>
      </c>
      <c r="AY256">
        <v>1</v>
      </c>
      <c r="AZ256">
        <v>0</v>
      </c>
      <c r="BA256">
        <v>258</v>
      </c>
      <c r="BB256">
        <v>0</v>
      </c>
      <c r="BC256">
        <v>0</v>
      </c>
      <c r="BD256">
        <v>0</v>
      </c>
      <c r="BE256">
        <v>0</v>
      </c>
      <c r="BF256">
        <v>0</v>
      </c>
      <c r="BG256">
        <v>0</v>
      </c>
      <c r="BH256">
        <v>0</v>
      </c>
      <c r="BI256">
        <v>0</v>
      </c>
      <c r="BJ256">
        <v>0</v>
      </c>
      <c r="BK256">
        <v>0</v>
      </c>
      <c r="BL256">
        <v>0</v>
      </c>
      <c r="BM256">
        <v>0</v>
      </c>
      <c r="BN256">
        <v>0</v>
      </c>
      <c r="BO256">
        <v>0</v>
      </c>
      <c r="BP256">
        <v>0</v>
      </c>
      <c r="BQ256">
        <v>0</v>
      </c>
      <c r="BR256">
        <v>0</v>
      </c>
      <c r="BS256">
        <v>0</v>
      </c>
      <c r="BT256">
        <v>0</v>
      </c>
      <c r="BU256">
        <v>0</v>
      </c>
      <c r="BV256">
        <v>0</v>
      </c>
      <c r="BW256">
        <v>0</v>
      </c>
      <c r="CX256">
        <f>Y256*Source!I103</f>
        <v>94.789439999999999</v>
      </c>
      <c r="CY256">
        <f t="shared" si="24"/>
        <v>53.63</v>
      </c>
      <c r="CZ256">
        <f t="shared" si="25"/>
        <v>7.5</v>
      </c>
      <c r="DA256">
        <f t="shared" si="26"/>
        <v>7.15</v>
      </c>
      <c r="DB256">
        <v>0</v>
      </c>
    </row>
    <row r="257" spans="1:106" x14ac:dyDescent="0.2">
      <c r="A257">
        <f>ROW(Source!A108)</f>
        <v>108</v>
      </c>
      <c r="B257">
        <v>26812436</v>
      </c>
      <c r="C257">
        <v>26813782</v>
      </c>
      <c r="D257">
        <v>25413050</v>
      </c>
      <c r="E257">
        <v>1</v>
      </c>
      <c r="F257">
        <v>1</v>
      </c>
      <c r="G257">
        <v>1</v>
      </c>
      <c r="H257">
        <v>1</v>
      </c>
      <c r="I257" t="s">
        <v>403</v>
      </c>
      <c r="J257" t="s">
        <v>6</v>
      </c>
      <c r="K257" t="s">
        <v>404</v>
      </c>
      <c r="L257">
        <v>1191</v>
      </c>
      <c r="N257">
        <v>1013</v>
      </c>
      <c r="O257" t="s">
        <v>344</v>
      </c>
      <c r="P257" t="s">
        <v>344</v>
      </c>
      <c r="Q257">
        <v>1</v>
      </c>
      <c r="W257">
        <v>0</v>
      </c>
      <c r="X257">
        <v>735429535</v>
      </c>
      <c r="Y257">
        <v>19.860499999999998</v>
      </c>
      <c r="AA257">
        <v>0</v>
      </c>
      <c r="AB257">
        <v>0</v>
      </c>
      <c r="AC257">
        <v>0</v>
      </c>
      <c r="AD257">
        <v>7.8</v>
      </c>
      <c r="AE257">
        <v>0</v>
      </c>
      <c r="AF257">
        <v>0</v>
      </c>
      <c r="AG257">
        <v>0</v>
      </c>
      <c r="AH257">
        <v>7.8</v>
      </c>
      <c r="AI257">
        <v>1</v>
      </c>
      <c r="AJ257">
        <v>1</v>
      </c>
      <c r="AK257">
        <v>1</v>
      </c>
      <c r="AL257">
        <v>1</v>
      </c>
      <c r="AN257">
        <v>0</v>
      </c>
      <c r="AO257">
        <v>1</v>
      </c>
      <c r="AP257">
        <v>1</v>
      </c>
      <c r="AQ257">
        <v>0</v>
      </c>
      <c r="AR257">
        <v>0</v>
      </c>
      <c r="AS257" t="s">
        <v>6</v>
      </c>
      <c r="AT257">
        <v>17.27</v>
      </c>
      <c r="AU257" t="s">
        <v>42</v>
      </c>
      <c r="AV257">
        <v>1</v>
      </c>
      <c r="AW257">
        <v>2</v>
      </c>
      <c r="AX257">
        <v>26813783</v>
      </c>
      <c r="AY257">
        <v>1</v>
      </c>
      <c r="AZ257">
        <v>0</v>
      </c>
      <c r="BA257">
        <v>259</v>
      </c>
      <c r="BB257">
        <v>0</v>
      </c>
      <c r="BC257">
        <v>0</v>
      </c>
      <c r="BD257">
        <v>0</v>
      </c>
      <c r="BE257">
        <v>0</v>
      </c>
      <c r="BF257">
        <v>0</v>
      </c>
      <c r="BG257">
        <v>0</v>
      </c>
      <c r="BH257">
        <v>0</v>
      </c>
      <c r="BI257">
        <v>0</v>
      </c>
      <c r="BJ257">
        <v>0</v>
      </c>
      <c r="BK257">
        <v>0</v>
      </c>
      <c r="BL257">
        <v>0</v>
      </c>
      <c r="BM257">
        <v>0</v>
      </c>
      <c r="BN257">
        <v>0</v>
      </c>
      <c r="BO257">
        <v>0</v>
      </c>
      <c r="BP257">
        <v>0</v>
      </c>
      <c r="BQ257">
        <v>0</v>
      </c>
      <c r="BR257">
        <v>0</v>
      </c>
      <c r="BS257">
        <v>0</v>
      </c>
      <c r="BT257">
        <v>0</v>
      </c>
      <c r="BU257">
        <v>0</v>
      </c>
      <c r="BV257">
        <v>0</v>
      </c>
      <c r="BW257">
        <v>0</v>
      </c>
      <c r="CX257">
        <f>Y257*Source!I108</f>
        <v>52.630324999999992</v>
      </c>
      <c r="CY257">
        <f t="shared" si="24"/>
        <v>7.8</v>
      </c>
      <c r="CZ257">
        <f t="shared" si="25"/>
        <v>7.8</v>
      </c>
      <c r="DA257">
        <f t="shared" si="26"/>
        <v>1</v>
      </c>
      <c r="DB257">
        <v>0</v>
      </c>
    </row>
    <row r="258" spans="1:106" x14ac:dyDescent="0.2">
      <c r="A258">
        <f>ROW(Source!A109)</f>
        <v>109</v>
      </c>
      <c r="B258">
        <v>26812450</v>
      </c>
      <c r="C258">
        <v>26813782</v>
      </c>
      <c r="D258">
        <v>25413050</v>
      </c>
      <c r="E258">
        <v>1</v>
      </c>
      <c r="F258">
        <v>1</v>
      </c>
      <c r="G258">
        <v>1</v>
      </c>
      <c r="H258">
        <v>1</v>
      </c>
      <c r="I258" t="s">
        <v>403</v>
      </c>
      <c r="J258" t="s">
        <v>6</v>
      </c>
      <c r="K258" t="s">
        <v>404</v>
      </c>
      <c r="L258">
        <v>1191</v>
      </c>
      <c r="N258">
        <v>1013</v>
      </c>
      <c r="O258" t="s">
        <v>344</v>
      </c>
      <c r="P258" t="s">
        <v>344</v>
      </c>
      <c r="Q258">
        <v>1</v>
      </c>
      <c r="W258">
        <v>0</v>
      </c>
      <c r="X258">
        <v>735429535</v>
      </c>
      <c r="Y258">
        <v>19.860499999999998</v>
      </c>
      <c r="AA258">
        <v>0</v>
      </c>
      <c r="AB258">
        <v>0</v>
      </c>
      <c r="AC258">
        <v>0</v>
      </c>
      <c r="AD258">
        <v>55.77</v>
      </c>
      <c r="AE258">
        <v>0</v>
      </c>
      <c r="AF258">
        <v>0</v>
      </c>
      <c r="AG258">
        <v>0</v>
      </c>
      <c r="AH258">
        <v>7.8</v>
      </c>
      <c r="AI258">
        <v>1</v>
      </c>
      <c r="AJ258">
        <v>1</v>
      </c>
      <c r="AK258">
        <v>1</v>
      </c>
      <c r="AL258">
        <v>7.15</v>
      </c>
      <c r="AN258">
        <v>0</v>
      </c>
      <c r="AO258">
        <v>1</v>
      </c>
      <c r="AP258">
        <v>1</v>
      </c>
      <c r="AQ258">
        <v>0</v>
      </c>
      <c r="AR258">
        <v>0</v>
      </c>
      <c r="AS258" t="s">
        <v>6</v>
      </c>
      <c r="AT258">
        <v>17.27</v>
      </c>
      <c r="AU258" t="s">
        <v>42</v>
      </c>
      <c r="AV258">
        <v>1</v>
      </c>
      <c r="AW258">
        <v>2</v>
      </c>
      <c r="AX258">
        <v>26813783</v>
      </c>
      <c r="AY258">
        <v>1</v>
      </c>
      <c r="AZ258">
        <v>0</v>
      </c>
      <c r="BA258">
        <v>260</v>
      </c>
      <c r="BB258">
        <v>0</v>
      </c>
      <c r="BC258">
        <v>0</v>
      </c>
      <c r="BD258">
        <v>0</v>
      </c>
      <c r="BE258">
        <v>0</v>
      </c>
      <c r="BF258">
        <v>0</v>
      </c>
      <c r="BG258">
        <v>0</v>
      </c>
      <c r="BH258">
        <v>0</v>
      </c>
      <c r="BI258">
        <v>0</v>
      </c>
      <c r="BJ258">
        <v>0</v>
      </c>
      <c r="BK258">
        <v>0</v>
      </c>
      <c r="BL258">
        <v>0</v>
      </c>
      <c r="BM258">
        <v>0</v>
      </c>
      <c r="BN258">
        <v>0</v>
      </c>
      <c r="BO258">
        <v>0</v>
      </c>
      <c r="BP258">
        <v>0</v>
      </c>
      <c r="BQ258">
        <v>0</v>
      </c>
      <c r="BR258">
        <v>0</v>
      </c>
      <c r="BS258">
        <v>0</v>
      </c>
      <c r="BT258">
        <v>0</v>
      </c>
      <c r="BU258">
        <v>0</v>
      </c>
      <c r="BV258">
        <v>0</v>
      </c>
      <c r="BW258">
        <v>0</v>
      </c>
      <c r="CX258">
        <f>Y258*Source!I109</f>
        <v>52.630324999999992</v>
      </c>
      <c r="CY258">
        <f t="shared" si="24"/>
        <v>55.77</v>
      </c>
      <c r="CZ258">
        <f t="shared" si="25"/>
        <v>7.8</v>
      </c>
      <c r="DA258">
        <f t="shared" si="26"/>
        <v>7.15</v>
      </c>
      <c r="DB258">
        <v>0</v>
      </c>
    </row>
    <row r="259" spans="1:106" x14ac:dyDescent="0.2">
      <c r="A259">
        <f>ROW(Source!A110)</f>
        <v>110</v>
      </c>
      <c r="B259">
        <v>26812436</v>
      </c>
      <c r="C259">
        <v>26813784</v>
      </c>
      <c r="D259">
        <v>25414791</v>
      </c>
      <c r="E259">
        <v>1</v>
      </c>
      <c r="F259">
        <v>1</v>
      </c>
      <c r="G259">
        <v>1</v>
      </c>
      <c r="H259">
        <v>1</v>
      </c>
      <c r="I259" t="s">
        <v>417</v>
      </c>
      <c r="J259" t="s">
        <v>6</v>
      </c>
      <c r="K259" t="s">
        <v>418</v>
      </c>
      <c r="L259">
        <v>1191</v>
      </c>
      <c r="N259">
        <v>1013</v>
      </c>
      <c r="O259" t="s">
        <v>344</v>
      </c>
      <c r="P259" t="s">
        <v>344</v>
      </c>
      <c r="Q259">
        <v>1</v>
      </c>
      <c r="W259">
        <v>0</v>
      </c>
      <c r="X259">
        <v>-608433632</v>
      </c>
      <c r="Y259">
        <v>6.8884999999999996</v>
      </c>
      <c r="AA259">
        <v>0</v>
      </c>
      <c r="AB259">
        <v>0</v>
      </c>
      <c r="AC259">
        <v>0</v>
      </c>
      <c r="AD259">
        <v>8.4600000000000009</v>
      </c>
      <c r="AE259">
        <v>0</v>
      </c>
      <c r="AF259">
        <v>0</v>
      </c>
      <c r="AG259">
        <v>0</v>
      </c>
      <c r="AH259">
        <v>8.4600000000000009</v>
      </c>
      <c r="AI259">
        <v>1</v>
      </c>
      <c r="AJ259">
        <v>1</v>
      </c>
      <c r="AK259">
        <v>1</v>
      </c>
      <c r="AL259">
        <v>1</v>
      </c>
      <c r="AN259">
        <v>0</v>
      </c>
      <c r="AO259">
        <v>1</v>
      </c>
      <c r="AP259">
        <v>1</v>
      </c>
      <c r="AQ259">
        <v>0</v>
      </c>
      <c r="AR259">
        <v>0</v>
      </c>
      <c r="AS259" t="s">
        <v>6</v>
      </c>
      <c r="AT259">
        <v>5.99</v>
      </c>
      <c r="AU259" t="s">
        <v>42</v>
      </c>
      <c r="AV259">
        <v>1</v>
      </c>
      <c r="AW259">
        <v>2</v>
      </c>
      <c r="AX259">
        <v>26813785</v>
      </c>
      <c r="AY259">
        <v>1</v>
      </c>
      <c r="AZ259">
        <v>0</v>
      </c>
      <c r="BA259">
        <v>261</v>
      </c>
      <c r="BB259">
        <v>0</v>
      </c>
      <c r="BC259">
        <v>0</v>
      </c>
      <c r="BD259">
        <v>0</v>
      </c>
      <c r="BE259">
        <v>0</v>
      </c>
      <c r="BF259">
        <v>0</v>
      </c>
      <c r="BG259">
        <v>0</v>
      </c>
      <c r="BH259">
        <v>0</v>
      </c>
      <c r="BI259">
        <v>0</v>
      </c>
      <c r="BJ259">
        <v>0</v>
      </c>
      <c r="BK259">
        <v>0</v>
      </c>
      <c r="BL259">
        <v>0</v>
      </c>
      <c r="BM259">
        <v>0</v>
      </c>
      <c r="BN259">
        <v>0</v>
      </c>
      <c r="BO259">
        <v>0</v>
      </c>
      <c r="BP259">
        <v>0</v>
      </c>
      <c r="BQ259">
        <v>0</v>
      </c>
      <c r="BR259">
        <v>0</v>
      </c>
      <c r="BS259">
        <v>0</v>
      </c>
      <c r="BT259">
        <v>0</v>
      </c>
      <c r="BU259">
        <v>0</v>
      </c>
      <c r="BV259">
        <v>0</v>
      </c>
      <c r="BW259">
        <v>0</v>
      </c>
      <c r="CX259">
        <f>Y259*Source!I110</f>
        <v>18.254524999999997</v>
      </c>
      <c r="CY259">
        <f t="shared" si="24"/>
        <v>8.4600000000000009</v>
      </c>
      <c r="CZ259">
        <f t="shared" si="25"/>
        <v>8.4600000000000009</v>
      </c>
      <c r="DA259">
        <f t="shared" si="26"/>
        <v>1</v>
      </c>
      <c r="DB259">
        <v>0</v>
      </c>
    </row>
    <row r="260" spans="1:106" x14ac:dyDescent="0.2">
      <c r="A260">
        <f>ROW(Source!A110)</f>
        <v>110</v>
      </c>
      <c r="B260">
        <v>26812436</v>
      </c>
      <c r="C260">
        <v>26813784</v>
      </c>
      <c r="D260">
        <v>25412928</v>
      </c>
      <c r="E260">
        <v>1</v>
      </c>
      <c r="F260">
        <v>1</v>
      </c>
      <c r="G260">
        <v>1</v>
      </c>
      <c r="H260">
        <v>1</v>
      </c>
      <c r="I260" t="s">
        <v>345</v>
      </c>
      <c r="J260" t="s">
        <v>6</v>
      </c>
      <c r="K260" t="s">
        <v>346</v>
      </c>
      <c r="L260">
        <v>1191</v>
      </c>
      <c r="N260">
        <v>1013</v>
      </c>
      <c r="O260" t="s">
        <v>344</v>
      </c>
      <c r="P260" t="s">
        <v>344</v>
      </c>
      <c r="Q260">
        <v>1</v>
      </c>
      <c r="W260">
        <v>0</v>
      </c>
      <c r="X260">
        <v>-1417349443</v>
      </c>
      <c r="Y260">
        <v>2.74</v>
      </c>
      <c r="AA260">
        <v>0</v>
      </c>
      <c r="AB260">
        <v>0</v>
      </c>
      <c r="AC260">
        <v>0</v>
      </c>
      <c r="AD260">
        <v>0</v>
      </c>
      <c r="AE260">
        <v>0</v>
      </c>
      <c r="AF260">
        <v>0</v>
      </c>
      <c r="AG260">
        <v>0</v>
      </c>
      <c r="AH260">
        <v>0</v>
      </c>
      <c r="AI260">
        <v>1</v>
      </c>
      <c r="AJ260">
        <v>1</v>
      </c>
      <c r="AK260">
        <v>1</v>
      </c>
      <c r="AL260">
        <v>1</v>
      </c>
      <c r="AN260">
        <v>0</v>
      </c>
      <c r="AO260">
        <v>1</v>
      </c>
      <c r="AP260">
        <v>0</v>
      </c>
      <c r="AQ260">
        <v>0</v>
      </c>
      <c r="AR260">
        <v>0</v>
      </c>
      <c r="AS260" t="s">
        <v>6</v>
      </c>
      <c r="AT260">
        <v>2.74</v>
      </c>
      <c r="AU260" t="s">
        <v>6</v>
      </c>
      <c r="AV260">
        <v>2</v>
      </c>
      <c r="AW260">
        <v>2</v>
      </c>
      <c r="AX260">
        <v>26813786</v>
      </c>
      <c r="AY260">
        <v>1</v>
      </c>
      <c r="AZ260">
        <v>2048</v>
      </c>
      <c r="BA260">
        <v>262</v>
      </c>
      <c r="BB260">
        <v>0</v>
      </c>
      <c r="BC260">
        <v>0</v>
      </c>
      <c r="BD260">
        <v>0</v>
      </c>
      <c r="BE260">
        <v>0</v>
      </c>
      <c r="BF260">
        <v>0</v>
      </c>
      <c r="BG260">
        <v>0</v>
      </c>
      <c r="BH260">
        <v>0</v>
      </c>
      <c r="BI260">
        <v>0</v>
      </c>
      <c r="BJ260">
        <v>0</v>
      </c>
      <c r="BK260">
        <v>0</v>
      </c>
      <c r="BL260">
        <v>0</v>
      </c>
      <c r="BM260">
        <v>0</v>
      </c>
      <c r="BN260">
        <v>0</v>
      </c>
      <c r="BO260">
        <v>0</v>
      </c>
      <c r="BP260">
        <v>0</v>
      </c>
      <c r="BQ260">
        <v>0</v>
      </c>
      <c r="BR260">
        <v>0</v>
      </c>
      <c r="BS260">
        <v>0</v>
      </c>
      <c r="BT260">
        <v>0</v>
      </c>
      <c r="BU260">
        <v>0</v>
      </c>
      <c r="BV260">
        <v>0</v>
      </c>
      <c r="BW260">
        <v>0</v>
      </c>
      <c r="CX260">
        <f>Y260*Source!I110</f>
        <v>7.2610000000000001</v>
      </c>
      <c r="CY260">
        <f t="shared" si="24"/>
        <v>0</v>
      </c>
      <c r="CZ260">
        <f t="shared" si="25"/>
        <v>0</v>
      </c>
      <c r="DA260">
        <f t="shared" si="26"/>
        <v>1</v>
      </c>
      <c r="DB260">
        <v>0</v>
      </c>
    </row>
    <row r="261" spans="1:106" x14ac:dyDescent="0.2">
      <c r="A261">
        <f>ROW(Source!A110)</f>
        <v>110</v>
      </c>
      <c r="B261">
        <v>26812436</v>
      </c>
      <c r="C261">
        <v>26813784</v>
      </c>
      <c r="D261">
        <v>25231536</v>
      </c>
      <c r="E261">
        <v>1</v>
      </c>
      <c r="F261">
        <v>1</v>
      </c>
      <c r="G261">
        <v>1</v>
      </c>
      <c r="H261">
        <v>2</v>
      </c>
      <c r="I261" t="s">
        <v>391</v>
      </c>
      <c r="J261" t="s">
        <v>392</v>
      </c>
      <c r="K261" t="s">
        <v>393</v>
      </c>
      <c r="L261">
        <v>1368</v>
      </c>
      <c r="N261">
        <v>1011</v>
      </c>
      <c r="O261" t="s">
        <v>350</v>
      </c>
      <c r="P261" t="s">
        <v>350</v>
      </c>
      <c r="Q261">
        <v>1</v>
      </c>
      <c r="W261">
        <v>0</v>
      </c>
      <c r="X261">
        <v>529073949</v>
      </c>
      <c r="Y261">
        <v>3.4250000000000003</v>
      </c>
      <c r="AA261">
        <v>0</v>
      </c>
      <c r="AB261">
        <v>110</v>
      </c>
      <c r="AC261">
        <v>11.6</v>
      </c>
      <c r="AD261">
        <v>0</v>
      </c>
      <c r="AE261">
        <v>0</v>
      </c>
      <c r="AF261">
        <v>110</v>
      </c>
      <c r="AG261">
        <v>11.6</v>
      </c>
      <c r="AH261">
        <v>0</v>
      </c>
      <c r="AI261">
        <v>1</v>
      </c>
      <c r="AJ261">
        <v>1</v>
      </c>
      <c r="AK261">
        <v>1</v>
      </c>
      <c r="AL261">
        <v>1</v>
      </c>
      <c r="AN261">
        <v>0</v>
      </c>
      <c r="AO261">
        <v>1</v>
      </c>
      <c r="AP261">
        <v>1</v>
      </c>
      <c r="AQ261">
        <v>0</v>
      </c>
      <c r="AR261">
        <v>0</v>
      </c>
      <c r="AS261" t="s">
        <v>6</v>
      </c>
      <c r="AT261">
        <v>2.74</v>
      </c>
      <c r="AU261" t="s">
        <v>41</v>
      </c>
      <c r="AV261">
        <v>0</v>
      </c>
      <c r="AW261">
        <v>2</v>
      </c>
      <c r="AX261">
        <v>26813787</v>
      </c>
      <c r="AY261">
        <v>1</v>
      </c>
      <c r="AZ261">
        <v>0</v>
      </c>
      <c r="BA261">
        <v>263</v>
      </c>
      <c r="BB261">
        <v>0</v>
      </c>
      <c r="BC261">
        <v>0</v>
      </c>
      <c r="BD261">
        <v>0</v>
      </c>
      <c r="BE261">
        <v>0</v>
      </c>
      <c r="BF261">
        <v>0</v>
      </c>
      <c r="BG261">
        <v>0</v>
      </c>
      <c r="BH261">
        <v>0</v>
      </c>
      <c r="BI261">
        <v>0</v>
      </c>
      <c r="BJ261">
        <v>0</v>
      </c>
      <c r="BK261">
        <v>0</v>
      </c>
      <c r="BL261">
        <v>0</v>
      </c>
      <c r="BM261">
        <v>0</v>
      </c>
      <c r="BN261">
        <v>0</v>
      </c>
      <c r="BO261">
        <v>0</v>
      </c>
      <c r="BP261">
        <v>0</v>
      </c>
      <c r="BQ261">
        <v>0</v>
      </c>
      <c r="BR261">
        <v>0</v>
      </c>
      <c r="BS261">
        <v>0</v>
      </c>
      <c r="BT261">
        <v>0</v>
      </c>
      <c r="BU261">
        <v>0</v>
      </c>
      <c r="BV261">
        <v>0</v>
      </c>
      <c r="BW261">
        <v>0</v>
      </c>
      <c r="CX261">
        <f>Y261*Source!I110</f>
        <v>9.0762499999999999</v>
      </c>
      <c r="CY261">
        <f>AB261</f>
        <v>110</v>
      </c>
      <c r="CZ261">
        <f>AF261</f>
        <v>110</v>
      </c>
      <c r="DA261">
        <f>AJ261</f>
        <v>1</v>
      </c>
      <c r="DB261">
        <v>0</v>
      </c>
    </row>
    <row r="262" spans="1:106" x14ac:dyDescent="0.2">
      <c r="A262">
        <f>ROW(Source!A110)</f>
        <v>110</v>
      </c>
      <c r="B262">
        <v>26812436</v>
      </c>
      <c r="C262">
        <v>26813784</v>
      </c>
      <c r="D262">
        <v>25149961</v>
      </c>
      <c r="E262">
        <v>1</v>
      </c>
      <c r="F262">
        <v>1</v>
      </c>
      <c r="G262">
        <v>1</v>
      </c>
      <c r="H262">
        <v>3</v>
      </c>
      <c r="I262" t="s">
        <v>400</v>
      </c>
      <c r="J262" t="s">
        <v>401</v>
      </c>
      <c r="K262" t="s">
        <v>402</v>
      </c>
      <c r="L262">
        <v>1339</v>
      </c>
      <c r="N262">
        <v>1007</v>
      </c>
      <c r="O262" t="s">
        <v>52</v>
      </c>
      <c r="P262" t="s">
        <v>52</v>
      </c>
      <c r="Q262">
        <v>1</v>
      </c>
      <c r="W262">
        <v>0</v>
      </c>
      <c r="X262">
        <v>-1660354250</v>
      </c>
      <c r="Y262">
        <v>10</v>
      </c>
      <c r="AA262">
        <v>2.44</v>
      </c>
      <c r="AB262">
        <v>0</v>
      </c>
      <c r="AC262">
        <v>0</v>
      </c>
      <c r="AD262">
        <v>0</v>
      </c>
      <c r="AE262">
        <v>2.44</v>
      </c>
      <c r="AF262">
        <v>0</v>
      </c>
      <c r="AG262">
        <v>0</v>
      </c>
      <c r="AH262">
        <v>0</v>
      </c>
      <c r="AI262">
        <v>1</v>
      </c>
      <c r="AJ262">
        <v>1</v>
      </c>
      <c r="AK262">
        <v>1</v>
      </c>
      <c r="AL262">
        <v>1</v>
      </c>
      <c r="AN262">
        <v>0</v>
      </c>
      <c r="AO262">
        <v>1</v>
      </c>
      <c r="AP262">
        <v>0</v>
      </c>
      <c r="AQ262">
        <v>0</v>
      </c>
      <c r="AR262">
        <v>0</v>
      </c>
      <c r="AS262" t="s">
        <v>6</v>
      </c>
      <c r="AT262">
        <v>10</v>
      </c>
      <c r="AU262" t="s">
        <v>6</v>
      </c>
      <c r="AV262">
        <v>0</v>
      </c>
      <c r="AW262">
        <v>2</v>
      </c>
      <c r="AX262">
        <v>26813788</v>
      </c>
      <c r="AY262">
        <v>1</v>
      </c>
      <c r="AZ262">
        <v>0</v>
      </c>
      <c r="BA262">
        <v>264</v>
      </c>
      <c r="BB262">
        <v>0</v>
      </c>
      <c r="BC262">
        <v>0</v>
      </c>
      <c r="BD262">
        <v>0</v>
      </c>
      <c r="BE262">
        <v>0</v>
      </c>
      <c r="BF262">
        <v>0</v>
      </c>
      <c r="BG262">
        <v>0</v>
      </c>
      <c r="BH262">
        <v>0</v>
      </c>
      <c r="BI262">
        <v>0</v>
      </c>
      <c r="BJ262">
        <v>0</v>
      </c>
      <c r="BK262">
        <v>0</v>
      </c>
      <c r="BL262">
        <v>0</v>
      </c>
      <c r="BM262">
        <v>0</v>
      </c>
      <c r="BN262">
        <v>0</v>
      </c>
      <c r="BO262">
        <v>0</v>
      </c>
      <c r="BP262">
        <v>0</v>
      </c>
      <c r="BQ262">
        <v>0</v>
      </c>
      <c r="BR262">
        <v>0</v>
      </c>
      <c r="BS262">
        <v>0</v>
      </c>
      <c r="BT262">
        <v>0</v>
      </c>
      <c r="BU262">
        <v>0</v>
      </c>
      <c r="BV262">
        <v>0</v>
      </c>
      <c r="BW262">
        <v>0</v>
      </c>
      <c r="CX262">
        <f>Y262*Source!I110</f>
        <v>26.5</v>
      </c>
      <c r="CY262">
        <f>AA262</f>
        <v>2.44</v>
      </c>
      <c r="CZ262">
        <f>AE262</f>
        <v>2.44</v>
      </c>
      <c r="DA262">
        <f>AI262</f>
        <v>1</v>
      </c>
      <c r="DB262">
        <v>0</v>
      </c>
    </row>
    <row r="263" spans="1:106" x14ac:dyDescent="0.2">
      <c r="A263">
        <f>ROW(Source!A110)</f>
        <v>110</v>
      </c>
      <c r="B263">
        <v>26812436</v>
      </c>
      <c r="C263">
        <v>26813784</v>
      </c>
      <c r="D263">
        <v>25188554</v>
      </c>
      <c r="E263">
        <v>1</v>
      </c>
      <c r="F263">
        <v>1</v>
      </c>
      <c r="G263">
        <v>1</v>
      </c>
      <c r="H263">
        <v>3</v>
      </c>
      <c r="I263" t="s">
        <v>209</v>
      </c>
      <c r="J263" t="s">
        <v>212</v>
      </c>
      <c r="K263" t="s">
        <v>210</v>
      </c>
      <c r="L263">
        <v>1346</v>
      </c>
      <c r="N263">
        <v>1009</v>
      </c>
      <c r="O263" t="s">
        <v>211</v>
      </c>
      <c r="P263" t="s">
        <v>211</v>
      </c>
      <c r="Q263">
        <v>1</v>
      </c>
      <c r="W263">
        <v>0</v>
      </c>
      <c r="X263">
        <v>448539216</v>
      </c>
      <c r="Y263">
        <v>2</v>
      </c>
      <c r="AA263">
        <v>146.25</v>
      </c>
      <c r="AB263">
        <v>0</v>
      </c>
      <c r="AC263">
        <v>0</v>
      </c>
      <c r="AD263">
        <v>0</v>
      </c>
      <c r="AE263">
        <v>146.25</v>
      </c>
      <c r="AF263">
        <v>0</v>
      </c>
      <c r="AG263">
        <v>0</v>
      </c>
      <c r="AH263">
        <v>0</v>
      </c>
      <c r="AI263">
        <v>1</v>
      </c>
      <c r="AJ263">
        <v>1</v>
      </c>
      <c r="AK263">
        <v>1</v>
      </c>
      <c r="AL263">
        <v>1</v>
      </c>
      <c r="AN263">
        <v>0</v>
      </c>
      <c r="AO263">
        <v>0</v>
      </c>
      <c r="AP263">
        <v>0</v>
      </c>
      <c r="AQ263">
        <v>0</v>
      </c>
      <c r="AR263">
        <v>0</v>
      </c>
      <c r="AS263" t="s">
        <v>6</v>
      </c>
      <c r="AT263">
        <v>2</v>
      </c>
      <c r="AU263" t="s">
        <v>6</v>
      </c>
      <c r="AV263">
        <v>0</v>
      </c>
      <c r="AW263">
        <v>1</v>
      </c>
      <c r="AX263">
        <v>-1</v>
      </c>
      <c r="AY263">
        <v>0</v>
      </c>
      <c r="AZ263">
        <v>0</v>
      </c>
      <c r="BA263" t="s">
        <v>6</v>
      </c>
      <c r="BB263">
        <v>0</v>
      </c>
      <c r="BC263">
        <v>0</v>
      </c>
      <c r="BD263">
        <v>0</v>
      </c>
      <c r="BE263">
        <v>0</v>
      </c>
      <c r="BF263">
        <v>0</v>
      </c>
      <c r="BG263">
        <v>0</v>
      </c>
      <c r="BH263">
        <v>0</v>
      </c>
      <c r="BI263">
        <v>0</v>
      </c>
      <c r="BJ263">
        <v>0</v>
      </c>
      <c r="BK263">
        <v>0</v>
      </c>
      <c r="BL263">
        <v>0</v>
      </c>
      <c r="BM263">
        <v>0</v>
      </c>
      <c r="BN263">
        <v>0</v>
      </c>
      <c r="BO263">
        <v>0</v>
      </c>
      <c r="BP263">
        <v>0</v>
      </c>
      <c r="BQ263">
        <v>0</v>
      </c>
      <c r="BR263">
        <v>0</v>
      </c>
      <c r="BS263">
        <v>0</v>
      </c>
      <c r="BT263">
        <v>0</v>
      </c>
      <c r="BU263">
        <v>0</v>
      </c>
      <c r="BV263">
        <v>0</v>
      </c>
      <c r="BW263">
        <v>0</v>
      </c>
      <c r="CX263">
        <f>Y263*Source!I110</f>
        <v>5.3</v>
      </c>
      <c r="CY263">
        <f>AA263</f>
        <v>146.25</v>
      </c>
      <c r="CZ263">
        <f>AE263</f>
        <v>146.25</v>
      </c>
      <c r="DA263">
        <f>AI263</f>
        <v>1</v>
      </c>
      <c r="DB263">
        <v>0</v>
      </c>
    </row>
    <row r="264" spans="1:106" x14ac:dyDescent="0.2">
      <c r="A264">
        <f>ROW(Source!A111)</f>
        <v>111</v>
      </c>
      <c r="B264">
        <v>26812450</v>
      </c>
      <c r="C264">
        <v>26813784</v>
      </c>
      <c r="D264">
        <v>25414791</v>
      </c>
      <c r="E264">
        <v>1</v>
      </c>
      <c r="F264">
        <v>1</v>
      </c>
      <c r="G264">
        <v>1</v>
      </c>
      <c r="H264">
        <v>1</v>
      </c>
      <c r="I264" t="s">
        <v>417</v>
      </c>
      <c r="J264" t="s">
        <v>6</v>
      </c>
      <c r="K264" t="s">
        <v>418</v>
      </c>
      <c r="L264">
        <v>1191</v>
      </c>
      <c r="N264">
        <v>1013</v>
      </c>
      <c r="O264" t="s">
        <v>344</v>
      </c>
      <c r="P264" t="s">
        <v>344</v>
      </c>
      <c r="Q264">
        <v>1</v>
      </c>
      <c r="W264">
        <v>0</v>
      </c>
      <c r="X264">
        <v>-608433632</v>
      </c>
      <c r="Y264">
        <v>6.8884999999999996</v>
      </c>
      <c r="AA264">
        <v>0</v>
      </c>
      <c r="AB264">
        <v>0</v>
      </c>
      <c r="AC264">
        <v>0</v>
      </c>
      <c r="AD264">
        <v>60.49</v>
      </c>
      <c r="AE264">
        <v>0</v>
      </c>
      <c r="AF264">
        <v>0</v>
      </c>
      <c r="AG264">
        <v>0</v>
      </c>
      <c r="AH264">
        <v>8.4600000000000009</v>
      </c>
      <c r="AI264">
        <v>1</v>
      </c>
      <c r="AJ264">
        <v>1</v>
      </c>
      <c r="AK264">
        <v>1</v>
      </c>
      <c r="AL264">
        <v>7.15</v>
      </c>
      <c r="AN264">
        <v>0</v>
      </c>
      <c r="AO264">
        <v>1</v>
      </c>
      <c r="AP264">
        <v>1</v>
      </c>
      <c r="AQ264">
        <v>0</v>
      </c>
      <c r="AR264">
        <v>0</v>
      </c>
      <c r="AS264" t="s">
        <v>6</v>
      </c>
      <c r="AT264">
        <v>5.99</v>
      </c>
      <c r="AU264" t="s">
        <v>42</v>
      </c>
      <c r="AV264">
        <v>1</v>
      </c>
      <c r="AW264">
        <v>2</v>
      </c>
      <c r="AX264">
        <v>26813785</v>
      </c>
      <c r="AY264">
        <v>1</v>
      </c>
      <c r="AZ264">
        <v>0</v>
      </c>
      <c r="BA264">
        <v>266</v>
      </c>
      <c r="BB264">
        <v>0</v>
      </c>
      <c r="BC264">
        <v>0</v>
      </c>
      <c r="BD264">
        <v>0</v>
      </c>
      <c r="BE264">
        <v>0</v>
      </c>
      <c r="BF264">
        <v>0</v>
      </c>
      <c r="BG264">
        <v>0</v>
      </c>
      <c r="BH264">
        <v>0</v>
      </c>
      <c r="BI264">
        <v>0</v>
      </c>
      <c r="BJ264">
        <v>0</v>
      </c>
      <c r="BK264">
        <v>0</v>
      </c>
      <c r="BL264">
        <v>0</v>
      </c>
      <c r="BM264">
        <v>0</v>
      </c>
      <c r="BN264">
        <v>0</v>
      </c>
      <c r="BO264">
        <v>0</v>
      </c>
      <c r="BP264">
        <v>0</v>
      </c>
      <c r="BQ264">
        <v>0</v>
      </c>
      <c r="BR264">
        <v>0</v>
      </c>
      <c r="BS264">
        <v>0</v>
      </c>
      <c r="BT264">
        <v>0</v>
      </c>
      <c r="BU264">
        <v>0</v>
      </c>
      <c r="BV264">
        <v>0</v>
      </c>
      <c r="BW264">
        <v>0</v>
      </c>
      <c r="CX264">
        <f>Y264*Source!I111</f>
        <v>18.254524999999997</v>
      </c>
      <c r="CY264">
        <f>AD264</f>
        <v>60.49</v>
      </c>
      <c r="CZ264">
        <f>AH264</f>
        <v>8.4600000000000009</v>
      </c>
      <c r="DA264">
        <f>AL264</f>
        <v>7.15</v>
      </c>
      <c r="DB264">
        <v>0</v>
      </c>
    </row>
    <row r="265" spans="1:106" x14ac:dyDescent="0.2">
      <c r="A265">
        <f>ROW(Source!A111)</f>
        <v>111</v>
      </c>
      <c r="B265">
        <v>26812450</v>
      </c>
      <c r="C265">
        <v>26813784</v>
      </c>
      <c r="D265">
        <v>25412928</v>
      </c>
      <c r="E265">
        <v>1</v>
      </c>
      <c r="F265">
        <v>1</v>
      </c>
      <c r="G265">
        <v>1</v>
      </c>
      <c r="H265">
        <v>1</v>
      </c>
      <c r="I265" t="s">
        <v>345</v>
      </c>
      <c r="J265" t="s">
        <v>6</v>
      </c>
      <c r="K265" t="s">
        <v>346</v>
      </c>
      <c r="L265">
        <v>1191</v>
      </c>
      <c r="N265">
        <v>1013</v>
      </c>
      <c r="O265" t="s">
        <v>344</v>
      </c>
      <c r="P265" t="s">
        <v>344</v>
      </c>
      <c r="Q265">
        <v>1</v>
      </c>
      <c r="W265">
        <v>0</v>
      </c>
      <c r="X265">
        <v>-1417349443</v>
      </c>
      <c r="Y265">
        <v>2.74</v>
      </c>
      <c r="AA265">
        <v>0</v>
      </c>
      <c r="AB265">
        <v>0</v>
      </c>
      <c r="AC265">
        <v>0</v>
      </c>
      <c r="AD265">
        <v>0</v>
      </c>
      <c r="AE265">
        <v>0</v>
      </c>
      <c r="AF265">
        <v>0</v>
      </c>
      <c r="AG265">
        <v>0</v>
      </c>
      <c r="AH265">
        <v>0</v>
      </c>
      <c r="AI265">
        <v>1</v>
      </c>
      <c r="AJ265">
        <v>1</v>
      </c>
      <c r="AK265">
        <v>7.15</v>
      </c>
      <c r="AL265">
        <v>1</v>
      </c>
      <c r="AN265">
        <v>0</v>
      </c>
      <c r="AO265">
        <v>1</v>
      </c>
      <c r="AP265">
        <v>0</v>
      </c>
      <c r="AQ265">
        <v>0</v>
      </c>
      <c r="AR265">
        <v>0</v>
      </c>
      <c r="AS265" t="s">
        <v>6</v>
      </c>
      <c r="AT265">
        <v>2.74</v>
      </c>
      <c r="AU265" t="s">
        <v>6</v>
      </c>
      <c r="AV265">
        <v>2</v>
      </c>
      <c r="AW265">
        <v>2</v>
      </c>
      <c r="AX265">
        <v>26813786</v>
      </c>
      <c r="AY265">
        <v>1</v>
      </c>
      <c r="AZ265">
        <v>2048</v>
      </c>
      <c r="BA265">
        <v>267</v>
      </c>
      <c r="BB265">
        <v>0</v>
      </c>
      <c r="BC265">
        <v>0</v>
      </c>
      <c r="BD265">
        <v>0</v>
      </c>
      <c r="BE265">
        <v>0</v>
      </c>
      <c r="BF265">
        <v>0</v>
      </c>
      <c r="BG265">
        <v>0</v>
      </c>
      <c r="BH265">
        <v>0</v>
      </c>
      <c r="BI265">
        <v>0</v>
      </c>
      <c r="BJ265">
        <v>0</v>
      </c>
      <c r="BK265">
        <v>0</v>
      </c>
      <c r="BL265">
        <v>0</v>
      </c>
      <c r="BM265">
        <v>0</v>
      </c>
      <c r="BN265">
        <v>0</v>
      </c>
      <c r="BO265">
        <v>0</v>
      </c>
      <c r="BP265">
        <v>0</v>
      </c>
      <c r="BQ265">
        <v>0</v>
      </c>
      <c r="BR265">
        <v>0</v>
      </c>
      <c r="BS265">
        <v>0</v>
      </c>
      <c r="BT265">
        <v>0</v>
      </c>
      <c r="BU265">
        <v>0</v>
      </c>
      <c r="BV265">
        <v>0</v>
      </c>
      <c r="BW265">
        <v>0</v>
      </c>
      <c r="CX265">
        <f>Y265*Source!I111</f>
        <v>7.2610000000000001</v>
      </c>
      <c r="CY265">
        <f>AD265</f>
        <v>0</v>
      </c>
      <c r="CZ265">
        <f>AH265</f>
        <v>0</v>
      </c>
      <c r="DA265">
        <f>AL265</f>
        <v>1</v>
      </c>
      <c r="DB265">
        <v>0</v>
      </c>
    </row>
    <row r="266" spans="1:106" x14ac:dyDescent="0.2">
      <c r="A266">
        <f>ROW(Source!A111)</f>
        <v>111</v>
      </c>
      <c r="B266">
        <v>26812450</v>
      </c>
      <c r="C266">
        <v>26813784</v>
      </c>
      <c r="D266">
        <v>25231536</v>
      </c>
      <c r="E266">
        <v>1</v>
      </c>
      <c r="F266">
        <v>1</v>
      </c>
      <c r="G266">
        <v>1</v>
      </c>
      <c r="H266">
        <v>2</v>
      </c>
      <c r="I266" t="s">
        <v>391</v>
      </c>
      <c r="J266" t="s">
        <v>392</v>
      </c>
      <c r="K266" t="s">
        <v>393</v>
      </c>
      <c r="L266">
        <v>1368</v>
      </c>
      <c r="N266">
        <v>1011</v>
      </c>
      <c r="O266" t="s">
        <v>350</v>
      </c>
      <c r="P266" t="s">
        <v>350</v>
      </c>
      <c r="Q266">
        <v>1</v>
      </c>
      <c r="W266">
        <v>0</v>
      </c>
      <c r="X266">
        <v>529073949</v>
      </c>
      <c r="Y266">
        <v>3.4250000000000003</v>
      </c>
      <c r="AA266">
        <v>0</v>
      </c>
      <c r="AB266">
        <v>786.5</v>
      </c>
      <c r="AC266">
        <v>11.6</v>
      </c>
      <c r="AD266">
        <v>0</v>
      </c>
      <c r="AE266">
        <v>0</v>
      </c>
      <c r="AF266">
        <v>110</v>
      </c>
      <c r="AG266">
        <v>11.6</v>
      </c>
      <c r="AH266">
        <v>0</v>
      </c>
      <c r="AI266">
        <v>1</v>
      </c>
      <c r="AJ266">
        <v>7.15</v>
      </c>
      <c r="AK266">
        <v>1</v>
      </c>
      <c r="AL266">
        <v>1</v>
      </c>
      <c r="AN266">
        <v>0</v>
      </c>
      <c r="AO266">
        <v>1</v>
      </c>
      <c r="AP266">
        <v>1</v>
      </c>
      <c r="AQ266">
        <v>0</v>
      </c>
      <c r="AR266">
        <v>0</v>
      </c>
      <c r="AS266" t="s">
        <v>6</v>
      </c>
      <c r="AT266">
        <v>2.74</v>
      </c>
      <c r="AU266" t="s">
        <v>41</v>
      </c>
      <c r="AV266">
        <v>0</v>
      </c>
      <c r="AW266">
        <v>2</v>
      </c>
      <c r="AX266">
        <v>26813787</v>
      </c>
      <c r="AY266">
        <v>1</v>
      </c>
      <c r="AZ266">
        <v>0</v>
      </c>
      <c r="BA266">
        <v>268</v>
      </c>
      <c r="BB266">
        <v>0</v>
      </c>
      <c r="BC266">
        <v>0</v>
      </c>
      <c r="BD266">
        <v>0</v>
      </c>
      <c r="BE266">
        <v>0</v>
      </c>
      <c r="BF266">
        <v>0</v>
      </c>
      <c r="BG266">
        <v>0</v>
      </c>
      <c r="BH266">
        <v>0</v>
      </c>
      <c r="BI266">
        <v>0</v>
      </c>
      <c r="BJ266">
        <v>0</v>
      </c>
      <c r="BK266">
        <v>0</v>
      </c>
      <c r="BL266">
        <v>0</v>
      </c>
      <c r="BM266">
        <v>0</v>
      </c>
      <c r="BN266">
        <v>0</v>
      </c>
      <c r="BO266">
        <v>0</v>
      </c>
      <c r="BP266">
        <v>0</v>
      </c>
      <c r="BQ266">
        <v>0</v>
      </c>
      <c r="BR266">
        <v>0</v>
      </c>
      <c r="BS266">
        <v>0</v>
      </c>
      <c r="BT266">
        <v>0</v>
      </c>
      <c r="BU266">
        <v>0</v>
      </c>
      <c r="BV266">
        <v>0</v>
      </c>
      <c r="BW266">
        <v>0</v>
      </c>
      <c r="CX266">
        <f>Y266*Source!I111</f>
        <v>9.0762499999999999</v>
      </c>
      <c r="CY266">
        <f>AB266</f>
        <v>786.5</v>
      </c>
      <c r="CZ266">
        <f>AF266</f>
        <v>110</v>
      </c>
      <c r="DA266">
        <f>AJ266</f>
        <v>7.15</v>
      </c>
      <c r="DB266">
        <v>0</v>
      </c>
    </row>
    <row r="267" spans="1:106" x14ac:dyDescent="0.2">
      <c r="A267">
        <f>ROW(Source!A111)</f>
        <v>111</v>
      </c>
      <c r="B267">
        <v>26812450</v>
      </c>
      <c r="C267">
        <v>26813784</v>
      </c>
      <c r="D267">
        <v>25149961</v>
      </c>
      <c r="E267">
        <v>1</v>
      </c>
      <c r="F267">
        <v>1</v>
      </c>
      <c r="G267">
        <v>1</v>
      </c>
      <c r="H267">
        <v>3</v>
      </c>
      <c r="I267" t="s">
        <v>400</v>
      </c>
      <c r="J267" t="s">
        <v>401</v>
      </c>
      <c r="K267" t="s">
        <v>402</v>
      </c>
      <c r="L267">
        <v>1339</v>
      </c>
      <c r="N267">
        <v>1007</v>
      </c>
      <c r="O267" t="s">
        <v>52</v>
      </c>
      <c r="P267" t="s">
        <v>52</v>
      </c>
      <c r="Q267">
        <v>1</v>
      </c>
      <c r="W267">
        <v>0</v>
      </c>
      <c r="X267">
        <v>-1660354250</v>
      </c>
      <c r="Y267">
        <v>10</v>
      </c>
      <c r="AA267">
        <v>17.45</v>
      </c>
      <c r="AB267">
        <v>0</v>
      </c>
      <c r="AC267">
        <v>0</v>
      </c>
      <c r="AD267">
        <v>0</v>
      </c>
      <c r="AE267">
        <v>2.44</v>
      </c>
      <c r="AF267">
        <v>0</v>
      </c>
      <c r="AG267">
        <v>0</v>
      </c>
      <c r="AH267">
        <v>0</v>
      </c>
      <c r="AI267">
        <v>7.15</v>
      </c>
      <c r="AJ267">
        <v>1</v>
      </c>
      <c r="AK267">
        <v>1</v>
      </c>
      <c r="AL267">
        <v>1</v>
      </c>
      <c r="AN267">
        <v>0</v>
      </c>
      <c r="AO267">
        <v>1</v>
      </c>
      <c r="AP267">
        <v>0</v>
      </c>
      <c r="AQ267">
        <v>0</v>
      </c>
      <c r="AR267">
        <v>0</v>
      </c>
      <c r="AS267" t="s">
        <v>6</v>
      </c>
      <c r="AT267">
        <v>10</v>
      </c>
      <c r="AU267" t="s">
        <v>6</v>
      </c>
      <c r="AV267">
        <v>0</v>
      </c>
      <c r="AW267">
        <v>2</v>
      </c>
      <c r="AX267">
        <v>26813788</v>
      </c>
      <c r="AY267">
        <v>1</v>
      </c>
      <c r="AZ267">
        <v>0</v>
      </c>
      <c r="BA267">
        <v>269</v>
      </c>
      <c r="BB267">
        <v>0</v>
      </c>
      <c r="BC267">
        <v>0</v>
      </c>
      <c r="BD267">
        <v>0</v>
      </c>
      <c r="BE267">
        <v>0</v>
      </c>
      <c r="BF267">
        <v>0</v>
      </c>
      <c r="BG267">
        <v>0</v>
      </c>
      <c r="BH267">
        <v>0</v>
      </c>
      <c r="BI267">
        <v>0</v>
      </c>
      <c r="BJ267">
        <v>0</v>
      </c>
      <c r="BK267">
        <v>0</v>
      </c>
      <c r="BL267">
        <v>0</v>
      </c>
      <c r="BM267">
        <v>0</v>
      </c>
      <c r="BN267">
        <v>0</v>
      </c>
      <c r="BO267">
        <v>0</v>
      </c>
      <c r="BP267">
        <v>0</v>
      </c>
      <c r="BQ267">
        <v>0</v>
      </c>
      <c r="BR267">
        <v>0</v>
      </c>
      <c r="BS267">
        <v>0</v>
      </c>
      <c r="BT267">
        <v>0</v>
      </c>
      <c r="BU267">
        <v>0</v>
      </c>
      <c r="BV267">
        <v>0</v>
      </c>
      <c r="BW267">
        <v>0</v>
      </c>
      <c r="CX267">
        <f>Y267*Source!I111</f>
        <v>26.5</v>
      </c>
      <c r="CY267">
        <f>AA267</f>
        <v>17.45</v>
      </c>
      <c r="CZ267">
        <f>AE267</f>
        <v>2.44</v>
      </c>
      <c r="DA267">
        <f>AI267</f>
        <v>7.15</v>
      </c>
      <c r="DB267">
        <v>0</v>
      </c>
    </row>
    <row r="268" spans="1:106" x14ac:dyDescent="0.2">
      <c r="A268">
        <f>ROW(Source!A111)</f>
        <v>111</v>
      </c>
      <c r="B268">
        <v>26812450</v>
      </c>
      <c r="C268">
        <v>26813784</v>
      </c>
      <c r="D268">
        <v>25188554</v>
      </c>
      <c r="E268">
        <v>1</v>
      </c>
      <c r="F268">
        <v>1</v>
      </c>
      <c r="G268">
        <v>1</v>
      </c>
      <c r="H268">
        <v>3</v>
      </c>
      <c r="I268" t="s">
        <v>209</v>
      </c>
      <c r="J268" t="s">
        <v>212</v>
      </c>
      <c r="K268" t="s">
        <v>210</v>
      </c>
      <c r="L268">
        <v>1346</v>
      </c>
      <c r="N268">
        <v>1009</v>
      </c>
      <c r="O268" t="s">
        <v>211</v>
      </c>
      <c r="P268" t="s">
        <v>211</v>
      </c>
      <c r="Q268">
        <v>1</v>
      </c>
      <c r="W268">
        <v>0</v>
      </c>
      <c r="X268">
        <v>448539216</v>
      </c>
      <c r="Y268">
        <v>2</v>
      </c>
      <c r="AA268">
        <v>1045.69</v>
      </c>
      <c r="AB268">
        <v>0</v>
      </c>
      <c r="AC268">
        <v>0</v>
      </c>
      <c r="AD268">
        <v>0</v>
      </c>
      <c r="AE268">
        <v>146.25</v>
      </c>
      <c r="AF268">
        <v>0</v>
      </c>
      <c r="AG268">
        <v>0</v>
      </c>
      <c r="AH268">
        <v>0</v>
      </c>
      <c r="AI268">
        <v>7.15</v>
      </c>
      <c r="AJ268">
        <v>1</v>
      </c>
      <c r="AK268">
        <v>1</v>
      </c>
      <c r="AL268">
        <v>1</v>
      </c>
      <c r="AN268">
        <v>0</v>
      </c>
      <c r="AO268">
        <v>0</v>
      </c>
      <c r="AP268">
        <v>0</v>
      </c>
      <c r="AQ268">
        <v>0</v>
      </c>
      <c r="AR268">
        <v>0</v>
      </c>
      <c r="AS268" t="s">
        <v>6</v>
      </c>
      <c r="AT268">
        <v>2</v>
      </c>
      <c r="AU268" t="s">
        <v>6</v>
      </c>
      <c r="AV268">
        <v>0</v>
      </c>
      <c r="AW268">
        <v>1</v>
      </c>
      <c r="AX268">
        <v>-1</v>
      </c>
      <c r="AY268">
        <v>0</v>
      </c>
      <c r="AZ268">
        <v>0</v>
      </c>
      <c r="BA268" t="s">
        <v>6</v>
      </c>
      <c r="BB268">
        <v>0</v>
      </c>
      <c r="BC268">
        <v>0</v>
      </c>
      <c r="BD268">
        <v>0</v>
      </c>
      <c r="BE268">
        <v>0</v>
      </c>
      <c r="BF268">
        <v>0</v>
      </c>
      <c r="BG268">
        <v>0</v>
      </c>
      <c r="BH268">
        <v>0</v>
      </c>
      <c r="BI268">
        <v>0</v>
      </c>
      <c r="BJ268">
        <v>0</v>
      </c>
      <c r="BK268">
        <v>0</v>
      </c>
      <c r="BL268">
        <v>0</v>
      </c>
      <c r="BM268">
        <v>0</v>
      </c>
      <c r="BN268">
        <v>0</v>
      </c>
      <c r="BO268">
        <v>0</v>
      </c>
      <c r="BP268">
        <v>0</v>
      </c>
      <c r="BQ268">
        <v>0</v>
      </c>
      <c r="BR268">
        <v>0</v>
      </c>
      <c r="BS268">
        <v>0</v>
      </c>
      <c r="BT268">
        <v>0</v>
      </c>
      <c r="BU268">
        <v>0</v>
      </c>
      <c r="BV268">
        <v>0</v>
      </c>
      <c r="BW268">
        <v>0</v>
      </c>
      <c r="CX268">
        <f>Y268*Source!I111</f>
        <v>5.3</v>
      </c>
      <c r="CY268">
        <f>AA268</f>
        <v>1045.69</v>
      </c>
      <c r="CZ268">
        <f>AE268</f>
        <v>146.25</v>
      </c>
      <c r="DA268">
        <f>AI268</f>
        <v>7.15</v>
      </c>
      <c r="DB268">
        <v>0</v>
      </c>
    </row>
    <row r="269" spans="1:106" x14ac:dyDescent="0.2">
      <c r="A269">
        <f>ROW(Source!A114)</f>
        <v>114</v>
      </c>
      <c r="B269">
        <v>26812436</v>
      </c>
      <c r="C269">
        <v>26816976</v>
      </c>
      <c r="D269">
        <v>25413300</v>
      </c>
      <c r="E269">
        <v>1</v>
      </c>
      <c r="F269">
        <v>1</v>
      </c>
      <c r="G269">
        <v>1</v>
      </c>
      <c r="H269">
        <v>1</v>
      </c>
      <c r="I269" t="s">
        <v>342</v>
      </c>
      <c r="J269" t="s">
        <v>6</v>
      </c>
      <c r="K269" t="s">
        <v>343</v>
      </c>
      <c r="L269">
        <v>1191</v>
      </c>
      <c r="N269">
        <v>1013</v>
      </c>
      <c r="O269" t="s">
        <v>344</v>
      </c>
      <c r="P269" t="s">
        <v>344</v>
      </c>
      <c r="Q269">
        <v>1</v>
      </c>
      <c r="W269">
        <v>0</v>
      </c>
      <c r="X269">
        <v>-400197608</v>
      </c>
      <c r="Y269">
        <v>419.52</v>
      </c>
      <c r="AA269">
        <v>0</v>
      </c>
      <c r="AB269">
        <v>0</v>
      </c>
      <c r="AC269">
        <v>0</v>
      </c>
      <c r="AD269">
        <v>8.5299999999999994</v>
      </c>
      <c r="AE269">
        <v>0</v>
      </c>
      <c r="AF269">
        <v>0</v>
      </c>
      <c r="AG269">
        <v>0</v>
      </c>
      <c r="AH269">
        <v>8.5299999999999994</v>
      </c>
      <c r="AI269">
        <v>1</v>
      </c>
      <c r="AJ269">
        <v>1</v>
      </c>
      <c r="AK269">
        <v>1</v>
      </c>
      <c r="AL269">
        <v>1</v>
      </c>
      <c r="AN269">
        <v>0</v>
      </c>
      <c r="AO269">
        <v>1</v>
      </c>
      <c r="AP269">
        <v>1</v>
      </c>
      <c r="AQ269">
        <v>0</v>
      </c>
      <c r="AR269">
        <v>0</v>
      </c>
      <c r="AS269" t="s">
        <v>6</v>
      </c>
      <c r="AT269">
        <v>364.8</v>
      </c>
      <c r="AU269" t="s">
        <v>42</v>
      </c>
      <c r="AV269">
        <v>1</v>
      </c>
      <c r="AW269">
        <v>2</v>
      </c>
      <c r="AX269">
        <v>26817007</v>
      </c>
      <c r="AY269">
        <v>1</v>
      </c>
      <c r="AZ269">
        <v>0</v>
      </c>
      <c r="BA269">
        <v>271</v>
      </c>
      <c r="BB269">
        <v>0</v>
      </c>
      <c r="BC269">
        <v>0</v>
      </c>
      <c r="BD269">
        <v>0</v>
      </c>
      <c r="BE269">
        <v>0</v>
      </c>
      <c r="BF269">
        <v>0</v>
      </c>
      <c r="BG269">
        <v>0</v>
      </c>
      <c r="BH269">
        <v>0</v>
      </c>
      <c r="BI269">
        <v>0</v>
      </c>
      <c r="BJ269">
        <v>0</v>
      </c>
      <c r="BK269">
        <v>0</v>
      </c>
      <c r="BL269">
        <v>0</v>
      </c>
      <c r="BM269">
        <v>0</v>
      </c>
      <c r="BN269">
        <v>0</v>
      </c>
      <c r="BO269">
        <v>0</v>
      </c>
      <c r="BP269">
        <v>0</v>
      </c>
      <c r="BQ269">
        <v>0</v>
      </c>
      <c r="BR269">
        <v>0</v>
      </c>
      <c r="BS269">
        <v>0</v>
      </c>
      <c r="BT269">
        <v>0</v>
      </c>
      <c r="BU269">
        <v>0</v>
      </c>
      <c r="BV269">
        <v>0</v>
      </c>
      <c r="BW269">
        <v>0</v>
      </c>
      <c r="CX269">
        <f>Y269*Source!I114</f>
        <v>41.951999999999998</v>
      </c>
      <c r="CY269">
        <f>AD269</f>
        <v>8.5299999999999994</v>
      </c>
      <c r="CZ269">
        <f>AH269</f>
        <v>8.5299999999999994</v>
      </c>
      <c r="DA269">
        <f>AL269</f>
        <v>1</v>
      </c>
      <c r="DB269">
        <v>0</v>
      </c>
    </row>
    <row r="270" spans="1:106" x14ac:dyDescent="0.2">
      <c r="A270">
        <f>ROW(Source!A114)</f>
        <v>114</v>
      </c>
      <c r="B270">
        <v>26812436</v>
      </c>
      <c r="C270">
        <v>26816976</v>
      </c>
      <c r="D270">
        <v>25412928</v>
      </c>
      <c r="E270">
        <v>1</v>
      </c>
      <c r="F270">
        <v>1</v>
      </c>
      <c r="G270">
        <v>1</v>
      </c>
      <c r="H270">
        <v>1</v>
      </c>
      <c r="I270" t="s">
        <v>345</v>
      </c>
      <c r="J270" t="s">
        <v>6</v>
      </c>
      <c r="K270" t="s">
        <v>346</v>
      </c>
      <c r="L270">
        <v>1191</v>
      </c>
      <c r="N270">
        <v>1013</v>
      </c>
      <c r="O270" t="s">
        <v>344</v>
      </c>
      <c r="P270" t="s">
        <v>344</v>
      </c>
      <c r="Q270">
        <v>1</v>
      </c>
      <c r="W270">
        <v>0</v>
      </c>
      <c r="X270">
        <v>-1417349443</v>
      </c>
      <c r="Y270">
        <v>16.29</v>
      </c>
      <c r="AA270">
        <v>0</v>
      </c>
      <c r="AB270">
        <v>0</v>
      </c>
      <c r="AC270">
        <v>0</v>
      </c>
      <c r="AD270">
        <v>0</v>
      </c>
      <c r="AE270">
        <v>0</v>
      </c>
      <c r="AF270">
        <v>0</v>
      </c>
      <c r="AG270">
        <v>0</v>
      </c>
      <c r="AH270">
        <v>0</v>
      </c>
      <c r="AI270">
        <v>1</v>
      </c>
      <c r="AJ270">
        <v>1</v>
      </c>
      <c r="AK270">
        <v>1</v>
      </c>
      <c r="AL270">
        <v>1</v>
      </c>
      <c r="AN270">
        <v>0</v>
      </c>
      <c r="AO270">
        <v>1</v>
      </c>
      <c r="AP270">
        <v>0</v>
      </c>
      <c r="AQ270">
        <v>0</v>
      </c>
      <c r="AR270">
        <v>0</v>
      </c>
      <c r="AS270" t="s">
        <v>6</v>
      </c>
      <c r="AT270">
        <v>16.29</v>
      </c>
      <c r="AU270" t="s">
        <v>6</v>
      </c>
      <c r="AV270">
        <v>2</v>
      </c>
      <c r="AW270">
        <v>2</v>
      </c>
      <c r="AX270">
        <v>26817008</v>
      </c>
      <c r="AY270">
        <v>1</v>
      </c>
      <c r="AZ270">
        <v>2048</v>
      </c>
      <c r="BA270">
        <v>272</v>
      </c>
      <c r="BB270">
        <v>0</v>
      </c>
      <c r="BC270">
        <v>0</v>
      </c>
      <c r="BD270">
        <v>0</v>
      </c>
      <c r="BE270">
        <v>0</v>
      </c>
      <c r="BF270">
        <v>0</v>
      </c>
      <c r="BG270">
        <v>0</v>
      </c>
      <c r="BH270">
        <v>0</v>
      </c>
      <c r="BI270">
        <v>0</v>
      </c>
      <c r="BJ270">
        <v>0</v>
      </c>
      <c r="BK270">
        <v>0</v>
      </c>
      <c r="BL270">
        <v>0</v>
      </c>
      <c r="BM270">
        <v>0</v>
      </c>
      <c r="BN270">
        <v>0</v>
      </c>
      <c r="BO270">
        <v>0</v>
      </c>
      <c r="BP270">
        <v>0</v>
      </c>
      <c r="BQ270">
        <v>0</v>
      </c>
      <c r="BR270">
        <v>0</v>
      </c>
      <c r="BS270">
        <v>0</v>
      </c>
      <c r="BT270">
        <v>0</v>
      </c>
      <c r="BU270">
        <v>0</v>
      </c>
      <c r="BV270">
        <v>0</v>
      </c>
      <c r="BW270">
        <v>0</v>
      </c>
      <c r="CX270">
        <f>Y270*Source!I114</f>
        <v>1.629</v>
      </c>
      <c r="CY270">
        <f>AD270</f>
        <v>0</v>
      </c>
      <c r="CZ270">
        <f>AH270</f>
        <v>0</v>
      </c>
      <c r="DA270">
        <f>AL270</f>
        <v>1</v>
      </c>
      <c r="DB270">
        <v>0</v>
      </c>
    </row>
    <row r="271" spans="1:106" x14ac:dyDescent="0.2">
      <c r="A271">
        <f>ROW(Source!A114)</f>
        <v>114</v>
      </c>
      <c r="B271">
        <v>26812436</v>
      </c>
      <c r="C271">
        <v>26816976</v>
      </c>
      <c r="D271">
        <v>25230032</v>
      </c>
      <c r="E271">
        <v>1</v>
      </c>
      <c r="F271">
        <v>1</v>
      </c>
      <c r="G271">
        <v>1</v>
      </c>
      <c r="H271">
        <v>2</v>
      </c>
      <c r="I271" t="s">
        <v>347</v>
      </c>
      <c r="J271" t="s">
        <v>348</v>
      </c>
      <c r="K271" t="s">
        <v>349</v>
      </c>
      <c r="L271">
        <v>1368</v>
      </c>
      <c r="N271">
        <v>1011</v>
      </c>
      <c r="O271" t="s">
        <v>350</v>
      </c>
      <c r="P271" t="s">
        <v>350</v>
      </c>
      <c r="Q271">
        <v>1</v>
      </c>
      <c r="W271">
        <v>0</v>
      </c>
      <c r="X271">
        <v>1301868053</v>
      </c>
      <c r="Y271">
        <v>15.95</v>
      </c>
      <c r="AA271">
        <v>0</v>
      </c>
      <c r="AB271">
        <v>187.68</v>
      </c>
      <c r="AC271">
        <v>16.46</v>
      </c>
      <c r="AD271">
        <v>0</v>
      </c>
      <c r="AE271">
        <v>0</v>
      </c>
      <c r="AF271">
        <v>187.68</v>
      </c>
      <c r="AG271">
        <v>16.46</v>
      </c>
      <c r="AH271">
        <v>0</v>
      </c>
      <c r="AI271">
        <v>1</v>
      </c>
      <c r="AJ271">
        <v>1</v>
      </c>
      <c r="AK271">
        <v>1</v>
      </c>
      <c r="AL271">
        <v>1</v>
      </c>
      <c r="AN271">
        <v>0</v>
      </c>
      <c r="AO271">
        <v>1</v>
      </c>
      <c r="AP271">
        <v>1</v>
      </c>
      <c r="AQ271">
        <v>0</v>
      </c>
      <c r="AR271">
        <v>0</v>
      </c>
      <c r="AS271" t="s">
        <v>6</v>
      </c>
      <c r="AT271">
        <v>12.76</v>
      </c>
      <c r="AU271" t="s">
        <v>41</v>
      </c>
      <c r="AV271">
        <v>0</v>
      </c>
      <c r="AW271">
        <v>2</v>
      </c>
      <c r="AX271">
        <v>26817009</v>
      </c>
      <c r="AY271">
        <v>1</v>
      </c>
      <c r="AZ271">
        <v>0</v>
      </c>
      <c r="BA271">
        <v>273</v>
      </c>
      <c r="BB271">
        <v>0</v>
      </c>
      <c r="BC271">
        <v>0</v>
      </c>
      <c r="BD271">
        <v>0</v>
      </c>
      <c r="BE271">
        <v>0</v>
      </c>
      <c r="BF271">
        <v>0</v>
      </c>
      <c r="BG271">
        <v>0</v>
      </c>
      <c r="BH271">
        <v>0</v>
      </c>
      <c r="BI271">
        <v>0</v>
      </c>
      <c r="BJ271">
        <v>0</v>
      </c>
      <c r="BK271">
        <v>0</v>
      </c>
      <c r="BL271">
        <v>0</v>
      </c>
      <c r="BM271">
        <v>0</v>
      </c>
      <c r="BN271">
        <v>0</v>
      </c>
      <c r="BO271">
        <v>0</v>
      </c>
      <c r="BP271">
        <v>0</v>
      </c>
      <c r="BQ271">
        <v>0</v>
      </c>
      <c r="BR271">
        <v>0</v>
      </c>
      <c r="BS271">
        <v>0</v>
      </c>
      <c r="BT271">
        <v>0</v>
      </c>
      <c r="BU271">
        <v>0</v>
      </c>
      <c r="BV271">
        <v>0</v>
      </c>
      <c r="BW271">
        <v>0</v>
      </c>
      <c r="CX271">
        <f>Y271*Source!I114</f>
        <v>1.595</v>
      </c>
      <c r="CY271">
        <f>AB271</f>
        <v>187.68</v>
      </c>
      <c r="CZ271">
        <f>AF271</f>
        <v>187.68</v>
      </c>
      <c r="DA271">
        <f>AJ271</f>
        <v>1</v>
      </c>
      <c r="DB271">
        <v>0</v>
      </c>
    </row>
    <row r="272" spans="1:106" x14ac:dyDescent="0.2">
      <c r="A272">
        <f>ROW(Source!A114)</f>
        <v>114</v>
      </c>
      <c r="B272">
        <v>26812436</v>
      </c>
      <c r="C272">
        <v>26816976</v>
      </c>
      <c r="D272">
        <v>25230220</v>
      </c>
      <c r="E272">
        <v>1</v>
      </c>
      <c r="F272">
        <v>1</v>
      </c>
      <c r="G272">
        <v>1</v>
      </c>
      <c r="H272">
        <v>2</v>
      </c>
      <c r="I272" t="s">
        <v>351</v>
      </c>
      <c r="J272" t="s">
        <v>352</v>
      </c>
      <c r="K272" t="s">
        <v>353</v>
      </c>
      <c r="L272">
        <v>1368</v>
      </c>
      <c r="N272">
        <v>1011</v>
      </c>
      <c r="O272" t="s">
        <v>350</v>
      </c>
      <c r="P272" t="s">
        <v>350</v>
      </c>
      <c r="Q272">
        <v>1</v>
      </c>
      <c r="W272">
        <v>0</v>
      </c>
      <c r="X272">
        <v>-1718674368</v>
      </c>
      <c r="Y272">
        <v>1.9</v>
      </c>
      <c r="AA272">
        <v>0</v>
      </c>
      <c r="AB272">
        <v>111.99</v>
      </c>
      <c r="AC272">
        <v>13.5</v>
      </c>
      <c r="AD272">
        <v>0</v>
      </c>
      <c r="AE272">
        <v>0</v>
      </c>
      <c r="AF272">
        <v>111.99</v>
      </c>
      <c r="AG272">
        <v>13.5</v>
      </c>
      <c r="AH272">
        <v>0</v>
      </c>
      <c r="AI272">
        <v>1</v>
      </c>
      <c r="AJ272">
        <v>1</v>
      </c>
      <c r="AK272">
        <v>1</v>
      </c>
      <c r="AL272">
        <v>1</v>
      </c>
      <c r="AN272">
        <v>0</v>
      </c>
      <c r="AO272">
        <v>1</v>
      </c>
      <c r="AP272">
        <v>1</v>
      </c>
      <c r="AQ272">
        <v>0</v>
      </c>
      <c r="AR272">
        <v>0</v>
      </c>
      <c r="AS272" t="s">
        <v>6</v>
      </c>
      <c r="AT272">
        <v>1.52</v>
      </c>
      <c r="AU272" t="s">
        <v>41</v>
      </c>
      <c r="AV272">
        <v>0</v>
      </c>
      <c r="AW272">
        <v>2</v>
      </c>
      <c r="AX272">
        <v>26817010</v>
      </c>
      <c r="AY272">
        <v>1</v>
      </c>
      <c r="AZ272">
        <v>0</v>
      </c>
      <c r="BA272">
        <v>274</v>
      </c>
      <c r="BB272">
        <v>0</v>
      </c>
      <c r="BC272">
        <v>0</v>
      </c>
      <c r="BD272">
        <v>0</v>
      </c>
      <c r="BE272">
        <v>0</v>
      </c>
      <c r="BF272">
        <v>0</v>
      </c>
      <c r="BG272">
        <v>0</v>
      </c>
      <c r="BH272">
        <v>0</v>
      </c>
      <c r="BI272">
        <v>0</v>
      </c>
      <c r="BJ272">
        <v>0</v>
      </c>
      <c r="BK272">
        <v>0</v>
      </c>
      <c r="BL272">
        <v>0</v>
      </c>
      <c r="BM272">
        <v>0</v>
      </c>
      <c r="BN272">
        <v>0</v>
      </c>
      <c r="BO272">
        <v>0</v>
      </c>
      <c r="BP272">
        <v>0</v>
      </c>
      <c r="BQ272">
        <v>0</v>
      </c>
      <c r="BR272">
        <v>0</v>
      </c>
      <c r="BS272">
        <v>0</v>
      </c>
      <c r="BT272">
        <v>0</v>
      </c>
      <c r="BU272">
        <v>0</v>
      </c>
      <c r="BV272">
        <v>0</v>
      </c>
      <c r="BW272">
        <v>0</v>
      </c>
      <c r="CX272">
        <f>Y272*Source!I114</f>
        <v>0.19</v>
      </c>
      <c r="CY272">
        <f>AB272</f>
        <v>111.99</v>
      </c>
      <c r="CZ272">
        <f>AF272</f>
        <v>111.99</v>
      </c>
      <c r="DA272">
        <f>AJ272</f>
        <v>1</v>
      </c>
      <c r="DB272">
        <v>0</v>
      </c>
    </row>
    <row r="273" spans="1:106" x14ac:dyDescent="0.2">
      <c r="A273">
        <f>ROW(Source!A114)</f>
        <v>114</v>
      </c>
      <c r="B273">
        <v>26812436</v>
      </c>
      <c r="C273">
        <v>26816976</v>
      </c>
      <c r="D273">
        <v>25231607</v>
      </c>
      <c r="E273">
        <v>1</v>
      </c>
      <c r="F273">
        <v>1</v>
      </c>
      <c r="G273">
        <v>1</v>
      </c>
      <c r="H273">
        <v>2</v>
      </c>
      <c r="I273" t="s">
        <v>354</v>
      </c>
      <c r="J273" t="s">
        <v>355</v>
      </c>
      <c r="K273" t="s">
        <v>356</v>
      </c>
      <c r="L273">
        <v>1368</v>
      </c>
      <c r="N273">
        <v>1011</v>
      </c>
      <c r="O273" t="s">
        <v>350</v>
      </c>
      <c r="P273" t="s">
        <v>350</v>
      </c>
      <c r="Q273">
        <v>1</v>
      </c>
      <c r="W273">
        <v>0</v>
      </c>
      <c r="X273">
        <v>1372534845</v>
      </c>
      <c r="Y273">
        <v>2.5124999999999997</v>
      </c>
      <c r="AA273">
        <v>0</v>
      </c>
      <c r="AB273">
        <v>65.709999999999994</v>
      </c>
      <c r="AC273">
        <v>11.6</v>
      </c>
      <c r="AD273">
        <v>0</v>
      </c>
      <c r="AE273">
        <v>0</v>
      </c>
      <c r="AF273">
        <v>65.709999999999994</v>
      </c>
      <c r="AG273">
        <v>11.6</v>
      </c>
      <c r="AH273">
        <v>0</v>
      </c>
      <c r="AI273">
        <v>1</v>
      </c>
      <c r="AJ273">
        <v>1</v>
      </c>
      <c r="AK273">
        <v>1</v>
      </c>
      <c r="AL273">
        <v>1</v>
      </c>
      <c r="AN273">
        <v>0</v>
      </c>
      <c r="AO273">
        <v>1</v>
      </c>
      <c r="AP273">
        <v>1</v>
      </c>
      <c r="AQ273">
        <v>0</v>
      </c>
      <c r="AR273">
        <v>0</v>
      </c>
      <c r="AS273" t="s">
        <v>6</v>
      </c>
      <c r="AT273">
        <v>2.0099999999999998</v>
      </c>
      <c r="AU273" t="s">
        <v>41</v>
      </c>
      <c r="AV273">
        <v>0</v>
      </c>
      <c r="AW273">
        <v>2</v>
      </c>
      <c r="AX273">
        <v>26817011</v>
      </c>
      <c r="AY273">
        <v>1</v>
      </c>
      <c r="AZ273">
        <v>0</v>
      </c>
      <c r="BA273">
        <v>275</v>
      </c>
      <c r="BB273">
        <v>0</v>
      </c>
      <c r="BC273">
        <v>0</v>
      </c>
      <c r="BD273">
        <v>0</v>
      </c>
      <c r="BE273">
        <v>0</v>
      </c>
      <c r="BF273">
        <v>0</v>
      </c>
      <c r="BG273">
        <v>0</v>
      </c>
      <c r="BH273">
        <v>0</v>
      </c>
      <c r="BI273">
        <v>0</v>
      </c>
      <c r="BJ273">
        <v>0</v>
      </c>
      <c r="BK273">
        <v>0</v>
      </c>
      <c r="BL273">
        <v>0</v>
      </c>
      <c r="BM273">
        <v>0</v>
      </c>
      <c r="BN273">
        <v>0</v>
      </c>
      <c r="BO273">
        <v>0</v>
      </c>
      <c r="BP273">
        <v>0</v>
      </c>
      <c r="BQ273">
        <v>0</v>
      </c>
      <c r="BR273">
        <v>0</v>
      </c>
      <c r="BS273">
        <v>0</v>
      </c>
      <c r="BT273">
        <v>0</v>
      </c>
      <c r="BU273">
        <v>0</v>
      </c>
      <c r="BV273">
        <v>0</v>
      </c>
      <c r="BW273">
        <v>0</v>
      </c>
      <c r="CX273">
        <f>Y273*Source!I114</f>
        <v>0.25124999999999997</v>
      </c>
      <c r="CY273">
        <f>AB273</f>
        <v>65.709999999999994</v>
      </c>
      <c r="CZ273">
        <f>AF273</f>
        <v>65.709999999999994</v>
      </c>
      <c r="DA273">
        <f>AJ273</f>
        <v>1</v>
      </c>
      <c r="DB273">
        <v>0</v>
      </c>
    </row>
    <row r="274" spans="1:106" x14ac:dyDescent="0.2">
      <c r="A274">
        <f>ROW(Source!A114)</f>
        <v>114</v>
      </c>
      <c r="B274">
        <v>26812436</v>
      </c>
      <c r="C274">
        <v>26816976</v>
      </c>
      <c r="D274">
        <v>25149388</v>
      </c>
      <c r="E274">
        <v>1</v>
      </c>
      <c r="F274">
        <v>1</v>
      </c>
      <c r="G274">
        <v>1</v>
      </c>
      <c r="H274">
        <v>3</v>
      </c>
      <c r="I274" t="s">
        <v>217</v>
      </c>
      <c r="J274" t="s">
        <v>219</v>
      </c>
      <c r="K274" t="s">
        <v>218</v>
      </c>
      <c r="L274">
        <v>1354</v>
      </c>
      <c r="N274">
        <v>1010</v>
      </c>
      <c r="O274" t="s">
        <v>87</v>
      </c>
      <c r="P274" t="s">
        <v>87</v>
      </c>
      <c r="Q274">
        <v>1</v>
      </c>
      <c r="W274">
        <v>0</v>
      </c>
      <c r="X274">
        <v>1714999985</v>
      </c>
      <c r="Y274">
        <v>100</v>
      </c>
      <c r="AA274">
        <v>183.59</v>
      </c>
      <c r="AB274">
        <v>0</v>
      </c>
      <c r="AC274">
        <v>0</v>
      </c>
      <c r="AD274">
        <v>0</v>
      </c>
      <c r="AE274">
        <v>183.59</v>
      </c>
      <c r="AF274">
        <v>0</v>
      </c>
      <c r="AG274">
        <v>0</v>
      </c>
      <c r="AH274">
        <v>0</v>
      </c>
      <c r="AI274">
        <v>1</v>
      </c>
      <c r="AJ274">
        <v>1</v>
      </c>
      <c r="AK274">
        <v>1</v>
      </c>
      <c r="AL274">
        <v>1</v>
      </c>
      <c r="AN274">
        <v>0</v>
      </c>
      <c r="AO274">
        <v>0</v>
      </c>
      <c r="AP274">
        <v>0</v>
      </c>
      <c r="AQ274">
        <v>0</v>
      </c>
      <c r="AR274">
        <v>0</v>
      </c>
      <c r="AS274" t="s">
        <v>6</v>
      </c>
      <c r="AT274">
        <v>100</v>
      </c>
      <c r="AU274" t="s">
        <v>6</v>
      </c>
      <c r="AV274">
        <v>0</v>
      </c>
      <c r="AW274">
        <v>1</v>
      </c>
      <c r="AX274">
        <v>-1</v>
      </c>
      <c r="AY274">
        <v>0</v>
      </c>
      <c r="AZ274">
        <v>0</v>
      </c>
      <c r="BA274" t="s">
        <v>6</v>
      </c>
      <c r="BB274">
        <v>0</v>
      </c>
      <c r="BC274">
        <v>0</v>
      </c>
      <c r="BD274">
        <v>0</v>
      </c>
      <c r="BE274">
        <v>0</v>
      </c>
      <c r="BF274">
        <v>0</v>
      </c>
      <c r="BG274">
        <v>0</v>
      </c>
      <c r="BH274">
        <v>0</v>
      </c>
      <c r="BI274">
        <v>0</v>
      </c>
      <c r="BJ274">
        <v>0</v>
      </c>
      <c r="BK274">
        <v>0</v>
      </c>
      <c r="BL274">
        <v>0</v>
      </c>
      <c r="BM274">
        <v>0</v>
      </c>
      <c r="BN274">
        <v>0</v>
      </c>
      <c r="BO274">
        <v>0</v>
      </c>
      <c r="BP274">
        <v>0</v>
      </c>
      <c r="BQ274">
        <v>0</v>
      </c>
      <c r="BR274">
        <v>0</v>
      </c>
      <c r="BS274">
        <v>0</v>
      </c>
      <c r="BT274">
        <v>0</v>
      </c>
      <c r="BU274">
        <v>0</v>
      </c>
      <c r="BV274">
        <v>0</v>
      </c>
      <c r="BW274">
        <v>0</v>
      </c>
      <c r="CX274">
        <f>Y274*Source!I114</f>
        <v>10</v>
      </c>
      <c r="CY274">
        <f t="shared" ref="CY274:CY279" si="27">AA274</f>
        <v>183.59</v>
      </c>
      <c r="CZ274">
        <f t="shared" ref="CZ274:CZ279" si="28">AE274</f>
        <v>183.59</v>
      </c>
      <c r="DA274">
        <f t="shared" ref="DA274:DA279" si="29">AI274</f>
        <v>1</v>
      </c>
      <c r="DB274">
        <v>0</v>
      </c>
    </row>
    <row r="275" spans="1:106" x14ac:dyDescent="0.2">
      <c r="A275">
        <f>ROW(Source!A114)</f>
        <v>114</v>
      </c>
      <c r="B275">
        <v>26812436</v>
      </c>
      <c r="C275">
        <v>26816976</v>
      </c>
      <c r="D275">
        <v>25149404</v>
      </c>
      <c r="E275">
        <v>1</v>
      </c>
      <c r="F275">
        <v>1</v>
      </c>
      <c r="G275">
        <v>1</v>
      </c>
      <c r="H275">
        <v>3</v>
      </c>
      <c r="I275" t="s">
        <v>214</v>
      </c>
      <c r="J275" t="s">
        <v>216</v>
      </c>
      <c r="K275" t="s">
        <v>215</v>
      </c>
      <c r="L275">
        <v>1354</v>
      </c>
      <c r="N275">
        <v>1010</v>
      </c>
      <c r="O275" t="s">
        <v>87</v>
      </c>
      <c r="P275" t="s">
        <v>87</v>
      </c>
      <c r="Q275">
        <v>1</v>
      </c>
      <c r="W275">
        <v>0</v>
      </c>
      <c r="X275">
        <v>408130837</v>
      </c>
      <c r="Y275">
        <v>100</v>
      </c>
      <c r="AA275">
        <v>285.57</v>
      </c>
      <c r="AB275">
        <v>0</v>
      </c>
      <c r="AC275">
        <v>0</v>
      </c>
      <c r="AD275">
        <v>0</v>
      </c>
      <c r="AE275">
        <v>285.57</v>
      </c>
      <c r="AF275">
        <v>0</v>
      </c>
      <c r="AG275">
        <v>0</v>
      </c>
      <c r="AH275">
        <v>0</v>
      </c>
      <c r="AI275">
        <v>1</v>
      </c>
      <c r="AJ275">
        <v>1</v>
      </c>
      <c r="AK275">
        <v>1</v>
      </c>
      <c r="AL275">
        <v>1</v>
      </c>
      <c r="AN275">
        <v>0</v>
      </c>
      <c r="AO275">
        <v>0</v>
      </c>
      <c r="AP275">
        <v>0</v>
      </c>
      <c r="AQ275">
        <v>0</v>
      </c>
      <c r="AR275">
        <v>0</v>
      </c>
      <c r="AS275" t="s">
        <v>6</v>
      </c>
      <c r="AT275">
        <v>100</v>
      </c>
      <c r="AU275" t="s">
        <v>6</v>
      </c>
      <c r="AV275">
        <v>0</v>
      </c>
      <c r="AW275">
        <v>1</v>
      </c>
      <c r="AX275">
        <v>-1</v>
      </c>
      <c r="AY275">
        <v>0</v>
      </c>
      <c r="AZ275">
        <v>0</v>
      </c>
      <c r="BA275" t="s">
        <v>6</v>
      </c>
      <c r="BB275">
        <v>0</v>
      </c>
      <c r="BC275">
        <v>0</v>
      </c>
      <c r="BD275">
        <v>0</v>
      </c>
      <c r="BE275">
        <v>0</v>
      </c>
      <c r="BF275">
        <v>0</v>
      </c>
      <c r="BG275">
        <v>0</v>
      </c>
      <c r="BH275">
        <v>0</v>
      </c>
      <c r="BI275">
        <v>0</v>
      </c>
      <c r="BJ275">
        <v>0</v>
      </c>
      <c r="BK275">
        <v>0</v>
      </c>
      <c r="BL275">
        <v>0</v>
      </c>
      <c r="BM275">
        <v>0</v>
      </c>
      <c r="BN275">
        <v>0</v>
      </c>
      <c r="BO275">
        <v>0</v>
      </c>
      <c r="BP275">
        <v>0</v>
      </c>
      <c r="BQ275">
        <v>0</v>
      </c>
      <c r="BR275">
        <v>0</v>
      </c>
      <c r="BS275">
        <v>0</v>
      </c>
      <c r="BT275">
        <v>0</v>
      </c>
      <c r="BU275">
        <v>0</v>
      </c>
      <c r="BV275">
        <v>0</v>
      </c>
      <c r="BW275">
        <v>0</v>
      </c>
      <c r="CX275">
        <f>Y275*Source!I114</f>
        <v>10</v>
      </c>
      <c r="CY275">
        <f t="shared" si="27"/>
        <v>285.57</v>
      </c>
      <c r="CZ275">
        <f t="shared" si="28"/>
        <v>285.57</v>
      </c>
      <c r="DA275">
        <f t="shared" si="29"/>
        <v>1</v>
      </c>
      <c r="DB275">
        <v>0</v>
      </c>
    </row>
    <row r="276" spans="1:106" x14ac:dyDescent="0.2">
      <c r="A276">
        <f>ROW(Source!A114)</f>
        <v>114</v>
      </c>
      <c r="B276">
        <v>26812436</v>
      </c>
      <c r="C276">
        <v>26816976</v>
      </c>
      <c r="D276">
        <v>25152587</v>
      </c>
      <c r="E276">
        <v>1</v>
      </c>
      <c r="F276">
        <v>1</v>
      </c>
      <c r="G276">
        <v>1</v>
      </c>
      <c r="H276">
        <v>3</v>
      </c>
      <c r="I276" t="s">
        <v>357</v>
      </c>
      <c r="J276" t="s">
        <v>358</v>
      </c>
      <c r="K276" t="s">
        <v>359</v>
      </c>
      <c r="L276">
        <v>1348</v>
      </c>
      <c r="N276">
        <v>1009</v>
      </c>
      <c r="O276" t="s">
        <v>62</v>
      </c>
      <c r="P276" t="s">
        <v>62</v>
      </c>
      <c r="Q276">
        <v>1000</v>
      </c>
      <c r="W276">
        <v>0</v>
      </c>
      <c r="X276">
        <v>2040186302</v>
      </c>
      <c r="Y276">
        <v>4.8000000000000001E-2</v>
      </c>
      <c r="AA276">
        <v>19400</v>
      </c>
      <c r="AB276">
        <v>0</v>
      </c>
      <c r="AC276">
        <v>0</v>
      </c>
      <c r="AD276">
        <v>0</v>
      </c>
      <c r="AE276">
        <v>19400</v>
      </c>
      <c r="AF276">
        <v>0</v>
      </c>
      <c r="AG276">
        <v>0</v>
      </c>
      <c r="AH276">
        <v>0</v>
      </c>
      <c r="AI276">
        <v>1</v>
      </c>
      <c r="AJ276">
        <v>1</v>
      </c>
      <c r="AK276">
        <v>1</v>
      </c>
      <c r="AL276">
        <v>1</v>
      </c>
      <c r="AN276">
        <v>0</v>
      </c>
      <c r="AO276">
        <v>1</v>
      </c>
      <c r="AP276">
        <v>0</v>
      </c>
      <c r="AQ276">
        <v>0</v>
      </c>
      <c r="AR276">
        <v>0</v>
      </c>
      <c r="AS276" t="s">
        <v>6</v>
      </c>
      <c r="AT276">
        <v>4.8000000000000001E-2</v>
      </c>
      <c r="AU276" t="s">
        <v>6</v>
      </c>
      <c r="AV276">
        <v>0</v>
      </c>
      <c r="AW276">
        <v>2</v>
      </c>
      <c r="AX276">
        <v>26817012</v>
      </c>
      <c r="AY276">
        <v>1</v>
      </c>
      <c r="AZ276">
        <v>0</v>
      </c>
      <c r="BA276">
        <v>276</v>
      </c>
      <c r="BB276">
        <v>0</v>
      </c>
      <c r="BC276">
        <v>0</v>
      </c>
      <c r="BD276">
        <v>0</v>
      </c>
      <c r="BE276">
        <v>0</v>
      </c>
      <c r="BF276">
        <v>0</v>
      </c>
      <c r="BG276">
        <v>0</v>
      </c>
      <c r="BH276">
        <v>0</v>
      </c>
      <c r="BI276">
        <v>0</v>
      </c>
      <c r="BJ276">
        <v>0</v>
      </c>
      <c r="BK276">
        <v>0</v>
      </c>
      <c r="BL276">
        <v>0</v>
      </c>
      <c r="BM276">
        <v>0</v>
      </c>
      <c r="BN276">
        <v>0</v>
      </c>
      <c r="BO276">
        <v>0</v>
      </c>
      <c r="BP276">
        <v>0</v>
      </c>
      <c r="BQ276">
        <v>0</v>
      </c>
      <c r="BR276">
        <v>0</v>
      </c>
      <c r="BS276">
        <v>0</v>
      </c>
      <c r="BT276">
        <v>0</v>
      </c>
      <c r="BU276">
        <v>0</v>
      </c>
      <c r="BV276">
        <v>0</v>
      </c>
      <c r="BW276">
        <v>0</v>
      </c>
      <c r="CX276">
        <f>Y276*Source!I114</f>
        <v>4.8000000000000004E-3</v>
      </c>
      <c r="CY276">
        <f t="shared" si="27"/>
        <v>19400</v>
      </c>
      <c r="CZ276">
        <f t="shared" si="28"/>
        <v>19400</v>
      </c>
      <c r="DA276">
        <f t="shared" si="29"/>
        <v>1</v>
      </c>
      <c r="DB276">
        <v>0</v>
      </c>
    </row>
    <row r="277" spans="1:106" x14ac:dyDescent="0.2">
      <c r="A277">
        <f>ROW(Source!A114)</f>
        <v>114</v>
      </c>
      <c r="B277">
        <v>26812436</v>
      </c>
      <c r="C277">
        <v>26816976</v>
      </c>
      <c r="D277">
        <v>25186161</v>
      </c>
      <c r="E277">
        <v>1</v>
      </c>
      <c r="F277">
        <v>1</v>
      </c>
      <c r="G277">
        <v>1</v>
      </c>
      <c r="H277">
        <v>3</v>
      </c>
      <c r="I277" t="s">
        <v>360</v>
      </c>
      <c r="J277" t="s">
        <v>361</v>
      </c>
      <c r="K277" t="s">
        <v>362</v>
      </c>
      <c r="L277">
        <v>1348</v>
      </c>
      <c r="N277">
        <v>1009</v>
      </c>
      <c r="O277" t="s">
        <v>62</v>
      </c>
      <c r="P277" t="s">
        <v>62</v>
      </c>
      <c r="Q277">
        <v>1000</v>
      </c>
      <c r="W277">
        <v>0</v>
      </c>
      <c r="X277">
        <v>1570367189</v>
      </c>
      <c r="Y277">
        <v>1.9349999999999999E-2</v>
      </c>
      <c r="AA277">
        <v>35003</v>
      </c>
      <c r="AB277">
        <v>0</v>
      </c>
      <c r="AC277">
        <v>0</v>
      </c>
      <c r="AD277">
        <v>0</v>
      </c>
      <c r="AE277">
        <v>35003</v>
      </c>
      <c r="AF277">
        <v>0</v>
      </c>
      <c r="AG277">
        <v>0</v>
      </c>
      <c r="AH277">
        <v>0</v>
      </c>
      <c r="AI277">
        <v>1</v>
      </c>
      <c r="AJ277">
        <v>1</v>
      </c>
      <c r="AK277">
        <v>1</v>
      </c>
      <c r="AL277">
        <v>1</v>
      </c>
      <c r="AN277">
        <v>0</v>
      </c>
      <c r="AO277">
        <v>1</v>
      </c>
      <c r="AP277">
        <v>0</v>
      </c>
      <c r="AQ277">
        <v>0</v>
      </c>
      <c r="AR277">
        <v>0</v>
      </c>
      <c r="AS277" t="s">
        <v>6</v>
      </c>
      <c r="AT277">
        <v>1.9349999999999999E-2</v>
      </c>
      <c r="AU277" t="s">
        <v>6</v>
      </c>
      <c r="AV277">
        <v>0</v>
      </c>
      <c r="AW277">
        <v>2</v>
      </c>
      <c r="AX277">
        <v>26817014</v>
      </c>
      <c r="AY277">
        <v>1</v>
      </c>
      <c r="AZ277">
        <v>0</v>
      </c>
      <c r="BA277">
        <v>278</v>
      </c>
      <c r="BB277">
        <v>0</v>
      </c>
      <c r="BC277">
        <v>0</v>
      </c>
      <c r="BD277">
        <v>0</v>
      </c>
      <c r="BE277">
        <v>0</v>
      </c>
      <c r="BF277">
        <v>0</v>
      </c>
      <c r="BG277">
        <v>0</v>
      </c>
      <c r="BH277">
        <v>0</v>
      </c>
      <c r="BI277">
        <v>0</v>
      </c>
      <c r="BJ277">
        <v>0</v>
      </c>
      <c r="BK277">
        <v>0</v>
      </c>
      <c r="BL277">
        <v>0</v>
      </c>
      <c r="BM277">
        <v>0</v>
      </c>
      <c r="BN277">
        <v>0</v>
      </c>
      <c r="BO277">
        <v>0</v>
      </c>
      <c r="BP277">
        <v>0</v>
      </c>
      <c r="BQ277">
        <v>0</v>
      </c>
      <c r="BR277">
        <v>0</v>
      </c>
      <c r="BS277">
        <v>0</v>
      </c>
      <c r="BT277">
        <v>0</v>
      </c>
      <c r="BU277">
        <v>0</v>
      </c>
      <c r="BV277">
        <v>0</v>
      </c>
      <c r="BW277">
        <v>0</v>
      </c>
      <c r="CX277">
        <f>Y277*Source!I114</f>
        <v>1.9350000000000001E-3</v>
      </c>
      <c r="CY277">
        <f t="shared" si="27"/>
        <v>35003</v>
      </c>
      <c r="CZ277">
        <f t="shared" si="28"/>
        <v>35003</v>
      </c>
      <c r="DA277">
        <f t="shared" si="29"/>
        <v>1</v>
      </c>
      <c r="DB277">
        <v>0</v>
      </c>
    </row>
    <row r="278" spans="1:106" x14ac:dyDescent="0.2">
      <c r="A278">
        <f>ROW(Source!A114)</f>
        <v>114</v>
      </c>
      <c r="B278">
        <v>26812436</v>
      </c>
      <c r="C278">
        <v>26816976</v>
      </c>
      <c r="D278">
        <v>25186688</v>
      </c>
      <c r="E278">
        <v>1</v>
      </c>
      <c r="F278">
        <v>1</v>
      </c>
      <c r="G278">
        <v>1</v>
      </c>
      <c r="H278">
        <v>3</v>
      </c>
      <c r="I278" t="s">
        <v>363</v>
      </c>
      <c r="J278" t="s">
        <v>364</v>
      </c>
      <c r="K278" t="s">
        <v>365</v>
      </c>
      <c r="L278">
        <v>1348</v>
      </c>
      <c r="N278">
        <v>1009</v>
      </c>
      <c r="O278" t="s">
        <v>62</v>
      </c>
      <c r="P278" t="s">
        <v>62</v>
      </c>
      <c r="Q278">
        <v>1000</v>
      </c>
      <c r="W278">
        <v>0</v>
      </c>
      <c r="X278">
        <v>314961973</v>
      </c>
      <c r="Y278">
        <v>5.62E-3</v>
      </c>
      <c r="AA278">
        <v>14312.87</v>
      </c>
      <c r="AB278">
        <v>0</v>
      </c>
      <c r="AC278">
        <v>0</v>
      </c>
      <c r="AD278">
        <v>0</v>
      </c>
      <c r="AE278">
        <v>14312.87</v>
      </c>
      <c r="AF278">
        <v>0</v>
      </c>
      <c r="AG278">
        <v>0</v>
      </c>
      <c r="AH278">
        <v>0</v>
      </c>
      <c r="AI278">
        <v>1</v>
      </c>
      <c r="AJ278">
        <v>1</v>
      </c>
      <c r="AK278">
        <v>1</v>
      </c>
      <c r="AL278">
        <v>1</v>
      </c>
      <c r="AN278">
        <v>0</v>
      </c>
      <c r="AO278">
        <v>1</v>
      </c>
      <c r="AP278">
        <v>0</v>
      </c>
      <c r="AQ278">
        <v>0</v>
      </c>
      <c r="AR278">
        <v>0</v>
      </c>
      <c r="AS278" t="s">
        <v>6</v>
      </c>
      <c r="AT278">
        <v>5.62E-3</v>
      </c>
      <c r="AU278" t="s">
        <v>6</v>
      </c>
      <c r="AV278">
        <v>0</v>
      </c>
      <c r="AW278">
        <v>2</v>
      </c>
      <c r="AX278">
        <v>26817015</v>
      </c>
      <c r="AY278">
        <v>1</v>
      </c>
      <c r="AZ278">
        <v>0</v>
      </c>
      <c r="BA278">
        <v>279</v>
      </c>
      <c r="BB278">
        <v>0</v>
      </c>
      <c r="BC278">
        <v>0</v>
      </c>
      <c r="BD278">
        <v>0</v>
      </c>
      <c r="BE278">
        <v>0</v>
      </c>
      <c r="BF278">
        <v>0</v>
      </c>
      <c r="BG278">
        <v>0</v>
      </c>
      <c r="BH278">
        <v>0</v>
      </c>
      <c r="BI278">
        <v>0</v>
      </c>
      <c r="BJ278">
        <v>0</v>
      </c>
      <c r="BK278">
        <v>0</v>
      </c>
      <c r="BL278">
        <v>0</v>
      </c>
      <c r="BM278">
        <v>0</v>
      </c>
      <c r="BN278">
        <v>0</v>
      </c>
      <c r="BO278">
        <v>0</v>
      </c>
      <c r="BP278">
        <v>0</v>
      </c>
      <c r="BQ278">
        <v>0</v>
      </c>
      <c r="BR278">
        <v>0</v>
      </c>
      <c r="BS278">
        <v>0</v>
      </c>
      <c r="BT278">
        <v>0</v>
      </c>
      <c r="BU278">
        <v>0</v>
      </c>
      <c r="BV278">
        <v>0</v>
      </c>
      <c r="BW278">
        <v>0</v>
      </c>
      <c r="CX278">
        <f>Y278*Source!I114</f>
        <v>5.62E-4</v>
      </c>
      <c r="CY278">
        <f t="shared" si="27"/>
        <v>14312.87</v>
      </c>
      <c r="CZ278">
        <f t="shared" si="28"/>
        <v>14312.87</v>
      </c>
      <c r="DA278">
        <f t="shared" si="29"/>
        <v>1</v>
      </c>
      <c r="DB278">
        <v>0</v>
      </c>
    </row>
    <row r="279" spans="1:106" x14ac:dyDescent="0.2">
      <c r="A279">
        <f>ROW(Source!A114)</f>
        <v>114</v>
      </c>
      <c r="B279">
        <v>26812436</v>
      </c>
      <c r="C279">
        <v>26816976</v>
      </c>
      <c r="D279">
        <v>25187288</v>
      </c>
      <c r="E279">
        <v>1</v>
      </c>
      <c r="F279">
        <v>1</v>
      </c>
      <c r="G279">
        <v>1</v>
      </c>
      <c r="H279">
        <v>3</v>
      </c>
      <c r="I279" t="s">
        <v>366</v>
      </c>
      <c r="J279" t="s">
        <v>367</v>
      </c>
      <c r="K279" t="s">
        <v>368</v>
      </c>
      <c r="L279">
        <v>1348</v>
      </c>
      <c r="N279">
        <v>1009</v>
      </c>
      <c r="O279" t="s">
        <v>62</v>
      </c>
      <c r="P279" t="s">
        <v>62</v>
      </c>
      <c r="Q279">
        <v>1000</v>
      </c>
      <c r="W279">
        <v>0</v>
      </c>
      <c r="X279">
        <v>1237311677</v>
      </c>
      <c r="Y279">
        <v>3.3800000000000002E-3</v>
      </c>
      <c r="AA279">
        <v>5479.9</v>
      </c>
      <c r="AB279">
        <v>0</v>
      </c>
      <c r="AC279">
        <v>0</v>
      </c>
      <c r="AD279">
        <v>0</v>
      </c>
      <c r="AE279">
        <v>5479.9</v>
      </c>
      <c r="AF279">
        <v>0</v>
      </c>
      <c r="AG279">
        <v>0</v>
      </c>
      <c r="AH279">
        <v>0</v>
      </c>
      <c r="AI279">
        <v>1</v>
      </c>
      <c r="AJ279">
        <v>1</v>
      </c>
      <c r="AK279">
        <v>1</v>
      </c>
      <c r="AL279">
        <v>1</v>
      </c>
      <c r="AN279">
        <v>0</v>
      </c>
      <c r="AO279">
        <v>1</v>
      </c>
      <c r="AP279">
        <v>0</v>
      </c>
      <c r="AQ279">
        <v>0</v>
      </c>
      <c r="AR279">
        <v>0</v>
      </c>
      <c r="AS279" t="s">
        <v>6</v>
      </c>
      <c r="AT279">
        <v>3.3800000000000002E-3</v>
      </c>
      <c r="AU279" t="s">
        <v>6</v>
      </c>
      <c r="AV279">
        <v>0</v>
      </c>
      <c r="AW279">
        <v>2</v>
      </c>
      <c r="AX279">
        <v>26817016</v>
      </c>
      <c r="AY279">
        <v>1</v>
      </c>
      <c r="AZ279">
        <v>0</v>
      </c>
      <c r="BA279">
        <v>280</v>
      </c>
      <c r="BB279">
        <v>0</v>
      </c>
      <c r="BC279">
        <v>0</v>
      </c>
      <c r="BD279">
        <v>0</v>
      </c>
      <c r="BE279">
        <v>0</v>
      </c>
      <c r="BF279">
        <v>0</v>
      </c>
      <c r="BG279">
        <v>0</v>
      </c>
      <c r="BH279">
        <v>0</v>
      </c>
      <c r="BI279">
        <v>0</v>
      </c>
      <c r="BJ279">
        <v>0</v>
      </c>
      <c r="BK279">
        <v>0</v>
      </c>
      <c r="BL279">
        <v>0</v>
      </c>
      <c r="BM279">
        <v>0</v>
      </c>
      <c r="BN279">
        <v>0</v>
      </c>
      <c r="BO279">
        <v>0</v>
      </c>
      <c r="BP279">
        <v>0</v>
      </c>
      <c r="BQ279">
        <v>0</v>
      </c>
      <c r="BR279">
        <v>0</v>
      </c>
      <c r="BS279">
        <v>0</v>
      </c>
      <c r="BT279">
        <v>0</v>
      </c>
      <c r="BU279">
        <v>0</v>
      </c>
      <c r="BV279">
        <v>0</v>
      </c>
      <c r="BW279">
        <v>0</v>
      </c>
      <c r="CX279">
        <f>Y279*Source!I114</f>
        <v>3.3800000000000003E-4</v>
      </c>
      <c r="CY279">
        <f t="shared" si="27"/>
        <v>5479.9</v>
      </c>
      <c r="CZ279">
        <f t="shared" si="28"/>
        <v>5479.9</v>
      </c>
      <c r="DA279">
        <f t="shared" si="29"/>
        <v>1</v>
      </c>
      <c r="DB279">
        <v>0</v>
      </c>
    </row>
    <row r="280" spans="1:106" x14ac:dyDescent="0.2">
      <c r="A280">
        <f>ROW(Source!A115)</f>
        <v>115</v>
      </c>
      <c r="B280">
        <v>26812450</v>
      </c>
      <c r="C280">
        <v>26816976</v>
      </c>
      <c r="D280">
        <v>25413300</v>
      </c>
      <c r="E280">
        <v>1</v>
      </c>
      <c r="F280">
        <v>1</v>
      </c>
      <c r="G280">
        <v>1</v>
      </c>
      <c r="H280">
        <v>1</v>
      </c>
      <c r="I280" t="s">
        <v>342</v>
      </c>
      <c r="J280" t="s">
        <v>6</v>
      </c>
      <c r="K280" t="s">
        <v>343</v>
      </c>
      <c r="L280">
        <v>1191</v>
      </c>
      <c r="N280">
        <v>1013</v>
      </c>
      <c r="O280" t="s">
        <v>344</v>
      </c>
      <c r="P280" t="s">
        <v>344</v>
      </c>
      <c r="Q280">
        <v>1</v>
      </c>
      <c r="W280">
        <v>0</v>
      </c>
      <c r="X280">
        <v>-400197608</v>
      </c>
      <c r="Y280">
        <v>419.52</v>
      </c>
      <c r="AA280">
        <v>0</v>
      </c>
      <c r="AB280">
        <v>0</v>
      </c>
      <c r="AC280">
        <v>0</v>
      </c>
      <c r="AD280">
        <v>60.99</v>
      </c>
      <c r="AE280">
        <v>0</v>
      </c>
      <c r="AF280">
        <v>0</v>
      </c>
      <c r="AG280">
        <v>0</v>
      </c>
      <c r="AH280">
        <v>8.5299999999999994</v>
      </c>
      <c r="AI280">
        <v>1</v>
      </c>
      <c r="AJ280">
        <v>1</v>
      </c>
      <c r="AK280">
        <v>1</v>
      </c>
      <c r="AL280">
        <v>7.15</v>
      </c>
      <c r="AN280">
        <v>0</v>
      </c>
      <c r="AO280">
        <v>1</v>
      </c>
      <c r="AP280">
        <v>1</v>
      </c>
      <c r="AQ280">
        <v>0</v>
      </c>
      <c r="AR280">
        <v>0</v>
      </c>
      <c r="AS280" t="s">
        <v>6</v>
      </c>
      <c r="AT280">
        <v>364.8</v>
      </c>
      <c r="AU280" t="s">
        <v>42</v>
      </c>
      <c r="AV280">
        <v>1</v>
      </c>
      <c r="AW280">
        <v>2</v>
      </c>
      <c r="AX280">
        <v>26817007</v>
      </c>
      <c r="AY280">
        <v>1</v>
      </c>
      <c r="AZ280">
        <v>0</v>
      </c>
      <c r="BA280">
        <v>282</v>
      </c>
      <c r="BB280">
        <v>0</v>
      </c>
      <c r="BC280">
        <v>0</v>
      </c>
      <c r="BD280">
        <v>0</v>
      </c>
      <c r="BE280">
        <v>0</v>
      </c>
      <c r="BF280">
        <v>0</v>
      </c>
      <c r="BG280">
        <v>0</v>
      </c>
      <c r="BH280">
        <v>0</v>
      </c>
      <c r="BI280">
        <v>0</v>
      </c>
      <c r="BJ280">
        <v>0</v>
      </c>
      <c r="BK280">
        <v>0</v>
      </c>
      <c r="BL280">
        <v>0</v>
      </c>
      <c r="BM280">
        <v>0</v>
      </c>
      <c r="BN280">
        <v>0</v>
      </c>
      <c r="BO280">
        <v>0</v>
      </c>
      <c r="BP280">
        <v>0</v>
      </c>
      <c r="BQ280">
        <v>0</v>
      </c>
      <c r="BR280">
        <v>0</v>
      </c>
      <c r="BS280">
        <v>0</v>
      </c>
      <c r="BT280">
        <v>0</v>
      </c>
      <c r="BU280">
        <v>0</v>
      </c>
      <c r="BV280">
        <v>0</v>
      </c>
      <c r="BW280">
        <v>0</v>
      </c>
      <c r="CX280">
        <f>Y280*Source!I115</f>
        <v>41.951999999999998</v>
      </c>
      <c r="CY280">
        <f>AD280</f>
        <v>60.99</v>
      </c>
      <c r="CZ280">
        <f>AH280</f>
        <v>8.5299999999999994</v>
      </c>
      <c r="DA280">
        <f>AL280</f>
        <v>7.15</v>
      </c>
      <c r="DB280">
        <v>0</v>
      </c>
    </row>
    <row r="281" spans="1:106" x14ac:dyDescent="0.2">
      <c r="A281">
        <f>ROW(Source!A115)</f>
        <v>115</v>
      </c>
      <c r="B281">
        <v>26812450</v>
      </c>
      <c r="C281">
        <v>26816976</v>
      </c>
      <c r="D281">
        <v>25412928</v>
      </c>
      <c r="E281">
        <v>1</v>
      </c>
      <c r="F281">
        <v>1</v>
      </c>
      <c r="G281">
        <v>1</v>
      </c>
      <c r="H281">
        <v>1</v>
      </c>
      <c r="I281" t="s">
        <v>345</v>
      </c>
      <c r="J281" t="s">
        <v>6</v>
      </c>
      <c r="K281" t="s">
        <v>346</v>
      </c>
      <c r="L281">
        <v>1191</v>
      </c>
      <c r="N281">
        <v>1013</v>
      </c>
      <c r="O281" t="s">
        <v>344</v>
      </c>
      <c r="P281" t="s">
        <v>344</v>
      </c>
      <c r="Q281">
        <v>1</v>
      </c>
      <c r="W281">
        <v>0</v>
      </c>
      <c r="X281">
        <v>-1417349443</v>
      </c>
      <c r="Y281">
        <v>16.29</v>
      </c>
      <c r="AA281">
        <v>0</v>
      </c>
      <c r="AB281">
        <v>0</v>
      </c>
      <c r="AC281">
        <v>0</v>
      </c>
      <c r="AD281">
        <v>0</v>
      </c>
      <c r="AE281">
        <v>0</v>
      </c>
      <c r="AF281">
        <v>0</v>
      </c>
      <c r="AG281">
        <v>0</v>
      </c>
      <c r="AH281">
        <v>0</v>
      </c>
      <c r="AI281">
        <v>1</v>
      </c>
      <c r="AJ281">
        <v>1</v>
      </c>
      <c r="AK281">
        <v>7.15</v>
      </c>
      <c r="AL281">
        <v>1</v>
      </c>
      <c r="AN281">
        <v>0</v>
      </c>
      <c r="AO281">
        <v>1</v>
      </c>
      <c r="AP281">
        <v>0</v>
      </c>
      <c r="AQ281">
        <v>0</v>
      </c>
      <c r="AR281">
        <v>0</v>
      </c>
      <c r="AS281" t="s">
        <v>6</v>
      </c>
      <c r="AT281">
        <v>16.29</v>
      </c>
      <c r="AU281" t="s">
        <v>6</v>
      </c>
      <c r="AV281">
        <v>2</v>
      </c>
      <c r="AW281">
        <v>2</v>
      </c>
      <c r="AX281">
        <v>26817008</v>
      </c>
      <c r="AY281">
        <v>1</v>
      </c>
      <c r="AZ281">
        <v>2048</v>
      </c>
      <c r="BA281">
        <v>283</v>
      </c>
      <c r="BB281">
        <v>0</v>
      </c>
      <c r="BC281">
        <v>0</v>
      </c>
      <c r="BD281">
        <v>0</v>
      </c>
      <c r="BE281">
        <v>0</v>
      </c>
      <c r="BF281">
        <v>0</v>
      </c>
      <c r="BG281">
        <v>0</v>
      </c>
      <c r="BH281">
        <v>0</v>
      </c>
      <c r="BI281">
        <v>0</v>
      </c>
      <c r="BJ281">
        <v>0</v>
      </c>
      <c r="BK281">
        <v>0</v>
      </c>
      <c r="BL281">
        <v>0</v>
      </c>
      <c r="BM281">
        <v>0</v>
      </c>
      <c r="BN281">
        <v>0</v>
      </c>
      <c r="BO281">
        <v>0</v>
      </c>
      <c r="BP281">
        <v>0</v>
      </c>
      <c r="BQ281">
        <v>0</v>
      </c>
      <c r="BR281">
        <v>0</v>
      </c>
      <c r="BS281">
        <v>0</v>
      </c>
      <c r="BT281">
        <v>0</v>
      </c>
      <c r="BU281">
        <v>0</v>
      </c>
      <c r="BV281">
        <v>0</v>
      </c>
      <c r="BW281">
        <v>0</v>
      </c>
      <c r="CX281">
        <f>Y281*Source!I115</f>
        <v>1.629</v>
      </c>
      <c r="CY281">
        <f>AD281</f>
        <v>0</v>
      </c>
      <c r="CZ281">
        <f>AH281</f>
        <v>0</v>
      </c>
      <c r="DA281">
        <f>AL281</f>
        <v>1</v>
      </c>
      <c r="DB281">
        <v>0</v>
      </c>
    </row>
    <row r="282" spans="1:106" x14ac:dyDescent="0.2">
      <c r="A282">
        <f>ROW(Source!A115)</f>
        <v>115</v>
      </c>
      <c r="B282">
        <v>26812450</v>
      </c>
      <c r="C282">
        <v>26816976</v>
      </c>
      <c r="D282">
        <v>25230032</v>
      </c>
      <c r="E282">
        <v>1</v>
      </c>
      <c r="F282">
        <v>1</v>
      </c>
      <c r="G282">
        <v>1</v>
      </c>
      <c r="H282">
        <v>2</v>
      </c>
      <c r="I282" t="s">
        <v>347</v>
      </c>
      <c r="J282" t="s">
        <v>348</v>
      </c>
      <c r="K282" t="s">
        <v>349</v>
      </c>
      <c r="L282">
        <v>1368</v>
      </c>
      <c r="N282">
        <v>1011</v>
      </c>
      <c r="O282" t="s">
        <v>350</v>
      </c>
      <c r="P282" t="s">
        <v>350</v>
      </c>
      <c r="Q282">
        <v>1</v>
      </c>
      <c r="W282">
        <v>0</v>
      </c>
      <c r="X282">
        <v>1301868053</v>
      </c>
      <c r="Y282">
        <v>15.95</v>
      </c>
      <c r="AA282">
        <v>0</v>
      </c>
      <c r="AB282">
        <v>1341.91</v>
      </c>
      <c r="AC282">
        <v>16.46</v>
      </c>
      <c r="AD282">
        <v>0</v>
      </c>
      <c r="AE282">
        <v>0</v>
      </c>
      <c r="AF282">
        <v>187.68</v>
      </c>
      <c r="AG282">
        <v>16.46</v>
      </c>
      <c r="AH282">
        <v>0</v>
      </c>
      <c r="AI282">
        <v>1</v>
      </c>
      <c r="AJ282">
        <v>7.15</v>
      </c>
      <c r="AK282">
        <v>1</v>
      </c>
      <c r="AL282">
        <v>1</v>
      </c>
      <c r="AN282">
        <v>0</v>
      </c>
      <c r="AO282">
        <v>1</v>
      </c>
      <c r="AP282">
        <v>1</v>
      </c>
      <c r="AQ282">
        <v>0</v>
      </c>
      <c r="AR282">
        <v>0</v>
      </c>
      <c r="AS282" t="s">
        <v>6</v>
      </c>
      <c r="AT282">
        <v>12.76</v>
      </c>
      <c r="AU282" t="s">
        <v>41</v>
      </c>
      <c r="AV282">
        <v>0</v>
      </c>
      <c r="AW282">
        <v>2</v>
      </c>
      <c r="AX282">
        <v>26817009</v>
      </c>
      <c r="AY282">
        <v>1</v>
      </c>
      <c r="AZ282">
        <v>0</v>
      </c>
      <c r="BA282">
        <v>284</v>
      </c>
      <c r="BB282">
        <v>0</v>
      </c>
      <c r="BC282">
        <v>0</v>
      </c>
      <c r="BD282">
        <v>0</v>
      </c>
      <c r="BE282">
        <v>0</v>
      </c>
      <c r="BF282">
        <v>0</v>
      </c>
      <c r="BG282">
        <v>0</v>
      </c>
      <c r="BH282">
        <v>0</v>
      </c>
      <c r="BI282">
        <v>0</v>
      </c>
      <c r="BJ282">
        <v>0</v>
      </c>
      <c r="BK282">
        <v>0</v>
      </c>
      <c r="BL282">
        <v>0</v>
      </c>
      <c r="BM282">
        <v>0</v>
      </c>
      <c r="BN282">
        <v>0</v>
      </c>
      <c r="BO282">
        <v>0</v>
      </c>
      <c r="BP282">
        <v>0</v>
      </c>
      <c r="BQ282">
        <v>0</v>
      </c>
      <c r="BR282">
        <v>0</v>
      </c>
      <c r="BS282">
        <v>0</v>
      </c>
      <c r="BT282">
        <v>0</v>
      </c>
      <c r="BU282">
        <v>0</v>
      </c>
      <c r="BV282">
        <v>0</v>
      </c>
      <c r="BW282">
        <v>0</v>
      </c>
      <c r="CX282">
        <f>Y282*Source!I115</f>
        <v>1.595</v>
      </c>
      <c r="CY282">
        <f>AB282</f>
        <v>1341.91</v>
      </c>
      <c r="CZ282">
        <f>AF282</f>
        <v>187.68</v>
      </c>
      <c r="DA282">
        <f>AJ282</f>
        <v>7.15</v>
      </c>
      <c r="DB282">
        <v>0</v>
      </c>
    </row>
    <row r="283" spans="1:106" x14ac:dyDescent="0.2">
      <c r="A283">
        <f>ROW(Source!A115)</f>
        <v>115</v>
      </c>
      <c r="B283">
        <v>26812450</v>
      </c>
      <c r="C283">
        <v>26816976</v>
      </c>
      <c r="D283">
        <v>25230220</v>
      </c>
      <c r="E283">
        <v>1</v>
      </c>
      <c r="F283">
        <v>1</v>
      </c>
      <c r="G283">
        <v>1</v>
      </c>
      <c r="H283">
        <v>2</v>
      </c>
      <c r="I283" t="s">
        <v>351</v>
      </c>
      <c r="J283" t="s">
        <v>352</v>
      </c>
      <c r="K283" t="s">
        <v>353</v>
      </c>
      <c r="L283">
        <v>1368</v>
      </c>
      <c r="N283">
        <v>1011</v>
      </c>
      <c r="O283" t="s">
        <v>350</v>
      </c>
      <c r="P283" t="s">
        <v>350</v>
      </c>
      <c r="Q283">
        <v>1</v>
      </c>
      <c r="W283">
        <v>0</v>
      </c>
      <c r="X283">
        <v>-1718674368</v>
      </c>
      <c r="Y283">
        <v>1.9</v>
      </c>
      <c r="AA283">
        <v>0</v>
      </c>
      <c r="AB283">
        <v>800.73</v>
      </c>
      <c r="AC283">
        <v>13.5</v>
      </c>
      <c r="AD283">
        <v>0</v>
      </c>
      <c r="AE283">
        <v>0</v>
      </c>
      <c r="AF283">
        <v>111.99</v>
      </c>
      <c r="AG283">
        <v>13.5</v>
      </c>
      <c r="AH283">
        <v>0</v>
      </c>
      <c r="AI283">
        <v>1</v>
      </c>
      <c r="AJ283">
        <v>7.15</v>
      </c>
      <c r="AK283">
        <v>1</v>
      </c>
      <c r="AL283">
        <v>1</v>
      </c>
      <c r="AN283">
        <v>0</v>
      </c>
      <c r="AO283">
        <v>1</v>
      </c>
      <c r="AP283">
        <v>1</v>
      </c>
      <c r="AQ283">
        <v>0</v>
      </c>
      <c r="AR283">
        <v>0</v>
      </c>
      <c r="AS283" t="s">
        <v>6</v>
      </c>
      <c r="AT283">
        <v>1.52</v>
      </c>
      <c r="AU283" t="s">
        <v>41</v>
      </c>
      <c r="AV283">
        <v>0</v>
      </c>
      <c r="AW283">
        <v>2</v>
      </c>
      <c r="AX283">
        <v>26817010</v>
      </c>
      <c r="AY283">
        <v>1</v>
      </c>
      <c r="AZ283">
        <v>0</v>
      </c>
      <c r="BA283">
        <v>285</v>
      </c>
      <c r="BB283">
        <v>0</v>
      </c>
      <c r="BC283">
        <v>0</v>
      </c>
      <c r="BD283">
        <v>0</v>
      </c>
      <c r="BE283">
        <v>0</v>
      </c>
      <c r="BF283">
        <v>0</v>
      </c>
      <c r="BG283">
        <v>0</v>
      </c>
      <c r="BH283">
        <v>0</v>
      </c>
      <c r="BI283">
        <v>0</v>
      </c>
      <c r="BJ283">
        <v>0</v>
      </c>
      <c r="BK283">
        <v>0</v>
      </c>
      <c r="BL283">
        <v>0</v>
      </c>
      <c r="BM283">
        <v>0</v>
      </c>
      <c r="BN283">
        <v>0</v>
      </c>
      <c r="BO283">
        <v>0</v>
      </c>
      <c r="BP283">
        <v>0</v>
      </c>
      <c r="BQ283">
        <v>0</v>
      </c>
      <c r="BR283">
        <v>0</v>
      </c>
      <c r="BS283">
        <v>0</v>
      </c>
      <c r="BT283">
        <v>0</v>
      </c>
      <c r="BU283">
        <v>0</v>
      </c>
      <c r="BV283">
        <v>0</v>
      </c>
      <c r="BW283">
        <v>0</v>
      </c>
      <c r="CX283">
        <f>Y283*Source!I115</f>
        <v>0.19</v>
      </c>
      <c r="CY283">
        <f>AB283</f>
        <v>800.73</v>
      </c>
      <c r="CZ283">
        <f>AF283</f>
        <v>111.99</v>
      </c>
      <c r="DA283">
        <f>AJ283</f>
        <v>7.15</v>
      </c>
      <c r="DB283">
        <v>0</v>
      </c>
    </row>
    <row r="284" spans="1:106" x14ac:dyDescent="0.2">
      <c r="A284">
        <f>ROW(Source!A115)</f>
        <v>115</v>
      </c>
      <c r="B284">
        <v>26812450</v>
      </c>
      <c r="C284">
        <v>26816976</v>
      </c>
      <c r="D284">
        <v>25231607</v>
      </c>
      <c r="E284">
        <v>1</v>
      </c>
      <c r="F284">
        <v>1</v>
      </c>
      <c r="G284">
        <v>1</v>
      </c>
      <c r="H284">
        <v>2</v>
      </c>
      <c r="I284" t="s">
        <v>354</v>
      </c>
      <c r="J284" t="s">
        <v>355</v>
      </c>
      <c r="K284" t="s">
        <v>356</v>
      </c>
      <c r="L284">
        <v>1368</v>
      </c>
      <c r="N284">
        <v>1011</v>
      </c>
      <c r="O284" t="s">
        <v>350</v>
      </c>
      <c r="P284" t="s">
        <v>350</v>
      </c>
      <c r="Q284">
        <v>1</v>
      </c>
      <c r="W284">
        <v>0</v>
      </c>
      <c r="X284">
        <v>1372534845</v>
      </c>
      <c r="Y284">
        <v>2.5124999999999997</v>
      </c>
      <c r="AA284">
        <v>0</v>
      </c>
      <c r="AB284">
        <v>469.83</v>
      </c>
      <c r="AC284">
        <v>11.6</v>
      </c>
      <c r="AD284">
        <v>0</v>
      </c>
      <c r="AE284">
        <v>0</v>
      </c>
      <c r="AF284">
        <v>65.709999999999994</v>
      </c>
      <c r="AG284">
        <v>11.6</v>
      </c>
      <c r="AH284">
        <v>0</v>
      </c>
      <c r="AI284">
        <v>1</v>
      </c>
      <c r="AJ284">
        <v>7.15</v>
      </c>
      <c r="AK284">
        <v>1</v>
      </c>
      <c r="AL284">
        <v>1</v>
      </c>
      <c r="AN284">
        <v>0</v>
      </c>
      <c r="AO284">
        <v>1</v>
      </c>
      <c r="AP284">
        <v>1</v>
      </c>
      <c r="AQ284">
        <v>0</v>
      </c>
      <c r="AR284">
        <v>0</v>
      </c>
      <c r="AS284" t="s">
        <v>6</v>
      </c>
      <c r="AT284">
        <v>2.0099999999999998</v>
      </c>
      <c r="AU284" t="s">
        <v>41</v>
      </c>
      <c r="AV284">
        <v>0</v>
      </c>
      <c r="AW284">
        <v>2</v>
      </c>
      <c r="AX284">
        <v>26817011</v>
      </c>
      <c r="AY284">
        <v>1</v>
      </c>
      <c r="AZ284">
        <v>0</v>
      </c>
      <c r="BA284">
        <v>286</v>
      </c>
      <c r="BB284">
        <v>0</v>
      </c>
      <c r="BC284">
        <v>0</v>
      </c>
      <c r="BD284">
        <v>0</v>
      </c>
      <c r="BE284">
        <v>0</v>
      </c>
      <c r="BF284">
        <v>0</v>
      </c>
      <c r="BG284">
        <v>0</v>
      </c>
      <c r="BH284">
        <v>0</v>
      </c>
      <c r="BI284">
        <v>0</v>
      </c>
      <c r="BJ284">
        <v>0</v>
      </c>
      <c r="BK284">
        <v>0</v>
      </c>
      <c r="BL284">
        <v>0</v>
      </c>
      <c r="BM284">
        <v>0</v>
      </c>
      <c r="BN284">
        <v>0</v>
      </c>
      <c r="BO284">
        <v>0</v>
      </c>
      <c r="BP284">
        <v>0</v>
      </c>
      <c r="BQ284">
        <v>0</v>
      </c>
      <c r="BR284">
        <v>0</v>
      </c>
      <c r="BS284">
        <v>0</v>
      </c>
      <c r="BT284">
        <v>0</v>
      </c>
      <c r="BU284">
        <v>0</v>
      </c>
      <c r="BV284">
        <v>0</v>
      </c>
      <c r="BW284">
        <v>0</v>
      </c>
      <c r="CX284">
        <f>Y284*Source!I115</f>
        <v>0.25124999999999997</v>
      </c>
      <c r="CY284">
        <f>AB284</f>
        <v>469.83</v>
      </c>
      <c r="CZ284">
        <f>AF284</f>
        <v>65.709999999999994</v>
      </c>
      <c r="DA284">
        <f>AJ284</f>
        <v>7.15</v>
      </c>
      <c r="DB284">
        <v>0</v>
      </c>
    </row>
    <row r="285" spans="1:106" x14ac:dyDescent="0.2">
      <c r="A285">
        <f>ROW(Source!A115)</f>
        <v>115</v>
      </c>
      <c r="B285">
        <v>26812450</v>
      </c>
      <c r="C285">
        <v>26816976</v>
      </c>
      <c r="D285">
        <v>25149388</v>
      </c>
      <c r="E285">
        <v>1</v>
      </c>
      <c r="F285">
        <v>1</v>
      </c>
      <c r="G285">
        <v>1</v>
      </c>
      <c r="H285">
        <v>3</v>
      </c>
      <c r="I285" t="s">
        <v>217</v>
      </c>
      <c r="J285" t="s">
        <v>219</v>
      </c>
      <c r="K285" t="s">
        <v>218</v>
      </c>
      <c r="L285">
        <v>1354</v>
      </c>
      <c r="N285">
        <v>1010</v>
      </c>
      <c r="O285" t="s">
        <v>87</v>
      </c>
      <c r="P285" t="s">
        <v>87</v>
      </c>
      <c r="Q285">
        <v>1</v>
      </c>
      <c r="W285">
        <v>0</v>
      </c>
      <c r="X285">
        <v>1714999985</v>
      </c>
      <c r="Y285">
        <v>100</v>
      </c>
      <c r="AA285">
        <v>1312.67</v>
      </c>
      <c r="AB285">
        <v>0</v>
      </c>
      <c r="AC285">
        <v>0</v>
      </c>
      <c r="AD285">
        <v>0</v>
      </c>
      <c r="AE285">
        <v>183.59</v>
      </c>
      <c r="AF285">
        <v>0</v>
      </c>
      <c r="AG285">
        <v>0</v>
      </c>
      <c r="AH285">
        <v>0</v>
      </c>
      <c r="AI285">
        <v>7.15</v>
      </c>
      <c r="AJ285">
        <v>1</v>
      </c>
      <c r="AK285">
        <v>1</v>
      </c>
      <c r="AL285">
        <v>1</v>
      </c>
      <c r="AN285">
        <v>0</v>
      </c>
      <c r="AO285">
        <v>0</v>
      </c>
      <c r="AP285">
        <v>0</v>
      </c>
      <c r="AQ285">
        <v>0</v>
      </c>
      <c r="AR285">
        <v>0</v>
      </c>
      <c r="AS285" t="s">
        <v>6</v>
      </c>
      <c r="AT285">
        <v>100</v>
      </c>
      <c r="AU285" t="s">
        <v>6</v>
      </c>
      <c r="AV285">
        <v>0</v>
      </c>
      <c r="AW285">
        <v>1</v>
      </c>
      <c r="AX285">
        <v>-1</v>
      </c>
      <c r="AY285">
        <v>0</v>
      </c>
      <c r="AZ285">
        <v>0</v>
      </c>
      <c r="BA285" t="s">
        <v>6</v>
      </c>
      <c r="BB285">
        <v>0</v>
      </c>
      <c r="BC285">
        <v>0</v>
      </c>
      <c r="BD285">
        <v>0</v>
      </c>
      <c r="BE285">
        <v>0</v>
      </c>
      <c r="BF285">
        <v>0</v>
      </c>
      <c r="BG285">
        <v>0</v>
      </c>
      <c r="BH285">
        <v>0</v>
      </c>
      <c r="BI285">
        <v>0</v>
      </c>
      <c r="BJ285">
        <v>0</v>
      </c>
      <c r="BK285">
        <v>0</v>
      </c>
      <c r="BL285">
        <v>0</v>
      </c>
      <c r="BM285">
        <v>0</v>
      </c>
      <c r="BN285">
        <v>0</v>
      </c>
      <c r="BO285">
        <v>0</v>
      </c>
      <c r="BP285">
        <v>0</v>
      </c>
      <c r="BQ285">
        <v>0</v>
      </c>
      <c r="BR285">
        <v>0</v>
      </c>
      <c r="BS285">
        <v>0</v>
      </c>
      <c r="BT285">
        <v>0</v>
      </c>
      <c r="BU285">
        <v>0</v>
      </c>
      <c r="BV285">
        <v>0</v>
      </c>
      <c r="BW285">
        <v>0</v>
      </c>
      <c r="CX285">
        <f>Y285*Source!I115</f>
        <v>10</v>
      </c>
      <c r="CY285">
        <f t="shared" ref="CY285:CY290" si="30">AA285</f>
        <v>1312.67</v>
      </c>
      <c r="CZ285">
        <f t="shared" ref="CZ285:CZ290" si="31">AE285</f>
        <v>183.59</v>
      </c>
      <c r="DA285">
        <f t="shared" ref="DA285:DA290" si="32">AI285</f>
        <v>7.15</v>
      </c>
      <c r="DB285">
        <v>0</v>
      </c>
    </row>
    <row r="286" spans="1:106" x14ac:dyDescent="0.2">
      <c r="A286">
        <f>ROW(Source!A115)</f>
        <v>115</v>
      </c>
      <c r="B286">
        <v>26812450</v>
      </c>
      <c r="C286">
        <v>26816976</v>
      </c>
      <c r="D286">
        <v>25149404</v>
      </c>
      <c r="E286">
        <v>1</v>
      </c>
      <c r="F286">
        <v>1</v>
      </c>
      <c r="G286">
        <v>1</v>
      </c>
      <c r="H286">
        <v>3</v>
      </c>
      <c r="I286" t="s">
        <v>214</v>
      </c>
      <c r="J286" t="s">
        <v>216</v>
      </c>
      <c r="K286" t="s">
        <v>215</v>
      </c>
      <c r="L286">
        <v>1354</v>
      </c>
      <c r="N286">
        <v>1010</v>
      </c>
      <c r="O286" t="s">
        <v>87</v>
      </c>
      <c r="P286" t="s">
        <v>87</v>
      </c>
      <c r="Q286">
        <v>1</v>
      </c>
      <c r="W286">
        <v>0</v>
      </c>
      <c r="X286">
        <v>408130837</v>
      </c>
      <c r="Y286">
        <v>100</v>
      </c>
      <c r="AA286">
        <v>2041.83</v>
      </c>
      <c r="AB286">
        <v>0</v>
      </c>
      <c r="AC286">
        <v>0</v>
      </c>
      <c r="AD286">
        <v>0</v>
      </c>
      <c r="AE286">
        <v>285.57</v>
      </c>
      <c r="AF286">
        <v>0</v>
      </c>
      <c r="AG286">
        <v>0</v>
      </c>
      <c r="AH286">
        <v>0</v>
      </c>
      <c r="AI286">
        <v>7.15</v>
      </c>
      <c r="AJ286">
        <v>1</v>
      </c>
      <c r="AK286">
        <v>1</v>
      </c>
      <c r="AL286">
        <v>1</v>
      </c>
      <c r="AN286">
        <v>0</v>
      </c>
      <c r="AO286">
        <v>0</v>
      </c>
      <c r="AP286">
        <v>0</v>
      </c>
      <c r="AQ286">
        <v>0</v>
      </c>
      <c r="AR286">
        <v>0</v>
      </c>
      <c r="AS286" t="s">
        <v>6</v>
      </c>
      <c r="AT286">
        <v>100</v>
      </c>
      <c r="AU286" t="s">
        <v>6</v>
      </c>
      <c r="AV286">
        <v>0</v>
      </c>
      <c r="AW286">
        <v>1</v>
      </c>
      <c r="AX286">
        <v>-1</v>
      </c>
      <c r="AY286">
        <v>0</v>
      </c>
      <c r="AZ286">
        <v>0</v>
      </c>
      <c r="BA286" t="s">
        <v>6</v>
      </c>
      <c r="BB286">
        <v>0</v>
      </c>
      <c r="BC286">
        <v>0</v>
      </c>
      <c r="BD286">
        <v>0</v>
      </c>
      <c r="BE286">
        <v>0</v>
      </c>
      <c r="BF286">
        <v>0</v>
      </c>
      <c r="BG286">
        <v>0</v>
      </c>
      <c r="BH286">
        <v>0</v>
      </c>
      <c r="BI286">
        <v>0</v>
      </c>
      <c r="BJ286">
        <v>0</v>
      </c>
      <c r="BK286">
        <v>0</v>
      </c>
      <c r="BL286">
        <v>0</v>
      </c>
      <c r="BM286">
        <v>0</v>
      </c>
      <c r="BN286">
        <v>0</v>
      </c>
      <c r="BO286">
        <v>0</v>
      </c>
      <c r="BP286">
        <v>0</v>
      </c>
      <c r="BQ286">
        <v>0</v>
      </c>
      <c r="BR286">
        <v>0</v>
      </c>
      <c r="BS286">
        <v>0</v>
      </c>
      <c r="BT286">
        <v>0</v>
      </c>
      <c r="BU286">
        <v>0</v>
      </c>
      <c r="BV286">
        <v>0</v>
      </c>
      <c r="BW286">
        <v>0</v>
      </c>
      <c r="CX286">
        <f>Y286*Source!I115</f>
        <v>10</v>
      </c>
      <c r="CY286">
        <f t="shared" si="30"/>
        <v>2041.83</v>
      </c>
      <c r="CZ286">
        <f t="shared" si="31"/>
        <v>285.57</v>
      </c>
      <c r="DA286">
        <f t="shared" si="32"/>
        <v>7.15</v>
      </c>
      <c r="DB286">
        <v>0</v>
      </c>
    </row>
    <row r="287" spans="1:106" x14ac:dyDescent="0.2">
      <c r="A287">
        <f>ROW(Source!A115)</f>
        <v>115</v>
      </c>
      <c r="B287">
        <v>26812450</v>
      </c>
      <c r="C287">
        <v>26816976</v>
      </c>
      <c r="D287">
        <v>25152587</v>
      </c>
      <c r="E287">
        <v>1</v>
      </c>
      <c r="F287">
        <v>1</v>
      </c>
      <c r="G287">
        <v>1</v>
      </c>
      <c r="H287">
        <v>3</v>
      </c>
      <c r="I287" t="s">
        <v>357</v>
      </c>
      <c r="J287" t="s">
        <v>358</v>
      </c>
      <c r="K287" t="s">
        <v>359</v>
      </c>
      <c r="L287">
        <v>1348</v>
      </c>
      <c r="N287">
        <v>1009</v>
      </c>
      <c r="O287" t="s">
        <v>62</v>
      </c>
      <c r="P287" t="s">
        <v>62</v>
      </c>
      <c r="Q287">
        <v>1000</v>
      </c>
      <c r="W287">
        <v>0</v>
      </c>
      <c r="X287">
        <v>2040186302</v>
      </c>
      <c r="Y287">
        <v>4.8000000000000001E-2</v>
      </c>
      <c r="AA287">
        <v>138710</v>
      </c>
      <c r="AB287">
        <v>0</v>
      </c>
      <c r="AC287">
        <v>0</v>
      </c>
      <c r="AD287">
        <v>0</v>
      </c>
      <c r="AE287">
        <v>19400</v>
      </c>
      <c r="AF287">
        <v>0</v>
      </c>
      <c r="AG287">
        <v>0</v>
      </c>
      <c r="AH287">
        <v>0</v>
      </c>
      <c r="AI287">
        <v>7.15</v>
      </c>
      <c r="AJ287">
        <v>1</v>
      </c>
      <c r="AK287">
        <v>1</v>
      </c>
      <c r="AL287">
        <v>1</v>
      </c>
      <c r="AN287">
        <v>0</v>
      </c>
      <c r="AO287">
        <v>1</v>
      </c>
      <c r="AP287">
        <v>0</v>
      </c>
      <c r="AQ287">
        <v>0</v>
      </c>
      <c r="AR287">
        <v>0</v>
      </c>
      <c r="AS287" t="s">
        <v>6</v>
      </c>
      <c r="AT287">
        <v>4.8000000000000001E-2</v>
      </c>
      <c r="AU287" t="s">
        <v>6</v>
      </c>
      <c r="AV287">
        <v>0</v>
      </c>
      <c r="AW287">
        <v>2</v>
      </c>
      <c r="AX287">
        <v>26817012</v>
      </c>
      <c r="AY287">
        <v>1</v>
      </c>
      <c r="AZ287">
        <v>0</v>
      </c>
      <c r="BA287">
        <v>287</v>
      </c>
      <c r="BB287">
        <v>0</v>
      </c>
      <c r="BC287">
        <v>0</v>
      </c>
      <c r="BD287">
        <v>0</v>
      </c>
      <c r="BE287">
        <v>0</v>
      </c>
      <c r="BF287">
        <v>0</v>
      </c>
      <c r="BG287">
        <v>0</v>
      </c>
      <c r="BH287">
        <v>0</v>
      </c>
      <c r="BI287">
        <v>0</v>
      </c>
      <c r="BJ287">
        <v>0</v>
      </c>
      <c r="BK287">
        <v>0</v>
      </c>
      <c r="BL287">
        <v>0</v>
      </c>
      <c r="BM287">
        <v>0</v>
      </c>
      <c r="BN287">
        <v>0</v>
      </c>
      <c r="BO287">
        <v>0</v>
      </c>
      <c r="BP287">
        <v>0</v>
      </c>
      <c r="BQ287">
        <v>0</v>
      </c>
      <c r="BR287">
        <v>0</v>
      </c>
      <c r="BS287">
        <v>0</v>
      </c>
      <c r="BT287">
        <v>0</v>
      </c>
      <c r="BU287">
        <v>0</v>
      </c>
      <c r="BV287">
        <v>0</v>
      </c>
      <c r="BW287">
        <v>0</v>
      </c>
      <c r="CX287">
        <f>Y287*Source!I115</f>
        <v>4.8000000000000004E-3</v>
      </c>
      <c r="CY287">
        <f t="shared" si="30"/>
        <v>138710</v>
      </c>
      <c r="CZ287">
        <f t="shared" si="31"/>
        <v>19400</v>
      </c>
      <c r="DA287">
        <f t="shared" si="32"/>
        <v>7.15</v>
      </c>
      <c r="DB287">
        <v>0</v>
      </c>
    </row>
    <row r="288" spans="1:106" x14ac:dyDescent="0.2">
      <c r="A288">
        <f>ROW(Source!A115)</f>
        <v>115</v>
      </c>
      <c r="B288">
        <v>26812450</v>
      </c>
      <c r="C288">
        <v>26816976</v>
      </c>
      <c r="D288">
        <v>25186161</v>
      </c>
      <c r="E288">
        <v>1</v>
      </c>
      <c r="F288">
        <v>1</v>
      </c>
      <c r="G288">
        <v>1</v>
      </c>
      <c r="H288">
        <v>3</v>
      </c>
      <c r="I288" t="s">
        <v>360</v>
      </c>
      <c r="J288" t="s">
        <v>361</v>
      </c>
      <c r="K288" t="s">
        <v>362</v>
      </c>
      <c r="L288">
        <v>1348</v>
      </c>
      <c r="N288">
        <v>1009</v>
      </c>
      <c r="O288" t="s">
        <v>62</v>
      </c>
      <c r="P288" t="s">
        <v>62</v>
      </c>
      <c r="Q288">
        <v>1000</v>
      </c>
      <c r="W288">
        <v>0</v>
      </c>
      <c r="X288">
        <v>1570367189</v>
      </c>
      <c r="Y288">
        <v>1.9349999999999999E-2</v>
      </c>
      <c r="AA288">
        <v>250271.45</v>
      </c>
      <c r="AB288">
        <v>0</v>
      </c>
      <c r="AC288">
        <v>0</v>
      </c>
      <c r="AD288">
        <v>0</v>
      </c>
      <c r="AE288">
        <v>35003</v>
      </c>
      <c r="AF288">
        <v>0</v>
      </c>
      <c r="AG288">
        <v>0</v>
      </c>
      <c r="AH288">
        <v>0</v>
      </c>
      <c r="AI288">
        <v>7.15</v>
      </c>
      <c r="AJ288">
        <v>1</v>
      </c>
      <c r="AK288">
        <v>1</v>
      </c>
      <c r="AL288">
        <v>1</v>
      </c>
      <c r="AN288">
        <v>0</v>
      </c>
      <c r="AO288">
        <v>1</v>
      </c>
      <c r="AP288">
        <v>0</v>
      </c>
      <c r="AQ288">
        <v>0</v>
      </c>
      <c r="AR288">
        <v>0</v>
      </c>
      <c r="AS288" t="s">
        <v>6</v>
      </c>
      <c r="AT288">
        <v>1.9349999999999999E-2</v>
      </c>
      <c r="AU288" t="s">
        <v>6</v>
      </c>
      <c r="AV288">
        <v>0</v>
      </c>
      <c r="AW288">
        <v>2</v>
      </c>
      <c r="AX288">
        <v>26817014</v>
      </c>
      <c r="AY288">
        <v>1</v>
      </c>
      <c r="AZ288">
        <v>0</v>
      </c>
      <c r="BA288">
        <v>289</v>
      </c>
      <c r="BB288">
        <v>0</v>
      </c>
      <c r="BC288">
        <v>0</v>
      </c>
      <c r="BD288">
        <v>0</v>
      </c>
      <c r="BE288">
        <v>0</v>
      </c>
      <c r="BF288">
        <v>0</v>
      </c>
      <c r="BG288">
        <v>0</v>
      </c>
      <c r="BH288">
        <v>0</v>
      </c>
      <c r="BI288">
        <v>0</v>
      </c>
      <c r="BJ288">
        <v>0</v>
      </c>
      <c r="BK288">
        <v>0</v>
      </c>
      <c r="BL288">
        <v>0</v>
      </c>
      <c r="BM288">
        <v>0</v>
      </c>
      <c r="BN288">
        <v>0</v>
      </c>
      <c r="BO288">
        <v>0</v>
      </c>
      <c r="BP288">
        <v>0</v>
      </c>
      <c r="BQ288">
        <v>0</v>
      </c>
      <c r="BR288">
        <v>0</v>
      </c>
      <c r="BS288">
        <v>0</v>
      </c>
      <c r="BT288">
        <v>0</v>
      </c>
      <c r="BU288">
        <v>0</v>
      </c>
      <c r="BV288">
        <v>0</v>
      </c>
      <c r="BW288">
        <v>0</v>
      </c>
      <c r="CX288">
        <f>Y288*Source!I115</f>
        <v>1.9350000000000001E-3</v>
      </c>
      <c r="CY288">
        <f t="shared" si="30"/>
        <v>250271.45</v>
      </c>
      <c r="CZ288">
        <f t="shared" si="31"/>
        <v>35003</v>
      </c>
      <c r="DA288">
        <f t="shared" si="32"/>
        <v>7.15</v>
      </c>
      <c r="DB288">
        <v>0</v>
      </c>
    </row>
    <row r="289" spans="1:106" x14ac:dyDescent="0.2">
      <c r="A289">
        <f>ROW(Source!A115)</f>
        <v>115</v>
      </c>
      <c r="B289">
        <v>26812450</v>
      </c>
      <c r="C289">
        <v>26816976</v>
      </c>
      <c r="D289">
        <v>25186688</v>
      </c>
      <c r="E289">
        <v>1</v>
      </c>
      <c r="F289">
        <v>1</v>
      </c>
      <c r="G289">
        <v>1</v>
      </c>
      <c r="H289">
        <v>3</v>
      </c>
      <c r="I289" t="s">
        <v>363</v>
      </c>
      <c r="J289" t="s">
        <v>364</v>
      </c>
      <c r="K289" t="s">
        <v>365</v>
      </c>
      <c r="L289">
        <v>1348</v>
      </c>
      <c r="N289">
        <v>1009</v>
      </c>
      <c r="O289" t="s">
        <v>62</v>
      </c>
      <c r="P289" t="s">
        <v>62</v>
      </c>
      <c r="Q289">
        <v>1000</v>
      </c>
      <c r="W289">
        <v>0</v>
      </c>
      <c r="X289">
        <v>314961973</v>
      </c>
      <c r="Y289">
        <v>5.62E-3</v>
      </c>
      <c r="AA289">
        <v>102337.02</v>
      </c>
      <c r="AB289">
        <v>0</v>
      </c>
      <c r="AC289">
        <v>0</v>
      </c>
      <c r="AD289">
        <v>0</v>
      </c>
      <c r="AE289">
        <v>14312.87</v>
      </c>
      <c r="AF289">
        <v>0</v>
      </c>
      <c r="AG289">
        <v>0</v>
      </c>
      <c r="AH289">
        <v>0</v>
      </c>
      <c r="AI289">
        <v>7.15</v>
      </c>
      <c r="AJ289">
        <v>1</v>
      </c>
      <c r="AK289">
        <v>1</v>
      </c>
      <c r="AL289">
        <v>1</v>
      </c>
      <c r="AN289">
        <v>0</v>
      </c>
      <c r="AO289">
        <v>1</v>
      </c>
      <c r="AP289">
        <v>0</v>
      </c>
      <c r="AQ289">
        <v>0</v>
      </c>
      <c r="AR289">
        <v>0</v>
      </c>
      <c r="AS289" t="s">
        <v>6</v>
      </c>
      <c r="AT289">
        <v>5.62E-3</v>
      </c>
      <c r="AU289" t="s">
        <v>6</v>
      </c>
      <c r="AV289">
        <v>0</v>
      </c>
      <c r="AW289">
        <v>2</v>
      </c>
      <c r="AX289">
        <v>26817015</v>
      </c>
      <c r="AY289">
        <v>1</v>
      </c>
      <c r="AZ289">
        <v>0</v>
      </c>
      <c r="BA289">
        <v>290</v>
      </c>
      <c r="BB289">
        <v>0</v>
      </c>
      <c r="BC289">
        <v>0</v>
      </c>
      <c r="BD289">
        <v>0</v>
      </c>
      <c r="BE289">
        <v>0</v>
      </c>
      <c r="BF289">
        <v>0</v>
      </c>
      <c r="BG289">
        <v>0</v>
      </c>
      <c r="BH289">
        <v>0</v>
      </c>
      <c r="BI289">
        <v>0</v>
      </c>
      <c r="BJ289">
        <v>0</v>
      </c>
      <c r="BK289">
        <v>0</v>
      </c>
      <c r="BL289">
        <v>0</v>
      </c>
      <c r="BM289">
        <v>0</v>
      </c>
      <c r="BN289">
        <v>0</v>
      </c>
      <c r="BO289">
        <v>0</v>
      </c>
      <c r="BP289">
        <v>0</v>
      </c>
      <c r="BQ289">
        <v>0</v>
      </c>
      <c r="BR289">
        <v>0</v>
      </c>
      <c r="BS289">
        <v>0</v>
      </c>
      <c r="BT289">
        <v>0</v>
      </c>
      <c r="BU289">
        <v>0</v>
      </c>
      <c r="BV289">
        <v>0</v>
      </c>
      <c r="BW289">
        <v>0</v>
      </c>
      <c r="CX289">
        <f>Y289*Source!I115</f>
        <v>5.62E-4</v>
      </c>
      <c r="CY289">
        <f t="shared" si="30"/>
        <v>102337.02</v>
      </c>
      <c r="CZ289">
        <f t="shared" si="31"/>
        <v>14312.87</v>
      </c>
      <c r="DA289">
        <f t="shared" si="32"/>
        <v>7.15</v>
      </c>
      <c r="DB289">
        <v>0</v>
      </c>
    </row>
    <row r="290" spans="1:106" x14ac:dyDescent="0.2">
      <c r="A290">
        <f>ROW(Source!A115)</f>
        <v>115</v>
      </c>
      <c r="B290">
        <v>26812450</v>
      </c>
      <c r="C290">
        <v>26816976</v>
      </c>
      <c r="D290">
        <v>25187288</v>
      </c>
      <c r="E290">
        <v>1</v>
      </c>
      <c r="F290">
        <v>1</v>
      </c>
      <c r="G290">
        <v>1</v>
      </c>
      <c r="H290">
        <v>3</v>
      </c>
      <c r="I290" t="s">
        <v>366</v>
      </c>
      <c r="J290" t="s">
        <v>367</v>
      </c>
      <c r="K290" t="s">
        <v>368</v>
      </c>
      <c r="L290">
        <v>1348</v>
      </c>
      <c r="N290">
        <v>1009</v>
      </c>
      <c r="O290" t="s">
        <v>62</v>
      </c>
      <c r="P290" t="s">
        <v>62</v>
      </c>
      <c r="Q290">
        <v>1000</v>
      </c>
      <c r="W290">
        <v>0</v>
      </c>
      <c r="X290">
        <v>1237311677</v>
      </c>
      <c r="Y290">
        <v>3.3800000000000002E-3</v>
      </c>
      <c r="AA290">
        <v>39181.29</v>
      </c>
      <c r="AB290">
        <v>0</v>
      </c>
      <c r="AC290">
        <v>0</v>
      </c>
      <c r="AD290">
        <v>0</v>
      </c>
      <c r="AE290">
        <v>5479.9</v>
      </c>
      <c r="AF290">
        <v>0</v>
      </c>
      <c r="AG290">
        <v>0</v>
      </c>
      <c r="AH290">
        <v>0</v>
      </c>
      <c r="AI290">
        <v>7.15</v>
      </c>
      <c r="AJ290">
        <v>1</v>
      </c>
      <c r="AK290">
        <v>1</v>
      </c>
      <c r="AL290">
        <v>1</v>
      </c>
      <c r="AN290">
        <v>0</v>
      </c>
      <c r="AO290">
        <v>1</v>
      </c>
      <c r="AP290">
        <v>0</v>
      </c>
      <c r="AQ290">
        <v>0</v>
      </c>
      <c r="AR290">
        <v>0</v>
      </c>
      <c r="AS290" t="s">
        <v>6</v>
      </c>
      <c r="AT290">
        <v>3.3800000000000002E-3</v>
      </c>
      <c r="AU290" t="s">
        <v>6</v>
      </c>
      <c r="AV290">
        <v>0</v>
      </c>
      <c r="AW290">
        <v>2</v>
      </c>
      <c r="AX290">
        <v>26817016</v>
      </c>
      <c r="AY290">
        <v>1</v>
      </c>
      <c r="AZ290">
        <v>0</v>
      </c>
      <c r="BA290">
        <v>291</v>
      </c>
      <c r="BB290">
        <v>0</v>
      </c>
      <c r="BC290">
        <v>0</v>
      </c>
      <c r="BD290">
        <v>0</v>
      </c>
      <c r="BE290">
        <v>0</v>
      </c>
      <c r="BF290">
        <v>0</v>
      </c>
      <c r="BG290">
        <v>0</v>
      </c>
      <c r="BH290">
        <v>0</v>
      </c>
      <c r="BI290">
        <v>0</v>
      </c>
      <c r="BJ290">
        <v>0</v>
      </c>
      <c r="BK290">
        <v>0</v>
      </c>
      <c r="BL290">
        <v>0</v>
      </c>
      <c r="BM290">
        <v>0</v>
      </c>
      <c r="BN290">
        <v>0</v>
      </c>
      <c r="BO290">
        <v>0</v>
      </c>
      <c r="BP290">
        <v>0</v>
      </c>
      <c r="BQ290">
        <v>0</v>
      </c>
      <c r="BR290">
        <v>0</v>
      </c>
      <c r="BS290">
        <v>0</v>
      </c>
      <c r="BT290">
        <v>0</v>
      </c>
      <c r="BU290">
        <v>0</v>
      </c>
      <c r="BV290">
        <v>0</v>
      </c>
      <c r="BW290">
        <v>0</v>
      </c>
      <c r="CX290">
        <f>Y290*Source!I115</f>
        <v>3.3800000000000003E-4</v>
      </c>
      <c r="CY290">
        <f t="shared" si="30"/>
        <v>39181.29</v>
      </c>
      <c r="CZ290">
        <f t="shared" si="31"/>
        <v>5479.9</v>
      </c>
      <c r="DA290">
        <f t="shared" si="32"/>
        <v>7.15</v>
      </c>
      <c r="DB290">
        <v>0</v>
      </c>
    </row>
  </sheetData>
  <printOptions gridLines="1"/>
  <pageMargins left="0.75" right="0.75" top="1" bottom="1" header="0.5" footer="0.5"/>
  <headerFooter alignWithMargins="0">
    <oddHeader>&amp;A</oddHeader>
    <oddFooter>Page &amp;P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292"/>
  <sheetViews>
    <sheetView workbookViewId="0"/>
  </sheetViews>
  <sheetFormatPr defaultColWidth="9.140625" defaultRowHeight="12.75" x14ac:dyDescent="0.2"/>
  <cols>
    <col min="1" max="256" width="9.140625" customWidth="1"/>
  </cols>
  <sheetData>
    <row r="1" spans="1:44" x14ac:dyDescent="0.2">
      <c r="A1">
        <f>ROW(Source!A24)</f>
        <v>24</v>
      </c>
      <c r="B1">
        <v>26816962</v>
      </c>
      <c r="C1">
        <v>26816961</v>
      </c>
      <c r="D1">
        <v>25413300</v>
      </c>
      <c r="E1">
        <v>1</v>
      </c>
      <c r="F1">
        <v>1</v>
      </c>
      <c r="G1">
        <v>1</v>
      </c>
      <c r="H1">
        <v>1</v>
      </c>
      <c r="I1" t="s">
        <v>342</v>
      </c>
      <c r="J1" t="s">
        <v>6</v>
      </c>
      <c r="K1" t="s">
        <v>343</v>
      </c>
      <c r="L1">
        <v>1191</v>
      </c>
      <c r="N1">
        <v>1013</v>
      </c>
      <c r="O1" t="s">
        <v>344</v>
      </c>
      <c r="P1" t="s">
        <v>344</v>
      </c>
      <c r="Q1">
        <v>1</v>
      </c>
      <c r="X1">
        <v>364.8</v>
      </c>
      <c r="Y1">
        <v>0</v>
      </c>
      <c r="Z1">
        <v>0</v>
      </c>
      <c r="AA1">
        <v>0</v>
      </c>
      <c r="AB1">
        <v>8.5299999999999994</v>
      </c>
      <c r="AC1">
        <v>0</v>
      </c>
      <c r="AD1">
        <v>1</v>
      </c>
      <c r="AE1">
        <v>1</v>
      </c>
      <c r="AF1" t="s">
        <v>19</v>
      </c>
      <c r="AG1">
        <v>255.35999999999999</v>
      </c>
      <c r="AH1">
        <v>2</v>
      </c>
      <c r="AI1">
        <v>26816962</v>
      </c>
      <c r="AJ1">
        <v>1</v>
      </c>
      <c r="AK1">
        <v>0</v>
      </c>
      <c r="AL1">
        <v>0</v>
      </c>
      <c r="AM1">
        <v>0</v>
      </c>
      <c r="AN1">
        <v>0</v>
      </c>
      <c r="AO1">
        <v>0</v>
      </c>
      <c r="AP1">
        <v>0</v>
      </c>
      <c r="AQ1">
        <v>0</v>
      </c>
      <c r="AR1">
        <v>0</v>
      </c>
    </row>
    <row r="2" spans="1:44" x14ac:dyDescent="0.2">
      <c r="A2">
        <f>ROW(Source!A24)</f>
        <v>24</v>
      </c>
      <c r="B2">
        <v>26816963</v>
      </c>
      <c r="C2">
        <v>26816961</v>
      </c>
      <c r="D2">
        <v>25412928</v>
      </c>
      <c r="E2">
        <v>1</v>
      </c>
      <c r="F2">
        <v>1</v>
      </c>
      <c r="G2">
        <v>1</v>
      </c>
      <c r="H2">
        <v>1</v>
      </c>
      <c r="I2" t="s">
        <v>345</v>
      </c>
      <c r="J2" t="s">
        <v>6</v>
      </c>
      <c r="K2" t="s">
        <v>346</v>
      </c>
      <c r="L2">
        <v>1191</v>
      </c>
      <c r="N2">
        <v>1013</v>
      </c>
      <c r="O2" t="s">
        <v>344</v>
      </c>
      <c r="P2" t="s">
        <v>344</v>
      </c>
      <c r="Q2">
        <v>1</v>
      </c>
      <c r="X2">
        <v>16.29</v>
      </c>
      <c r="Y2">
        <v>0</v>
      </c>
      <c r="Z2">
        <v>0</v>
      </c>
      <c r="AA2">
        <v>0</v>
      </c>
      <c r="AB2">
        <v>0</v>
      </c>
      <c r="AC2">
        <v>0</v>
      </c>
      <c r="AD2">
        <v>1</v>
      </c>
      <c r="AE2">
        <v>2</v>
      </c>
      <c r="AF2" t="s">
        <v>19</v>
      </c>
      <c r="AG2">
        <v>11.402999999999999</v>
      </c>
      <c r="AH2">
        <v>2</v>
      </c>
      <c r="AI2">
        <v>26816963</v>
      </c>
      <c r="AJ2">
        <v>2</v>
      </c>
      <c r="AK2">
        <v>0</v>
      </c>
      <c r="AL2">
        <v>0</v>
      </c>
      <c r="AM2">
        <v>0</v>
      </c>
      <c r="AN2">
        <v>0</v>
      </c>
      <c r="AO2">
        <v>0</v>
      </c>
      <c r="AP2">
        <v>0</v>
      </c>
      <c r="AQ2">
        <v>0</v>
      </c>
      <c r="AR2">
        <v>0</v>
      </c>
    </row>
    <row r="3" spans="1:44" x14ac:dyDescent="0.2">
      <c r="A3">
        <f>ROW(Source!A24)</f>
        <v>24</v>
      </c>
      <c r="B3">
        <v>26816964</v>
      </c>
      <c r="C3">
        <v>26816961</v>
      </c>
      <c r="D3">
        <v>25230032</v>
      </c>
      <c r="E3">
        <v>1</v>
      </c>
      <c r="F3">
        <v>1</v>
      </c>
      <c r="G3">
        <v>1</v>
      </c>
      <c r="H3">
        <v>2</v>
      </c>
      <c r="I3" t="s">
        <v>347</v>
      </c>
      <c r="J3" t="s">
        <v>348</v>
      </c>
      <c r="K3" t="s">
        <v>349</v>
      </c>
      <c r="L3">
        <v>1368</v>
      </c>
      <c r="N3">
        <v>1011</v>
      </c>
      <c r="O3" t="s">
        <v>350</v>
      </c>
      <c r="P3" t="s">
        <v>350</v>
      </c>
      <c r="Q3">
        <v>1</v>
      </c>
      <c r="X3">
        <v>12.76</v>
      </c>
      <c r="Y3">
        <v>0</v>
      </c>
      <c r="Z3">
        <v>187.68</v>
      </c>
      <c r="AA3">
        <v>16.46</v>
      </c>
      <c r="AB3">
        <v>0</v>
      </c>
      <c r="AC3">
        <v>0</v>
      </c>
      <c r="AD3">
        <v>1</v>
      </c>
      <c r="AE3">
        <v>0</v>
      </c>
      <c r="AF3" t="s">
        <v>19</v>
      </c>
      <c r="AG3">
        <v>8.9319999999999986</v>
      </c>
      <c r="AH3">
        <v>2</v>
      </c>
      <c r="AI3">
        <v>26816964</v>
      </c>
      <c r="AJ3">
        <v>3</v>
      </c>
      <c r="AK3">
        <v>0</v>
      </c>
      <c r="AL3">
        <v>0</v>
      </c>
      <c r="AM3">
        <v>0</v>
      </c>
      <c r="AN3">
        <v>0</v>
      </c>
      <c r="AO3">
        <v>0</v>
      </c>
      <c r="AP3">
        <v>0</v>
      </c>
      <c r="AQ3">
        <v>0</v>
      </c>
      <c r="AR3">
        <v>0</v>
      </c>
    </row>
    <row r="4" spans="1:44" x14ac:dyDescent="0.2">
      <c r="A4">
        <f>ROW(Source!A24)</f>
        <v>24</v>
      </c>
      <c r="B4">
        <v>26816965</v>
      </c>
      <c r="C4">
        <v>26816961</v>
      </c>
      <c r="D4">
        <v>25230220</v>
      </c>
      <c r="E4">
        <v>1</v>
      </c>
      <c r="F4">
        <v>1</v>
      </c>
      <c r="G4">
        <v>1</v>
      </c>
      <c r="H4">
        <v>2</v>
      </c>
      <c r="I4" t="s">
        <v>351</v>
      </c>
      <c r="J4" t="s">
        <v>352</v>
      </c>
      <c r="K4" t="s">
        <v>353</v>
      </c>
      <c r="L4">
        <v>1368</v>
      </c>
      <c r="N4">
        <v>1011</v>
      </c>
      <c r="O4" t="s">
        <v>350</v>
      </c>
      <c r="P4" t="s">
        <v>350</v>
      </c>
      <c r="Q4">
        <v>1</v>
      </c>
      <c r="X4">
        <v>1.52</v>
      </c>
      <c r="Y4">
        <v>0</v>
      </c>
      <c r="Z4">
        <v>111.99</v>
      </c>
      <c r="AA4">
        <v>13.5</v>
      </c>
      <c r="AB4">
        <v>0</v>
      </c>
      <c r="AC4">
        <v>0</v>
      </c>
      <c r="AD4">
        <v>1</v>
      </c>
      <c r="AE4">
        <v>0</v>
      </c>
      <c r="AF4" t="s">
        <v>19</v>
      </c>
      <c r="AG4">
        <v>1.0639999999999998</v>
      </c>
      <c r="AH4">
        <v>2</v>
      </c>
      <c r="AI4">
        <v>26816965</v>
      </c>
      <c r="AJ4">
        <v>4</v>
      </c>
      <c r="AK4">
        <v>0</v>
      </c>
      <c r="AL4">
        <v>0</v>
      </c>
      <c r="AM4">
        <v>0</v>
      </c>
      <c r="AN4">
        <v>0</v>
      </c>
      <c r="AO4">
        <v>0</v>
      </c>
      <c r="AP4">
        <v>0</v>
      </c>
      <c r="AQ4">
        <v>0</v>
      </c>
      <c r="AR4">
        <v>0</v>
      </c>
    </row>
    <row r="5" spans="1:44" x14ac:dyDescent="0.2">
      <c r="A5">
        <f>ROW(Source!A24)</f>
        <v>24</v>
      </c>
      <c r="B5">
        <v>26816966</v>
      </c>
      <c r="C5">
        <v>26816961</v>
      </c>
      <c r="D5">
        <v>25231607</v>
      </c>
      <c r="E5">
        <v>1</v>
      </c>
      <c r="F5">
        <v>1</v>
      </c>
      <c r="G5">
        <v>1</v>
      </c>
      <c r="H5">
        <v>2</v>
      </c>
      <c r="I5" t="s">
        <v>354</v>
      </c>
      <c r="J5" t="s">
        <v>355</v>
      </c>
      <c r="K5" t="s">
        <v>356</v>
      </c>
      <c r="L5">
        <v>1368</v>
      </c>
      <c r="N5">
        <v>1011</v>
      </c>
      <c r="O5" t="s">
        <v>350</v>
      </c>
      <c r="P5" t="s">
        <v>350</v>
      </c>
      <c r="Q5">
        <v>1</v>
      </c>
      <c r="X5">
        <v>2.0099999999999998</v>
      </c>
      <c r="Y5">
        <v>0</v>
      </c>
      <c r="Z5">
        <v>65.709999999999994</v>
      </c>
      <c r="AA5">
        <v>11.6</v>
      </c>
      <c r="AB5">
        <v>0</v>
      </c>
      <c r="AC5">
        <v>0</v>
      </c>
      <c r="AD5">
        <v>1</v>
      </c>
      <c r="AE5">
        <v>0</v>
      </c>
      <c r="AF5" t="s">
        <v>19</v>
      </c>
      <c r="AG5">
        <v>1.4069999999999998</v>
      </c>
      <c r="AH5">
        <v>2</v>
      </c>
      <c r="AI5">
        <v>26816966</v>
      </c>
      <c r="AJ5">
        <v>5</v>
      </c>
      <c r="AK5">
        <v>0</v>
      </c>
      <c r="AL5">
        <v>0</v>
      </c>
      <c r="AM5">
        <v>0</v>
      </c>
      <c r="AN5">
        <v>0</v>
      </c>
      <c r="AO5">
        <v>0</v>
      </c>
      <c r="AP5">
        <v>0</v>
      </c>
      <c r="AQ5">
        <v>0</v>
      </c>
      <c r="AR5">
        <v>0</v>
      </c>
    </row>
    <row r="6" spans="1:44" x14ac:dyDescent="0.2">
      <c r="A6">
        <f>ROW(Source!A24)</f>
        <v>24</v>
      </c>
      <c r="B6">
        <v>26816967</v>
      </c>
      <c r="C6">
        <v>26816961</v>
      </c>
      <c r="D6">
        <v>25152587</v>
      </c>
      <c r="E6">
        <v>1</v>
      </c>
      <c r="F6">
        <v>1</v>
      </c>
      <c r="G6">
        <v>1</v>
      </c>
      <c r="H6">
        <v>3</v>
      </c>
      <c r="I6" t="s">
        <v>357</v>
      </c>
      <c r="J6" t="s">
        <v>358</v>
      </c>
      <c r="K6" t="s">
        <v>359</v>
      </c>
      <c r="L6">
        <v>1348</v>
      </c>
      <c r="N6">
        <v>1009</v>
      </c>
      <c r="O6" t="s">
        <v>62</v>
      </c>
      <c r="P6" t="s">
        <v>62</v>
      </c>
      <c r="Q6">
        <v>1000</v>
      </c>
      <c r="X6">
        <v>4.8000000000000001E-2</v>
      </c>
      <c r="Y6">
        <v>19400</v>
      </c>
      <c r="Z6">
        <v>0</v>
      </c>
      <c r="AA6">
        <v>0</v>
      </c>
      <c r="AB6">
        <v>0</v>
      </c>
      <c r="AC6">
        <v>0</v>
      </c>
      <c r="AD6">
        <v>1</v>
      </c>
      <c r="AE6">
        <v>0</v>
      </c>
      <c r="AF6" t="s">
        <v>18</v>
      </c>
      <c r="AG6">
        <v>0</v>
      </c>
      <c r="AH6">
        <v>2</v>
      </c>
      <c r="AI6">
        <v>26816967</v>
      </c>
      <c r="AJ6">
        <v>6</v>
      </c>
      <c r="AK6">
        <v>0</v>
      </c>
      <c r="AL6">
        <v>0</v>
      </c>
      <c r="AM6">
        <v>0</v>
      </c>
      <c r="AN6">
        <v>0</v>
      </c>
      <c r="AO6">
        <v>0</v>
      </c>
      <c r="AP6">
        <v>0</v>
      </c>
      <c r="AQ6">
        <v>0</v>
      </c>
      <c r="AR6">
        <v>0</v>
      </c>
    </row>
    <row r="7" spans="1:44" x14ac:dyDescent="0.2">
      <c r="A7">
        <f>ROW(Source!A24)</f>
        <v>24</v>
      </c>
      <c r="B7">
        <v>26816968</v>
      </c>
      <c r="C7">
        <v>26816961</v>
      </c>
      <c r="D7">
        <v>25146541</v>
      </c>
      <c r="E7">
        <v>17</v>
      </c>
      <c r="F7">
        <v>1</v>
      </c>
      <c r="G7">
        <v>1</v>
      </c>
      <c r="H7">
        <v>3</v>
      </c>
      <c r="I7" t="s">
        <v>476</v>
      </c>
      <c r="J7" t="s">
        <v>6</v>
      </c>
      <c r="K7" t="s">
        <v>477</v>
      </c>
      <c r="L7">
        <v>1354</v>
      </c>
      <c r="N7">
        <v>1010</v>
      </c>
      <c r="O7" t="s">
        <v>87</v>
      </c>
      <c r="P7" t="s">
        <v>87</v>
      </c>
      <c r="Q7">
        <v>1</v>
      </c>
      <c r="X7">
        <v>100</v>
      </c>
      <c r="Y7">
        <v>0</v>
      </c>
      <c r="Z7">
        <v>0</v>
      </c>
      <c r="AA7">
        <v>0</v>
      </c>
      <c r="AB7">
        <v>0</v>
      </c>
      <c r="AC7">
        <v>0</v>
      </c>
      <c r="AD7">
        <v>0</v>
      </c>
      <c r="AE7">
        <v>0</v>
      </c>
      <c r="AF7" t="s">
        <v>18</v>
      </c>
      <c r="AG7">
        <v>0</v>
      </c>
      <c r="AH7">
        <v>3</v>
      </c>
      <c r="AI7">
        <v>-1</v>
      </c>
      <c r="AJ7" t="s">
        <v>6</v>
      </c>
      <c r="AK7">
        <v>0</v>
      </c>
      <c r="AL7">
        <v>0</v>
      </c>
      <c r="AM7">
        <v>0</v>
      </c>
      <c r="AN7">
        <v>0</v>
      </c>
      <c r="AO7">
        <v>0</v>
      </c>
      <c r="AP7">
        <v>0</v>
      </c>
      <c r="AQ7">
        <v>0</v>
      </c>
      <c r="AR7">
        <v>0</v>
      </c>
    </row>
    <row r="8" spans="1:44" x14ac:dyDescent="0.2">
      <c r="A8">
        <f>ROW(Source!A24)</f>
        <v>24</v>
      </c>
      <c r="B8">
        <v>26816969</v>
      </c>
      <c r="C8">
        <v>26816961</v>
      </c>
      <c r="D8">
        <v>25186161</v>
      </c>
      <c r="E8">
        <v>1</v>
      </c>
      <c r="F8">
        <v>1</v>
      </c>
      <c r="G8">
        <v>1</v>
      </c>
      <c r="H8">
        <v>3</v>
      </c>
      <c r="I8" t="s">
        <v>360</v>
      </c>
      <c r="J8" t="s">
        <v>361</v>
      </c>
      <c r="K8" t="s">
        <v>362</v>
      </c>
      <c r="L8">
        <v>1348</v>
      </c>
      <c r="N8">
        <v>1009</v>
      </c>
      <c r="O8" t="s">
        <v>62</v>
      </c>
      <c r="P8" t="s">
        <v>62</v>
      </c>
      <c r="Q8">
        <v>1000</v>
      </c>
      <c r="X8">
        <v>1.9349999999999999E-2</v>
      </c>
      <c r="Y8">
        <v>35003</v>
      </c>
      <c r="Z8">
        <v>0</v>
      </c>
      <c r="AA8">
        <v>0</v>
      </c>
      <c r="AB8">
        <v>0</v>
      </c>
      <c r="AC8">
        <v>0</v>
      </c>
      <c r="AD8">
        <v>1</v>
      </c>
      <c r="AE8">
        <v>0</v>
      </c>
      <c r="AF8" t="s">
        <v>18</v>
      </c>
      <c r="AG8">
        <v>0</v>
      </c>
      <c r="AH8">
        <v>2</v>
      </c>
      <c r="AI8">
        <v>26816969</v>
      </c>
      <c r="AJ8">
        <v>7</v>
      </c>
      <c r="AK8">
        <v>0</v>
      </c>
      <c r="AL8">
        <v>0</v>
      </c>
      <c r="AM8">
        <v>0</v>
      </c>
      <c r="AN8">
        <v>0</v>
      </c>
      <c r="AO8">
        <v>0</v>
      </c>
      <c r="AP8">
        <v>0</v>
      </c>
      <c r="AQ8">
        <v>0</v>
      </c>
      <c r="AR8">
        <v>0</v>
      </c>
    </row>
    <row r="9" spans="1:44" x14ac:dyDescent="0.2">
      <c r="A9">
        <f>ROW(Source!A24)</f>
        <v>24</v>
      </c>
      <c r="B9">
        <v>26816970</v>
      </c>
      <c r="C9">
        <v>26816961</v>
      </c>
      <c r="D9">
        <v>25186688</v>
      </c>
      <c r="E9">
        <v>1</v>
      </c>
      <c r="F9">
        <v>1</v>
      </c>
      <c r="G9">
        <v>1</v>
      </c>
      <c r="H9">
        <v>3</v>
      </c>
      <c r="I9" t="s">
        <v>363</v>
      </c>
      <c r="J9" t="s">
        <v>364</v>
      </c>
      <c r="K9" t="s">
        <v>365</v>
      </c>
      <c r="L9">
        <v>1348</v>
      </c>
      <c r="N9">
        <v>1009</v>
      </c>
      <c r="O9" t="s">
        <v>62</v>
      </c>
      <c r="P9" t="s">
        <v>62</v>
      </c>
      <c r="Q9">
        <v>1000</v>
      </c>
      <c r="X9">
        <v>5.62E-3</v>
      </c>
      <c r="Y9">
        <v>14312.87</v>
      </c>
      <c r="Z9">
        <v>0</v>
      </c>
      <c r="AA9">
        <v>0</v>
      </c>
      <c r="AB9">
        <v>0</v>
      </c>
      <c r="AC9">
        <v>0</v>
      </c>
      <c r="AD9">
        <v>1</v>
      </c>
      <c r="AE9">
        <v>0</v>
      </c>
      <c r="AF9" t="s">
        <v>18</v>
      </c>
      <c r="AG9">
        <v>0</v>
      </c>
      <c r="AH9">
        <v>2</v>
      </c>
      <c r="AI9">
        <v>26816970</v>
      </c>
      <c r="AJ9">
        <v>8</v>
      </c>
      <c r="AK9">
        <v>0</v>
      </c>
      <c r="AL9">
        <v>0</v>
      </c>
      <c r="AM9">
        <v>0</v>
      </c>
      <c r="AN9">
        <v>0</v>
      </c>
      <c r="AO9">
        <v>0</v>
      </c>
      <c r="AP9">
        <v>0</v>
      </c>
      <c r="AQ9">
        <v>0</v>
      </c>
      <c r="AR9">
        <v>0</v>
      </c>
    </row>
    <row r="10" spans="1:44" x14ac:dyDescent="0.2">
      <c r="A10">
        <f>ROW(Source!A24)</f>
        <v>24</v>
      </c>
      <c r="B10">
        <v>26816971</v>
      </c>
      <c r="C10">
        <v>26816961</v>
      </c>
      <c r="D10">
        <v>25187288</v>
      </c>
      <c r="E10">
        <v>1</v>
      </c>
      <c r="F10">
        <v>1</v>
      </c>
      <c r="G10">
        <v>1</v>
      </c>
      <c r="H10">
        <v>3</v>
      </c>
      <c r="I10" t="s">
        <v>366</v>
      </c>
      <c r="J10" t="s">
        <v>367</v>
      </c>
      <c r="K10" t="s">
        <v>368</v>
      </c>
      <c r="L10">
        <v>1348</v>
      </c>
      <c r="N10">
        <v>1009</v>
      </c>
      <c r="O10" t="s">
        <v>62</v>
      </c>
      <c r="P10" t="s">
        <v>62</v>
      </c>
      <c r="Q10">
        <v>1000</v>
      </c>
      <c r="X10">
        <v>3.3800000000000002E-3</v>
      </c>
      <c r="Y10">
        <v>5479.9</v>
      </c>
      <c r="Z10">
        <v>0</v>
      </c>
      <c r="AA10">
        <v>0</v>
      </c>
      <c r="AB10">
        <v>0</v>
      </c>
      <c r="AC10">
        <v>0</v>
      </c>
      <c r="AD10">
        <v>1</v>
      </c>
      <c r="AE10">
        <v>0</v>
      </c>
      <c r="AF10" t="s">
        <v>18</v>
      </c>
      <c r="AG10">
        <v>0</v>
      </c>
      <c r="AH10">
        <v>2</v>
      </c>
      <c r="AI10">
        <v>26816971</v>
      </c>
      <c r="AJ10">
        <v>9</v>
      </c>
      <c r="AK10">
        <v>0</v>
      </c>
      <c r="AL10">
        <v>0</v>
      </c>
      <c r="AM10">
        <v>0</v>
      </c>
      <c r="AN10">
        <v>0</v>
      </c>
      <c r="AO10">
        <v>0</v>
      </c>
      <c r="AP10">
        <v>0</v>
      </c>
      <c r="AQ10">
        <v>0</v>
      </c>
      <c r="AR10">
        <v>0</v>
      </c>
    </row>
    <row r="11" spans="1:44" x14ac:dyDescent="0.2">
      <c r="A11">
        <f>ROW(Source!A24)</f>
        <v>24</v>
      </c>
      <c r="B11">
        <v>26816972</v>
      </c>
      <c r="C11">
        <v>26816961</v>
      </c>
      <c r="D11">
        <v>25146525</v>
      </c>
      <c r="E11">
        <v>17</v>
      </c>
      <c r="F11">
        <v>1</v>
      </c>
      <c r="G11">
        <v>1</v>
      </c>
      <c r="H11">
        <v>3</v>
      </c>
      <c r="I11" t="s">
        <v>478</v>
      </c>
      <c r="J11" t="s">
        <v>6</v>
      </c>
      <c r="K11" t="s">
        <v>479</v>
      </c>
      <c r="L11">
        <v>1348</v>
      </c>
      <c r="N11">
        <v>1009</v>
      </c>
      <c r="O11" t="s">
        <v>62</v>
      </c>
      <c r="P11" t="s">
        <v>62</v>
      </c>
      <c r="Q11">
        <v>1000</v>
      </c>
      <c r="X11">
        <v>0</v>
      </c>
      <c r="Y11">
        <v>0</v>
      </c>
      <c r="Z11">
        <v>0</v>
      </c>
      <c r="AA11">
        <v>0</v>
      </c>
      <c r="AB11">
        <v>0</v>
      </c>
      <c r="AC11">
        <v>1</v>
      </c>
      <c r="AD11">
        <v>0</v>
      </c>
      <c r="AE11">
        <v>0</v>
      </c>
      <c r="AF11" t="s">
        <v>18</v>
      </c>
      <c r="AG11">
        <v>0</v>
      </c>
      <c r="AH11">
        <v>3</v>
      </c>
      <c r="AI11">
        <v>-1</v>
      </c>
      <c r="AJ11" t="s">
        <v>6</v>
      </c>
      <c r="AK11">
        <v>0</v>
      </c>
      <c r="AL11">
        <v>0</v>
      </c>
      <c r="AM11">
        <v>0</v>
      </c>
      <c r="AN11">
        <v>0</v>
      </c>
      <c r="AO11">
        <v>0</v>
      </c>
      <c r="AP11">
        <v>0</v>
      </c>
      <c r="AQ11">
        <v>0</v>
      </c>
      <c r="AR11">
        <v>0</v>
      </c>
    </row>
    <row r="12" spans="1:44" x14ac:dyDescent="0.2">
      <c r="A12">
        <f>ROW(Source!A25)</f>
        <v>25</v>
      </c>
      <c r="B12">
        <v>26816962</v>
      </c>
      <c r="C12">
        <v>26816961</v>
      </c>
      <c r="D12">
        <v>25413300</v>
      </c>
      <c r="E12">
        <v>1</v>
      </c>
      <c r="F12">
        <v>1</v>
      </c>
      <c r="G12">
        <v>1</v>
      </c>
      <c r="H12">
        <v>1</v>
      </c>
      <c r="I12" t="s">
        <v>342</v>
      </c>
      <c r="J12" t="s">
        <v>6</v>
      </c>
      <c r="K12" t="s">
        <v>343</v>
      </c>
      <c r="L12">
        <v>1191</v>
      </c>
      <c r="N12">
        <v>1013</v>
      </c>
      <c r="O12" t="s">
        <v>344</v>
      </c>
      <c r="P12" t="s">
        <v>344</v>
      </c>
      <c r="Q12">
        <v>1</v>
      </c>
      <c r="X12">
        <v>364.8</v>
      </c>
      <c r="Y12">
        <v>0</v>
      </c>
      <c r="Z12">
        <v>0</v>
      </c>
      <c r="AA12">
        <v>0</v>
      </c>
      <c r="AB12">
        <v>8.5299999999999994</v>
      </c>
      <c r="AC12">
        <v>0</v>
      </c>
      <c r="AD12">
        <v>1</v>
      </c>
      <c r="AE12">
        <v>1</v>
      </c>
      <c r="AF12" t="s">
        <v>19</v>
      </c>
      <c r="AG12">
        <v>255.35999999999999</v>
      </c>
      <c r="AH12">
        <v>2</v>
      </c>
      <c r="AI12">
        <v>26816962</v>
      </c>
      <c r="AJ12">
        <v>10</v>
      </c>
      <c r="AK12">
        <v>0</v>
      </c>
      <c r="AL12">
        <v>0</v>
      </c>
      <c r="AM12">
        <v>0</v>
      </c>
      <c r="AN12">
        <v>0</v>
      </c>
      <c r="AO12">
        <v>0</v>
      </c>
      <c r="AP12">
        <v>0</v>
      </c>
      <c r="AQ12">
        <v>0</v>
      </c>
      <c r="AR12">
        <v>0</v>
      </c>
    </row>
    <row r="13" spans="1:44" x14ac:dyDescent="0.2">
      <c r="A13">
        <f>ROW(Source!A25)</f>
        <v>25</v>
      </c>
      <c r="B13">
        <v>26816963</v>
      </c>
      <c r="C13">
        <v>26816961</v>
      </c>
      <c r="D13">
        <v>25412928</v>
      </c>
      <c r="E13">
        <v>1</v>
      </c>
      <c r="F13">
        <v>1</v>
      </c>
      <c r="G13">
        <v>1</v>
      </c>
      <c r="H13">
        <v>1</v>
      </c>
      <c r="I13" t="s">
        <v>345</v>
      </c>
      <c r="J13" t="s">
        <v>6</v>
      </c>
      <c r="K13" t="s">
        <v>346</v>
      </c>
      <c r="L13">
        <v>1191</v>
      </c>
      <c r="N13">
        <v>1013</v>
      </c>
      <c r="O13" t="s">
        <v>344</v>
      </c>
      <c r="P13" t="s">
        <v>344</v>
      </c>
      <c r="Q13">
        <v>1</v>
      </c>
      <c r="X13">
        <v>16.29</v>
      </c>
      <c r="Y13">
        <v>0</v>
      </c>
      <c r="Z13">
        <v>0</v>
      </c>
      <c r="AA13">
        <v>0</v>
      </c>
      <c r="AB13">
        <v>0</v>
      </c>
      <c r="AC13">
        <v>0</v>
      </c>
      <c r="AD13">
        <v>1</v>
      </c>
      <c r="AE13">
        <v>2</v>
      </c>
      <c r="AF13" t="s">
        <v>19</v>
      </c>
      <c r="AG13">
        <v>11.402999999999999</v>
      </c>
      <c r="AH13">
        <v>2</v>
      </c>
      <c r="AI13">
        <v>26816963</v>
      </c>
      <c r="AJ13">
        <v>11</v>
      </c>
      <c r="AK13">
        <v>0</v>
      </c>
      <c r="AL13">
        <v>0</v>
      </c>
      <c r="AM13">
        <v>0</v>
      </c>
      <c r="AN13">
        <v>0</v>
      </c>
      <c r="AO13">
        <v>0</v>
      </c>
      <c r="AP13">
        <v>0</v>
      </c>
      <c r="AQ13">
        <v>0</v>
      </c>
      <c r="AR13">
        <v>0</v>
      </c>
    </row>
    <row r="14" spans="1:44" x14ac:dyDescent="0.2">
      <c r="A14">
        <f>ROW(Source!A25)</f>
        <v>25</v>
      </c>
      <c r="B14">
        <v>26816964</v>
      </c>
      <c r="C14">
        <v>26816961</v>
      </c>
      <c r="D14">
        <v>25230032</v>
      </c>
      <c r="E14">
        <v>1</v>
      </c>
      <c r="F14">
        <v>1</v>
      </c>
      <c r="G14">
        <v>1</v>
      </c>
      <c r="H14">
        <v>2</v>
      </c>
      <c r="I14" t="s">
        <v>347</v>
      </c>
      <c r="J14" t="s">
        <v>348</v>
      </c>
      <c r="K14" t="s">
        <v>349</v>
      </c>
      <c r="L14">
        <v>1368</v>
      </c>
      <c r="N14">
        <v>1011</v>
      </c>
      <c r="O14" t="s">
        <v>350</v>
      </c>
      <c r="P14" t="s">
        <v>350</v>
      </c>
      <c r="Q14">
        <v>1</v>
      </c>
      <c r="X14">
        <v>12.76</v>
      </c>
      <c r="Y14">
        <v>0</v>
      </c>
      <c r="Z14">
        <v>187.68</v>
      </c>
      <c r="AA14">
        <v>16.46</v>
      </c>
      <c r="AB14">
        <v>0</v>
      </c>
      <c r="AC14">
        <v>0</v>
      </c>
      <c r="AD14">
        <v>1</v>
      </c>
      <c r="AE14">
        <v>0</v>
      </c>
      <c r="AF14" t="s">
        <v>19</v>
      </c>
      <c r="AG14">
        <v>8.9319999999999986</v>
      </c>
      <c r="AH14">
        <v>2</v>
      </c>
      <c r="AI14">
        <v>26816964</v>
      </c>
      <c r="AJ14">
        <v>12</v>
      </c>
      <c r="AK14">
        <v>0</v>
      </c>
      <c r="AL14">
        <v>0</v>
      </c>
      <c r="AM14">
        <v>0</v>
      </c>
      <c r="AN14">
        <v>0</v>
      </c>
      <c r="AO14">
        <v>0</v>
      </c>
      <c r="AP14">
        <v>0</v>
      </c>
      <c r="AQ14">
        <v>0</v>
      </c>
      <c r="AR14">
        <v>0</v>
      </c>
    </row>
    <row r="15" spans="1:44" x14ac:dyDescent="0.2">
      <c r="A15">
        <f>ROW(Source!A25)</f>
        <v>25</v>
      </c>
      <c r="B15">
        <v>26816965</v>
      </c>
      <c r="C15">
        <v>26816961</v>
      </c>
      <c r="D15">
        <v>25230220</v>
      </c>
      <c r="E15">
        <v>1</v>
      </c>
      <c r="F15">
        <v>1</v>
      </c>
      <c r="G15">
        <v>1</v>
      </c>
      <c r="H15">
        <v>2</v>
      </c>
      <c r="I15" t="s">
        <v>351</v>
      </c>
      <c r="J15" t="s">
        <v>352</v>
      </c>
      <c r="K15" t="s">
        <v>353</v>
      </c>
      <c r="L15">
        <v>1368</v>
      </c>
      <c r="N15">
        <v>1011</v>
      </c>
      <c r="O15" t="s">
        <v>350</v>
      </c>
      <c r="P15" t="s">
        <v>350</v>
      </c>
      <c r="Q15">
        <v>1</v>
      </c>
      <c r="X15">
        <v>1.52</v>
      </c>
      <c r="Y15">
        <v>0</v>
      </c>
      <c r="Z15">
        <v>111.99</v>
      </c>
      <c r="AA15">
        <v>13.5</v>
      </c>
      <c r="AB15">
        <v>0</v>
      </c>
      <c r="AC15">
        <v>0</v>
      </c>
      <c r="AD15">
        <v>1</v>
      </c>
      <c r="AE15">
        <v>0</v>
      </c>
      <c r="AF15" t="s">
        <v>19</v>
      </c>
      <c r="AG15">
        <v>1.0639999999999998</v>
      </c>
      <c r="AH15">
        <v>2</v>
      </c>
      <c r="AI15">
        <v>26816965</v>
      </c>
      <c r="AJ15">
        <v>13</v>
      </c>
      <c r="AK15">
        <v>0</v>
      </c>
      <c r="AL15">
        <v>0</v>
      </c>
      <c r="AM15">
        <v>0</v>
      </c>
      <c r="AN15">
        <v>0</v>
      </c>
      <c r="AO15">
        <v>0</v>
      </c>
      <c r="AP15">
        <v>0</v>
      </c>
      <c r="AQ15">
        <v>0</v>
      </c>
      <c r="AR15">
        <v>0</v>
      </c>
    </row>
    <row r="16" spans="1:44" x14ac:dyDescent="0.2">
      <c r="A16">
        <f>ROW(Source!A25)</f>
        <v>25</v>
      </c>
      <c r="B16">
        <v>26816966</v>
      </c>
      <c r="C16">
        <v>26816961</v>
      </c>
      <c r="D16">
        <v>25231607</v>
      </c>
      <c r="E16">
        <v>1</v>
      </c>
      <c r="F16">
        <v>1</v>
      </c>
      <c r="G16">
        <v>1</v>
      </c>
      <c r="H16">
        <v>2</v>
      </c>
      <c r="I16" t="s">
        <v>354</v>
      </c>
      <c r="J16" t="s">
        <v>355</v>
      </c>
      <c r="K16" t="s">
        <v>356</v>
      </c>
      <c r="L16">
        <v>1368</v>
      </c>
      <c r="N16">
        <v>1011</v>
      </c>
      <c r="O16" t="s">
        <v>350</v>
      </c>
      <c r="P16" t="s">
        <v>350</v>
      </c>
      <c r="Q16">
        <v>1</v>
      </c>
      <c r="X16">
        <v>2.0099999999999998</v>
      </c>
      <c r="Y16">
        <v>0</v>
      </c>
      <c r="Z16">
        <v>65.709999999999994</v>
      </c>
      <c r="AA16">
        <v>11.6</v>
      </c>
      <c r="AB16">
        <v>0</v>
      </c>
      <c r="AC16">
        <v>0</v>
      </c>
      <c r="AD16">
        <v>1</v>
      </c>
      <c r="AE16">
        <v>0</v>
      </c>
      <c r="AF16" t="s">
        <v>19</v>
      </c>
      <c r="AG16">
        <v>1.4069999999999998</v>
      </c>
      <c r="AH16">
        <v>2</v>
      </c>
      <c r="AI16">
        <v>26816966</v>
      </c>
      <c r="AJ16">
        <v>14</v>
      </c>
      <c r="AK16">
        <v>0</v>
      </c>
      <c r="AL16">
        <v>0</v>
      </c>
      <c r="AM16">
        <v>0</v>
      </c>
      <c r="AN16">
        <v>0</v>
      </c>
      <c r="AO16">
        <v>0</v>
      </c>
      <c r="AP16">
        <v>0</v>
      </c>
      <c r="AQ16">
        <v>0</v>
      </c>
      <c r="AR16">
        <v>0</v>
      </c>
    </row>
    <row r="17" spans="1:44" x14ac:dyDescent="0.2">
      <c r="A17">
        <f>ROW(Source!A25)</f>
        <v>25</v>
      </c>
      <c r="B17">
        <v>26816967</v>
      </c>
      <c r="C17">
        <v>26816961</v>
      </c>
      <c r="D17">
        <v>25152587</v>
      </c>
      <c r="E17">
        <v>1</v>
      </c>
      <c r="F17">
        <v>1</v>
      </c>
      <c r="G17">
        <v>1</v>
      </c>
      <c r="H17">
        <v>3</v>
      </c>
      <c r="I17" t="s">
        <v>357</v>
      </c>
      <c r="J17" t="s">
        <v>358</v>
      </c>
      <c r="K17" t="s">
        <v>359</v>
      </c>
      <c r="L17">
        <v>1348</v>
      </c>
      <c r="N17">
        <v>1009</v>
      </c>
      <c r="O17" t="s">
        <v>62</v>
      </c>
      <c r="P17" t="s">
        <v>62</v>
      </c>
      <c r="Q17">
        <v>1000</v>
      </c>
      <c r="X17">
        <v>4.8000000000000001E-2</v>
      </c>
      <c r="Y17">
        <v>19400</v>
      </c>
      <c r="Z17">
        <v>0</v>
      </c>
      <c r="AA17">
        <v>0</v>
      </c>
      <c r="AB17">
        <v>0</v>
      </c>
      <c r="AC17">
        <v>0</v>
      </c>
      <c r="AD17">
        <v>1</v>
      </c>
      <c r="AE17">
        <v>0</v>
      </c>
      <c r="AF17" t="s">
        <v>18</v>
      </c>
      <c r="AG17">
        <v>0</v>
      </c>
      <c r="AH17">
        <v>2</v>
      </c>
      <c r="AI17">
        <v>26816967</v>
      </c>
      <c r="AJ17">
        <v>15</v>
      </c>
      <c r="AK17">
        <v>0</v>
      </c>
      <c r="AL17">
        <v>0</v>
      </c>
      <c r="AM17">
        <v>0</v>
      </c>
      <c r="AN17">
        <v>0</v>
      </c>
      <c r="AO17">
        <v>0</v>
      </c>
      <c r="AP17">
        <v>0</v>
      </c>
      <c r="AQ17">
        <v>0</v>
      </c>
      <c r="AR17">
        <v>0</v>
      </c>
    </row>
    <row r="18" spans="1:44" x14ac:dyDescent="0.2">
      <c r="A18">
        <f>ROW(Source!A25)</f>
        <v>25</v>
      </c>
      <c r="B18">
        <v>26816968</v>
      </c>
      <c r="C18">
        <v>26816961</v>
      </c>
      <c r="D18">
        <v>25146541</v>
      </c>
      <c r="E18">
        <v>17</v>
      </c>
      <c r="F18">
        <v>1</v>
      </c>
      <c r="G18">
        <v>1</v>
      </c>
      <c r="H18">
        <v>3</v>
      </c>
      <c r="I18" t="s">
        <v>476</v>
      </c>
      <c r="J18" t="s">
        <v>6</v>
      </c>
      <c r="K18" t="s">
        <v>477</v>
      </c>
      <c r="L18">
        <v>1354</v>
      </c>
      <c r="N18">
        <v>1010</v>
      </c>
      <c r="O18" t="s">
        <v>87</v>
      </c>
      <c r="P18" t="s">
        <v>87</v>
      </c>
      <c r="Q18">
        <v>1</v>
      </c>
      <c r="X18">
        <v>100</v>
      </c>
      <c r="Y18">
        <v>0</v>
      </c>
      <c r="Z18">
        <v>0</v>
      </c>
      <c r="AA18">
        <v>0</v>
      </c>
      <c r="AB18">
        <v>0</v>
      </c>
      <c r="AC18">
        <v>0</v>
      </c>
      <c r="AD18">
        <v>0</v>
      </c>
      <c r="AE18">
        <v>0</v>
      </c>
      <c r="AF18" t="s">
        <v>18</v>
      </c>
      <c r="AG18">
        <v>0</v>
      </c>
      <c r="AH18">
        <v>3</v>
      </c>
      <c r="AI18">
        <v>-1</v>
      </c>
      <c r="AJ18" t="s">
        <v>6</v>
      </c>
      <c r="AK18">
        <v>0</v>
      </c>
      <c r="AL18">
        <v>0</v>
      </c>
      <c r="AM18">
        <v>0</v>
      </c>
      <c r="AN18">
        <v>0</v>
      </c>
      <c r="AO18">
        <v>0</v>
      </c>
      <c r="AP18">
        <v>0</v>
      </c>
      <c r="AQ18">
        <v>0</v>
      </c>
      <c r="AR18">
        <v>0</v>
      </c>
    </row>
    <row r="19" spans="1:44" x14ac:dyDescent="0.2">
      <c r="A19">
        <f>ROW(Source!A25)</f>
        <v>25</v>
      </c>
      <c r="B19">
        <v>26816969</v>
      </c>
      <c r="C19">
        <v>26816961</v>
      </c>
      <c r="D19">
        <v>25186161</v>
      </c>
      <c r="E19">
        <v>1</v>
      </c>
      <c r="F19">
        <v>1</v>
      </c>
      <c r="G19">
        <v>1</v>
      </c>
      <c r="H19">
        <v>3</v>
      </c>
      <c r="I19" t="s">
        <v>360</v>
      </c>
      <c r="J19" t="s">
        <v>361</v>
      </c>
      <c r="K19" t="s">
        <v>362</v>
      </c>
      <c r="L19">
        <v>1348</v>
      </c>
      <c r="N19">
        <v>1009</v>
      </c>
      <c r="O19" t="s">
        <v>62</v>
      </c>
      <c r="P19" t="s">
        <v>62</v>
      </c>
      <c r="Q19">
        <v>1000</v>
      </c>
      <c r="X19">
        <v>1.9349999999999999E-2</v>
      </c>
      <c r="Y19">
        <v>35003</v>
      </c>
      <c r="Z19">
        <v>0</v>
      </c>
      <c r="AA19">
        <v>0</v>
      </c>
      <c r="AB19">
        <v>0</v>
      </c>
      <c r="AC19">
        <v>0</v>
      </c>
      <c r="AD19">
        <v>1</v>
      </c>
      <c r="AE19">
        <v>0</v>
      </c>
      <c r="AF19" t="s">
        <v>18</v>
      </c>
      <c r="AG19">
        <v>0</v>
      </c>
      <c r="AH19">
        <v>2</v>
      </c>
      <c r="AI19">
        <v>26816969</v>
      </c>
      <c r="AJ19">
        <v>16</v>
      </c>
      <c r="AK19">
        <v>0</v>
      </c>
      <c r="AL19">
        <v>0</v>
      </c>
      <c r="AM19">
        <v>0</v>
      </c>
      <c r="AN19">
        <v>0</v>
      </c>
      <c r="AO19">
        <v>0</v>
      </c>
      <c r="AP19">
        <v>0</v>
      </c>
      <c r="AQ19">
        <v>0</v>
      </c>
      <c r="AR19">
        <v>0</v>
      </c>
    </row>
    <row r="20" spans="1:44" x14ac:dyDescent="0.2">
      <c r="A20">
        <f>ROW(Source!A25)</f>
        <v>25</v>
      </c>
      <c r="B20">
        <v>26816970</v>
      </c>
      <c r="C20">
        <v>26816961</v>
      </c>
      <c r="D20">
        <v>25186688</v>
      </c>
      <c r="E20">
        <v>1</v>
      </c>
      <c r="F20">
        <v>1</v>
      </c>
      <c r="G20">
        <v>1</v>
      </c>
      <c r="H20">
        <v>3</v>
      </c>
      <c r="I20" t="s">
        <v>363</v>
      </c>
      <c r="J20" t="s">
        <v>364</v>
      </c>
      <c r="K20" t="s">
        <v>365</v>
      </c>
      <c r="L20">
        <v>1348</v>
      </c>
      <c r="N20">
        <v>1009</v>
      </c>
      <c r="O20" t="s">
        <v>62</v>
      </c>
      <c r="P20" t="s">
        <v>62</v>
      </c>
      <c r="Q20">
        <v>1000</v>
      </c>
      <c r="X20">
        <v>5.62E-3</v>
      </c>
      <c r="Y20">
        <v>14312.87</v>
      </c>
      <c r="Z20">
        <v>0</v>
      </c>
      <c r="AA20">
        <v>0</v>
      </c>
      <c r="AB20">
        <v>0</v>
      </c>
      <c r="AC20">
        <v>0</v>
      </c>
      <c r="AD20">
        <v>1</v>
      </c>
      <c r="AE20">
        <v>0</v>
      </c>
      <c r="AF20" t="s">
        <v>18</v>
      </c>
      <c r="AG20">
        <v>0</v>
      </c>
      <c r="AH20">
        <v>2</v>
      </c>
      <c r="AI20">
        <v>26816970</v>
      </c>
      <c r="AJ20">
        <v>17</v>
      </c>
      <c r="AK20">
        <v>0</v>
      </c>
      <c r="AL20">
        <v>0</v>
      </c>
      <c r="AM20">
        <v>0</v>
      </c>
      <c r="AN20">
        <v>0</v>
      </c>
      <c r="AO20">
        <v>0</v>
      </c>
      <c r="AP20">
        <v>0</v>
      </c>
      <c r="AQ20">
        <v>0</v>
      </c>
      <c r="AR20">
        <v>0</v>
      </c>
    </row>
    <row r="21" spans="1:44" x14ac:dyDescent="0.2">
      <c r="A21">
        <f>ROW(Source!A25)</f>
        <v>25</v>
      </c>
      <c r="B21">
        <v>26816971</v>
      </c>
      <c r="C21">
        <v>26816961</v>
      </c>
      <c r="D21">
        <v>25187288</v>
      </c>
      <c r="E21">
        <v>1</v>
      </c>
      <c r="F21">
        <v>1</v>
      </c>
      <c r="G21">
        <v>1</v>
      </c>
      <c r="H21">
        <v>3</v>
      </c>
      <c r="I21" t="s">
        <v>366</v>
      </c>
      <c r="J21" t="s">
        <v>367</v>
      </c>
      <c r="K21" t="s">
        <v>368</v>
      </c>
      <c r="L21">
        <v>1348</v>
      </c>
      <c r="N21">
        <v>1009</v>
      </c>
      <c r="O21" t="s">
        <v>62</v>
      </c>
      <c r="P21" t="s">
        <v>62</v>
      </c>
      <c r="Q21">
        <v>1000</v>
      </c>
      <c r="X21">
        <v>3.3800000000000002E-3</v>
      </c>
      <c r="Y21">
        <v>5479.9</v>
      </c>
      <c r="Z21">
        <v>0</v>
      </c>
      <c r="AA21">
        <v>0</v>
      </c>
      <c r="AB21">
        <v>0</v>
      </c>
      <c r="AC21">
        <v>0</v>
      </c>
      <c r="AD21">
        <v>1</v>
      </c>
      <c r="AE21">
        <v>0</v>
      </c>
      <c r="AF21" t="s">
        <v>18</v>
      </c>
      <c r="AG21">
        <v>0</v>
      </c>
      <c r="AH21">
        <v>2</v>
      </c>
      <c r="AI21">
        <v>26816971</v>
      </c>
      <c r="AJ21">
        <v>18</v>
      </c>
      <c r="AK21">
        <v>0</v>
      </c>
      <c r="AL21">
        <v>0</v>
      </c>
      <c r="AM21">
        <v>0</v>
      </c>
      <c r="AN21">
        <v>0</v>
      </c>
      <c r="AO21">
        <v>0</v>
      </c>
      <c r="AP21">
        <v>0</v>
      </c>
      <c r="AQ21">
        <v>0</v>
      </c>
      <c r="AR21">
        <v>0</v>
      </c>
    </row>
    <row r="22" spans="1:44" x14ac:dyDescent="0.2">
      <c r="A22">
        <f>ROW(Source!A25)</f>
        <v>25</v>
      </c>
      <c r="B22">
        <v>26816972</v>
      </c>
      <c r="C22">
        <v>26816961</v>
      </c>
      <c r="D22">
        <v>25146525</v>
      </c>
      <c r="E22">
        <v>17</v>
      </c>
      <c r="F22">
        <v>1</v>
      </c>
      <c r="G22">
        <v>1</v>
      </c>
      <c r="H22">
        <v>3</v>
      </c>
      <c r="I22" t="s">
        <v>478</v>
      </c>
      <c r="J22" t="s">
        <v>6</v>
      </c>
      <c r="K22" t="s">
        <v>479</v>
      </c>
      <c r="L22">
        <v>1348</v>
      </c>
      <c r="N22">
        <v>1009</v>
      </c>
      <c r="O22" t="s">
        <v>62</v>
      </c>
      <c r="P22" t="s">
        <v>62</v>
      </c>
      <c r="Q22">
        <v>1000</v>
      </c>
      <c r="X22">
        <v>0</v>
      </c>
      <c r="Y22">
        <v>0</v>
      </c>
      <c r="Z22">
        <v>0</v>
      </c>
      <c r="AA22">
        <v>0</v>
      </c>
      <c r="AB22">
        <v>0</v>
      </c>
      <c r="AC22">
        <v>1</v>
      </c>
      <c r="AD22">
        <v>0</v>
      </c>
      <c r="AE22">
        <v>0</v>
      </c>
      <c r="AF22" t="s">
        <v>18</v>
      </c>
      <c r="AG22">
        <v>0</v>
      </c>
      <c r="AH22">
        <v>3</v>
      </c>
      <c r="AI22">
        <v>-1</v>
      </c>
      <c r="AJ22" t="s">
        <v>6</v>
      </c>
      <c r="AK22">
        <v>0</v>
      </c>
      <c r="AL22">
        <v>0</v>
      </c>
      <c r="AM22">
        <v>0</v>
      </c>
      <c r="AN22">
        <v>0</v>
      </c>
      <c r="AO22">
        <v>0</v>
      </c>
      <c r="AP22">
        <v>0</v>
      </c>
      <c r="AQ22">
        <v>0</v>
      </c>
      <c r="AR22">
        <v>0</v>
      </c>
    </row>
    <row r="23" spans="1:44" x14ac:dyDescent="0.2">
      <c r="A23">
        <f>ROW(Source!A26)</f>
        <v>26</v>
      </c>
      <c r="B23">
        <v>26812468</v>
      </c>
      <c r="C23">
        <v>26812467</v>
      </c>
      <c r="D23">
        <v>25417632</v>
      </c>
      <c r="E23">
        <v>1</v>
      </c>
      <c r="F23">
        <v>1</v>
      </c>
      <c r="G23">
        <v>1</v>
      </c>
      <c r="H23">
        <v>1</v>
      </c>
      <c r="I23" t="s">
        <v>369</v>
      </c>
      <c r="J23" t="s">
        <v>6</v>
      </c>
      <c r="K23" t="s">
        <v>370</v>
      </c>
      <c r="L23">
        <v>1191</v>
      </c>
      <c r="N23">
        <v>1013</v>
      </c>
      <c r="O23" t="s">
        <v>344</v>
      </c>
      <c r="P23" t="s">
        <v>344</v>
      </c>
      <c r="Q23">
        <v>1</v>
      </c>
      <c r="X23">
        <v>68.260000000000005</v>
      </c>
      <c r="Y23">
        <v>0</v>
      </c>
      <c r="Z23">
        <v>0</v>
      </c>
      <c r="AA23">
        <v>0</v>
      </c>
      <c r="AB23">
        <v>8.64</v>
      </c>
      <c r="AC23">
        <v>0</v>
      </c>
      <c r="AD23">
        <v>1</v>
      </c>
      <c r="AE23">
        <v>1</v>
      </c>
      <c r="AF23" t="s">
        <v>32</v>
      </c>
      <c r="AG23">
        <v>81.912000000000006</v>
      </c>
      <c r="AH23">
        <v>2</v>
      </c>
      <c r="AI23">
        <v>26812468</v>
      </c>
      <c r="AJ23">
        <v>19</v>
      </c>
      <c r="AK23">
        <v>0</v>
      </c>
      <c r="AL23">
        <v>0</v>
      </c>
      <c r="AM23">
        <v>0</v>
      </c>
      <c r="AN23">
        <v>0</v>
      </c>
      <c r="AO23">
        <v>0</v>
      </c>
      <c r="AP23">
        <v>0</v>
      </c>
      <c r="AQ23">
        <v>0</v>
      </c>
      <c r="AR23">
        <v>0</v>
      </c>
    </row>
    <row r="24" spans="1:44" x14ac:dyDescent="0.2">
      <c r="A24">
        <f>ROW(Source!A26)</f>
        <v>26</v>
      </c>
      <c r="B24">
        <v>26812469</v>
      </c>
      <c r="C24">
        <v>26812467</v>
      </c>
      <c r="D24">
        <v>25412928</v>
      </c>
      <c r="E24">
        <v>1</v>
      </c>
      <c r="F24">
        <v>1</v>
      </c>
      <c r="G24">
        <v>1</v>
      </c>
      <c r="H24">
        <v>1</v>
      </c>
      <c r="I24" t="s">
        <v>345</v>
      </c>
      <c r="J24" t="s">
        <v>6</v>
      </c>
      <c r="K24" t="s">
        <v>346</v>
      </c>
      <c r="L24">
        <v>1191</v>
      </c>
      <c r="N24">
        <v>1013</v>
      </c>
      <c r="O24" t="s">
        <v>344</v>
      </c>
      <c r="P24" t="s">
        <v>344</v>
      </c>
      <c r="Q24">
        <v>1</v>
      </c>
      <c r="X24">
        <v>9.4</v>
      </c>
      <c r="Y24">
        <v>0</v>
      </c>
      <c r="Z24">
        <v>0</v>
      </c>
      <c r="AA24">
        <v>0</v>
      </c>
      <c r="AB24">
        <v>0</v>
      </c>
      <c r="AC24">
        <v>0</v>
      </c>
      <c r="AD24">
        <v>1</v>
      </c>
      <c r="AE24">
        <v>2</v>
      </c>
      <c r="AF24" t="s">
        <v>32</v>
      </c>
      <c r="AG24">
        <v>11.28</v>
      </c>
      <c r="AH24">
        <v>2</v>
      </c>
      <c r="AI24">
        <v>26812469</v>
      </c>
      <c r="AJ24">
        <v>20</v>
      </c>
      <c r="AK24">
        <v>0</v>
      </c>
      <c r="AL24">
        <v>0</v>
      </c>
      <c r="AM24">
        <v>0</v>
      </c>
      <c r="AN24">
        <v>0</v>
      </c>
      <c r="AO24">
        <v>0</v>
      </c>
      <c r="AP24">
        <v>0</v>
      </c>
      <c r="AQ24">
        <v>0</v>
      </c>
      <c r="AR24">
        <v>0</v>
      </c>
    </row>
    <row r="25" spans="1:44" x14ac:dyDescent="0.2">
      <c r="A25">
        <f>ROW(Source!A26)</f>
        <v>26</v>
      </c>
      <c r="B25">
        <v>26812470</v>
      </c>
      <c r="C25">
        <v>26812467</v>
      </c>
      <c r="D25">
        <v>25231931</v>
      </c>
      <c r="E25">
        <v>1</v>
      </c>
      <c r="F25">
        <v>1</v>
      </c>
      <c r="G25">
        <v>1</v>
      </c>
      <c r="H25">
        <v>2</v>
      </c>
      <c r="I25" t="s">
        <v>371</v>
      </c>
      <c r="J25" t="s">
        <v>372</v>
      </c>
      <c r="K25" t="s">
        <v>373</v>
      </c>
      <c r="L25">
        <v>1368</v>
      </c>
      <c r="N25">
        <v>1011</v>
      </c>
      <c r="O25" t="s">
        <v>350</v>
      </c>
      <c r="P25" t="s">
        <v>350</v>
      </c>
      <c r="Q25">
        <v>1</v>
      </c>
      <c r="X25">
        <v>9.4</v>
      </c>
      <c r="Y25">
        <v>0</v>
      </c>
      <c r="Z25">
        <v>90</v>
      </c>
      <c r="AA25">
        <v>10.06</v>
      </c>
      <c r="AB25">
        <v>0</v>
      </c>
      <c r="AC25">
        <v>0</v>
      </c>
      <c r="AD25">
        <v>1</v>
      </c>
      <c r="AE25">
        <v>0</v>
      </c>
      <c r="AF25" t="s">
        <v>32</v>
      </c>
      <c r="AG25">
        <v>11.28</v>
      </c>
      <c r="AH25">
        <v>2</v>
      </c>
      <c r="AI25">
        <v>26812470</v>
      </c>
      <c r="AJ25">
        <v>21</v>
      </c>
      <c r="AK25">
        <v>0</v>
      </c>
      <c r="AL25">
        <v>0</v>
      </c>
      <c r="AM25">
        <v>0</v>
      </c>
      <c r="AN25">
        <v>0</v>
      </c>
      <c r="AO25">
        <v>0</v>
      </c>
      <c r="AP25">
        <v>0</v>
      </c>
      <c r="AQ25">
        <v>0</v>
      </c>
      <c r="AR25">
        <v>0</v>
      </c>
    </row>
    <row r="26" spans="1:44" x14ac:dyDescent="0.2">
      <c r="A26">
        <f>ROW(Source!A26)</f>
        <v>26</v>
      </c>
      <c r="B26">
        <v>26812471</v>
      </c>
      <c r="C26">
        <v>26812467</v>
      </c>
      <c r="D26">
        <v>25232531</v>
      </c>
      <c r="E26">
        <v>1</v>
      </c>
      <c r="F26">
        <v>1</v>
      </c>
      <c r="G26">
        <v>1</v>
      </c>
      <c r="H26">
        <v>2</v>
      </c>
      <c r="I26" t="s">
        <v>374</v>
      </c>
      <c r="J26" t="s">
        <v>375</v>
      </c>
      <c r="K26" t="s">
        <v>376</v>
      </c>
      <c r="L26">
        <v>1368</v>
      </c>
      <c r="N26">
        <v>1011</v>
      </c>
      <c r="O26" t="s">
        <v>350</v>
      </c>
      <c r="P26" t="s">
        <v>350</v>
      </c>
      <c r="Q26">
        <v>1</v>
      </c>
      <c r="X26">
        <v>28.2</v>
      </c>
      <c r="Y26">
        <v>0</v>
      </c>
      <c r="Z26">
        <v>1.53</v>
      </c>
      <c r="AA26">
        <v>0</v>
      </c>
      <c r="AB26">
        <v>0</v>
      </c>
      <c r="AC26">
        <v>0</v>
      </c>
      <c r="AD26">
        <v>1</v>
      </c>
      <c r="AE26">
        <v>0</v>
      </c>
      <c r="AF26" t="s">
        <v>32</v>
      </c>
      <c r="AG26">
        <v>33.839999999999996</v>
      </c>
      <c r="AH26">
        <v>2</v>
      </c>
      <c r="AI26">
        <v>26812471</v>
      </c>
      <c r="AJ26">
        <v>22</v>
      </c>
      <c r="AK26">
        <v>0</v>
      </c>
      <c r="AL26">
        <v>0</v>
      </c>
      <c r="AM26">
        <v>0</v>
      </c>
      <c r="AN26">
        <v>0</v>
      </c>
      <c r="AO26">
        <v>0</v>
      </c>
      <c r="AP26">
        <v>0</v>
      </c>
      <c r="AQ26">
        <v>0</v>
      </c>
      <c r="AR26">
        <v>0</v>
      </c>
    </row>
    <row r="27" spans="1:44" x14ac:dyDescent="0.2">
      <c r="A27">
        <f>ROW(Source!A27)</f>
        <v>27</v>
      </c>
      <c r="B27">
        <v>26812468</v>
      </c>
      <c r="C27">
        <v>26812467</v>
      </c>
      <c r="D27">
        <v>25417632</v>
      </c>
      <c r="E27">
        <v>1</v>
      </c>
      <c r="F27">
        <v>1</v>
      </c>
      <c r="G27">
        <v>1</v>
      </c>
      <c r="H27">
        <v>1</v>
      </c>
      <c r="I27" t="s">
        <v>369</v>
      </c>
      <c r="J27" t="s">
        <v>6</v>
      </c>
      <c r="K27" t="s">
        <v>370</v>
      </c>
      <c r="L27">
        <v>1191</v>
      </c>
      <c r="N27">
        <v>1013</v>
      </c>
      <c r="O27" t="s">
        <v>344</v>
      </c>
      <c r="P27" t="s">
        <v>344</v>
      </c>
      <c r="Q27">
        <v>1</v>
      </c>
      <c r="X27">
        <v>68.260000000000005</v>
      </c>
      <c r="Y27">
        <v>0</v>
      </c>
      <c r="Z27">
        <v>0</v>
      </c>
      <c r="AA27">
        <v>0</v>
      </c>
      <c r="AB27">
        <v>8.64</v>
      </c>
      <c r="AC27">
        <v>0</v>
      </c>
      <c r="AD27">
        <v>1</v>
      </c>
      <c r="AE27">
        <v>1</v>
      </c>
      <c r="AF27" t="s">
        <v>32</v>
      </c>
      <c r="AG27">
        <v>81.912000000000006</v>
      </c>
      <c r="AH27">
        <v>2</v>
      </c>
      <c r="AI27">
        <v>26812468</v>
      </c>
      <c r="AJ27">
        <v>23</v>
      </c>
      <c r="AK27">
        <v>0</v>
      </c>
      <c r="AL27">
        <v>0</v>
      </c>
      <c r="AM27">
        <v>0</v>
      </c>
      <c r="AN27">
        <v>0</v>
      </c>
      <c r="AO27">
        <v>0</v>
      </c>
      <c r="AP27">
        <v>0</v>
      </c>
      <c r="AQ27">
        <v>0</v>
      </c>
      <c r="AR27">
        <v>0</v>
      </c>
    </row>
    <row r="28" spans="1:44" x14ac:dyDescent="0.2">
      <c r="A28">
        <f>ROW(Source!A27)</f>
        <v>27</v>
      </c>
      <c r="B28">
        <v>26812469</v>
      </c>
      <c r="C28">
        <v>26812467</v>
      </c>
      <c r="D28">
        <v>25412928</v>
      </c>
      <c r="E28">
        <v>1</v>
      </c>
      <c r="F28">
        <v>1</v>
      </c>
      <c r="G28">
        <v>1</v>
      </c>
      <c r="H28">
        <v>1</v>
      </c>
      <c r="I28" t="s">
        <v>345</v>
      </c>
      <c r="J28" t="s">
        <v>6</v>
      </c>
      <c r="K28" t="s">
        <v>346</v>
      </c>
      <c r="L28">
        <v>1191</v>
      </c>
      <c r="N28">
        <v>1013</v>
      </c>
      <c r="O28" t="s">
        <v>344</v>
      </c>
      <c r="P28" t="s">
        <v>344</v>
      </c>
      <c r="Q28">
        <v>1</v>
      </c>
      <c r="X28">
        <v>9.4</v>
      </c>
      <c r="Y28">
        <v>0</v>
      </c>
      <c r="Z28">
        <v>0</v>
      </c>
      <c r="AA28">
        <v>0</v>
      </c>
      <c r="AB28">
        <v>0</v>
      </c>
      <c r="AC28">
        <v>0</v>
      </c>
      <c r="AD28">
        <v>1</v>
      </c>
      <c r="AE28">
        <v>2</v>
      </c>
      <c r="AF28" t="s">
        <v>32</v>
      </c>
      <c r="AG28">
        <v>11.28</v>
      </c>
      <c r="AH28">
        <v>2</v>
      </c>
      <c r="AI28">
        <v>26812469</v>
      </c>
      <c r="AJ28">
        <v>24</v>
      </c>
      <c r="AK28">
        <v>0</v>
      </c>
      <c r="AL28">
        <v>0</v>
      </c>
      <c r="AM28">
        <v>0</v>
      </c>
      <c r="AN28">
        <v>0</v>
      </c>
      <c r="AO28">
        <v>0</v>
      </c>
      <c r="AP28">
        <v>0</v>
      </c>
      <c r="AQ28">
        <v>0</v>
      </c>
      <c r="AR28">
        <v>0</v>
      </c>
    </row>
    <row r="29" spans="1:44" x14ac:dyDescent="0.2">
      <c r="A29">
        <f>ROW(Source!A27)</f>
        <v>27</v>
      </c>
      <c r="B29">
        <v>26812470</v>
      </c>
      <c r="C29">
        <v>26812467</v>
      </c>
      <c r="D29">
        <v>25231931</v>
      </c>
      <c r="E29">
        <v>1</v>
      </c>
      <c r="F29">
        <v>1</v>
      </c>
      <c r="G29">
        <v>1</v>
      </c>
      <c r="H29">
        <v>2</v>
      </c>
      <c r="I29" t="s">
        <v>371</v>
      </c>
      <c r="J29" t="s">
        <v>372</v>
      </c>
      <c r="K29" t="s">
        <v>373</v>
      </c>
      <c r="L29">
        <v>1368</v>
      </c>
      <c r="N29">
        <v>1011</v>
      </c>
      <c r="O29" t="s">
        <v>350</v>
      </c>
      <c r="P29" t="s">
        <v>350</v>
      </c>
      <c r="Q29">
        <v>1</v>
      </c>
      <c r="X29">
        <v>9.4</v>
      </c>
      <c r="Y29">
        <v>0</v>
      </c>
      <c r="Z29">
        <v>90</v>
      </c>
      <c r="AA29">
        <v>10.06</v>
      </c>
      <c r="AB29">
        <v>0</v>
      </c>
      <c r="AC29">
        <v>0</v>
      </c>
      <c r="AD29">
        <v>1</v>
      </c>
      <c r="AE29">
        <v>0</v>
      </c>
      <c r="AF29" t="s">
        <v>32</v>
      </c>
      <c r="AG29">
        <v>11.28</v>
      </c>
      <c r="AH29">
        <v>2</v>
      </c>
      <c r="AI29">
        <v>26812470</v>
      </c>
      <c r="AJ29">
        <v>25</v>
      </c>
      <c r="AK29">
        <v>0</v>
      </c>
      <c r="AL29">
        <v>0</v>
      </c>
      <c r="AM29">
        <v>0</v>
      </c>
      <c r="AN29">
        <v>0</v>
      </c>
      <c r="AO29">
        <v>0</v>
      </c>
      <c r="AP29">
        <v>0</v>
      </c>
      <c r="AQ29">
        <v>0</v>
      </c>
      <c r="AR29">
        <v>0</v>
      </c>
    </row>
    <row r="30" spans="1:44" x14ac:dyDescent="0.2">
      <c r="A30">
        <f>ROW(Source!A27)</f>
        <v>27</v>
      </c>
      <c r="B30">
        <v>26812471</v>
      </c>
      <c r="C30">
        <v>26812467</v>
      </c>
      <c r="D30">
        <v>25232531</v>
      </c>
      <c r="E30">
        <v>1</v>
      </c>
      <c r="F30">
        <v>1</v>
      </c>
      <c r="G30">
        <v>1</v>
      </c>
      <c r="H30">
        <v>2</v>
      </c>
      <c r="I30" t="s">
        <v>374</v>
      </c>
      <c r="J30" t="s">
        <v>375</v>
      </c>
      <c r="K30" t="s">
        <v>376</v>
      </c>
      <c r="L30">
        <v>1368</v>
      </c>
      <c r="N30">
        <v>1011</v>
      </c>
      <c r="O30" t="s">
        <v>350</v>
      </c>
      <c r="P30" t="s">
        <v>350</v>
      </c>
      <c r="Q30">
        <v>1</v>
      </c>
      <c r="X30">
        <v>28.2</v>
      </c>
      <c r="Y30">
        <v>0</v>
      </c>
      <c r="Z30">
        <v>1.53</v>
      </c>
      <c r="AA30">
        <v>0</v>
      </c>
      <c r="AB30">
        <v>0</v>
      </c>
      <c r="AC30">
        <v>0</v>
      </c>
      <c r="AD30">
        <v>1</v>
      </c>
      <c r="AE30">
        <v>0</v>
      </c>
      <c r="AF30" t="s">
        <v>32</v>
      </c>
      <c r="AG30">
        <v>33.839999999999996</v>
      </c>
      <c r="AH30">
        <v>2</v>
      </c>
      <c r="AI30">
        <v>26812471</v>
      </c>
      <c r="AJ30">
        <v>26</v>
      </c>
      <c r="AK30">
        <v>0</v>
      </c>
      <c r="AL30">
        <v>0</v>
      </c>
      <c r="AM30">
        <v>0</v>
      </c>
      <c r="AN30">
        <v>0</v>
      </c>
      <c r="AO30">
        <v>0</v>
      </c>
      <c r="AP30">
        <v>0</v>
      </c>
      <c r="AQ30">
        <v>0</v>
      </c>
      <c r="AR30">
        <v>0</v>
      </c>
    </row>
    <row r="31" spans="1:44" x14ac:dyDescent="0.2">
      <c r="A31">
        <f>ROW(Source!A28)</f>
        <v>28</v>
      </c>
      <c r="B31">
        <v>26812473</v>
      </c>
      <c r="C31">
        <v>26812472</v>
      </c>
      <c r="D31">
        <v>25414769</v>
      </c>
      <c r="E31">
        <v>1</v>
      </c>
      <c r="F31">
        <v>1</v>
      </c>
      <c r="G31">
        <v>1</v>
      </c>
      <c r="H31">
        <v>1</v>
      </c>
      <c r="I31" t="s">
        <v>377</v>
      </c>
      <c r="J31" t="s">
        <v>6</v>
      </c>
      <c r="K31" t="s">
        <v>378</v>
      </c>
      <c r="L31">
        <v>1191</v>
      </c>
      <c r="N31">
        <v>1013</v>
      </c>
      <c r="O31" t="s">
        <v>344</v>
      </c>
      <c r="P31" t="s">
        <v>344</v>
      </c>
      <c r="Q31">
        <v>1</v>
      </c>
      <c r="X31">
        <v>21.89</v>
      </c>
      <c r="Y31">
        <v>0</v>
      </c>
      <c r="Z31">
        <v>0</v>
      </c>
      <c r="AA31">
        <v>0</v>
      </c>
      <c r="AB31">
        <v>8.17</v>
      </c>
      <c r="AC31">
        <v>0</v>
      </c>
      <c r="AD31">
        <v>1</v>
      </c>
      <c r="AE31">
        <v>1</v>
      </c>
      <c r="AF31" t="s">
        <v>42</v>
      </c>
      <c r="AG31">
        <v>25.173499999999997</v>
      </c>
      <c r="AH31">
        <v>2</v>
      </c>
      <c r="AI31">
        <v>26812473</v>
      </c>
      <c r="AJ31">
        <v>27</v>
      </c>
      <c r="AK31">
        <v>0</v>
      </c>
      <c r="AL31">
        <v>0</v>
      </c>
      <c r="AM31">
        <v>0</v>
      </c>
      <c r="AN31">
        <v>0</v>
      </c>
      <c r="AO31">
        <v>0</v>
      </c>
      <c r="AP31">
        <v>0</v>
      </c>
      <c r="AQ31">
        <v>0</v>
      </c>
      <c r="AR31">
        <v>0</v>
      </c>
    </row>
    <row r="32" spans="1:44" x14ac:dyDescent="0.2">
      <c r="A32">
        <f>ROW(Source!A28)</f>
        <v>28</v>
      </c>
      <c r="B32">
        <v>26812474</v>
      </c>
      <c r="C32">
        <v>26812472</v>
      </c>
      <c r="D32">
        <v>25412928</v>
      </c>
      <c r="E32">
        <v>1</v>
      </c>
      <c r="F32">
        <v>1</v>
      </c>
      <c r="G32">
        <v>1</v>
      </c>
      <c r="H32">
        <v>1</v>
      </c>
      <c r="I32" t="s">
        <v>345</v>
      </c>
      <c r="J32" t="s">
        <v>6</v>
      </c>
      <c r="K32" t="s">
        <v>346</v>
      </c>
      <c r="L32">
        <v>1191</v>
      </c>
      <c r="N32">
        <v>1013</v>
      </c>
      <c r="O32" t="s">
        <v>344</v>
      </c>
      <c r="P32" t="s">
        <v>344</v>
      </c>
      <c r="Q32">
        <v>1</v>
      </c>
      <c r="X32">
        <v>4.5199999999999996</v>
      </c>
      <c r="Y32">
        <v>0</v>
      </c>
      <c r="Z32">
        <v>0</v>
      </c>
      <c r="AA32">
        <v>0</v>
      </c>
      <c r="AB32">
        <v>0</v>
      </c>
      <c r="AC32">
        <v>0</v>
      </c>
      <c r="AD32">
        <v>1</v>
      </c>
      <c r="AE32">
        <v>2</v>
      </c>
      <c r="AF32" t="s">
        <v>41</v>
      </c>
      <c r="AG32">
        <v>5.6499999999999995</v>
      </c>
      <c r="AH32">
        <v>2</v>
      </c>
      <c r="AI32">
        <v>26812474</v>
      </c>
      <c r="AJ32">
        <v>28</v>
      </c>
      <c r="AK32">
        <v>0</v>
      </c>
      <c r="AL32">
        <v>0</v>
      </c>
      <c r="AM32">
        <v>0</v>
      </c>
      <c r="AN32">
        <v>0</v>
      </c>
      <c r="AO32">
        <v>0</v>
      </c>
      <c r="AP32">
        <v>0</v>
      </c>
      <c r="AQ32">
        <v>0</v>
      </c>
      <c r="AR32">
        <v>0</v>
      </c>
    </row>
    <row r="33" spans="1:44" x14ac:dyDescent="0.2">
      <c r="A33">
        <f>ROW(Source!A28)</f>
        <v>28</v>
      </c>
      <c r="B33">
        <v>26812475</v>
      </c>
      <c r="C33">
        <v>26812472</v>
      </c>
      <c r="D33">
        <v>25230445</v>
      </c>
      <c r="E33">
        <v>1</v>
      </c>
      <c r="F33">
        <v>1</v>
      </c>
      <c r="G33">
        <v>1</v>
      </c>
      <c r="H33">
        <v>2</v>
      </c>
      <c r="I33" t="s">
        <v>379</v>
      </c>
      <c r="J33" t="s">
        <v>380</v>
      </c>
      <c r="K33" t="s">
        <v>381</v>
      </c>
      <c r="L33">
        <v>1368</v>
      </c>
      <c r="N33">
        <v>1011</v>
      </c>
      <c r="O33" t="s">
        <v>350</v>
      </c>
      <c r="P33" t="s">
        <v>350</v>
      </c>
      <c r="Q33">
        <v>1</v>
      </c>
      <c r="X33">
        <v>0.13</v>
      </c>
      <c r="Y33">
        <v>0</v>
      </c>
      <c r="Z33">
        <v>89.99</v>
      </c>
      <c r="AA33">
        <v>10.06</v>
      </c>
      <c r="AB33">
        <v>0</v>
      </c>
      <c r="AC33">
        <v>0</v>
      </c>
      <c r="AD33">
        <v>1</v>
      </c>
      <c r="AE33">
        <v>0</v>
      </c>
      <c r="AF33" t="s">
        <v>41</v>
      </c>
      <c r="AG33">
        <v>0.16250000000000001</v>
      </c>
      <c r="AH33">
        <v>2</v>
      </c>
      <c r="AI33">
        <v>26812475</v>
      </c>
      <c r="AJ33">
        <v>29</v>
      </c>
      <c r="AK33">
        <v>0</v>
      </c>
      <c r="AL33">
        <v>0</v>
      </c>
      <c r="AM33">
        <v>0</v>
      </c>
      <c r="AN33">
        <v>0</v>
      </c>
      <c r="AO33">
        <v>0</v>
      </c>
      <c r="AP33">
        <v>0</v>
      </c>
      <c r="AQ33">
        <v>0</v>
      </c>
      <c r="AR33">
        <v>0</v>
      </c>
    </row>
    <row r="34" spans="1:44" x14ac:dyDescent="0.2">
      <c r="A34">
        <f>ROW(Source!A28)</f>
        <v>28</v>
      </c>
      <c r="B34">
        <v>26812476</v>
      </c>
      <c r="C34">
        <v>26812472</v>
      </c>
      <c r="D34">
        <v>25230844</v>
      </c>
      <c r="E34">
        <v>1</v>
      </c>
      <c r="F34">
        <v>1</v>
      </c>
      <c r="G34">
        <v>1</v>
      </c>
      <c r="H34">
        <v>2</v>
      </c>
      <c r="I34" t="s">
        <v>382</v>
      </c>
      <c r="J34" t="s">
        <v>383</v>
      </c>
      <c r="K34" t="s">
        <v>384</v>
      </c>
      <c r="L34">
        <v>1368</v>
      </c>
      <c r="N34">
        <v>1011</v>
      </c>
      <c r="O34" t="s">
        <v>350</v>
      </c>
      <c r="P34" t="s">
        <v>350</v>
      </c>
      <c r="Q34">
        <v>1</v>
      </c>
      <c r="X34">
        <v>0.6</v>
      </c>
      <c r="Y34">
        <v>0</v>
      </c>
      <c r="Z34">
        <v>30</v>
      </c>
      <c r="AA34">
        <v>0</v>
      </c>
      <c r="AB34">
        <v>0</v>
      </c>
      <c r="AC34">
        <v>0</v>
      </c>
      <c r="AD34">
        <v>1</v>
      </c>
      <c r="AE34">
        <v>0</v>
      </c>
      <c r="AF34" t="s">
        <v>41</v>
      </c>
      <c r="AG34">
        <v>0.75</v>
      </c>
      <c r="AH34">
        <v>2</v>
      </c>
      <c r="AI34">
        <v>26812476</v>
      </c>
      <c r="AJ34">
        <v>30</v>
      </c>
      <c r="AK34">
        <v>0</v>
      </c>
      <c r="AL34">
        <v>0</v>
      </c>
      <c r="AM34">
        <v>0</v>
      </c>
      <c r="AN34">
        <v>0</v>
      </c>
      <c r="AO34">
        <v>0</v>
      </c>
      <c r="AP34">
        <v>0</v>
      </c>
      <c r="AQ34">
        <v>0</v>
      </c>
      <c r="AR34">
        <v>0</v>
      </c>
    </row>
    <row r="35" spans="1:44" x14ac:dyDescent="0.2">
      <c r="A35">
        <f>ROW(Source!A28)</f>
        <v>28</v>
      </c>
      <c r="B35">
        <v>26812477</v>
      </c>
      <c r="C35">
        <v>26812472</v>
      </c>
      <c r="D35">
        <v>25230903</v>
      </c>
      <c r="E35">
        <v>1</v>
      </c>
      <c r="F35">
        <v>1</v>
      </c>
      <c r="G35">
        <v>1</v>
      </c>
      <c r="H35">
        <v>2</v>
      </c>
      <c r="I35" t="s">
        <v>385</v>
      </c>
      <c r="J35" t="s">
        <v>386</v>
      </c>
      <c r="K35" t="s">
        <v>387</v>
      </c>
      <c r="L35">
        <v>1368</v>
      </c>
      <c r="N35">
        <v>1011</v>
      </c>
      <c r="O35" t="s">
        <v>350</v>
      </c>
      <c r="P35" t="s">
        <v>350</v>
      </c>
      <c r="Q35">
        <v>1</v>
      </c>
      <c r="X35">
        <v>8.36</v>
      </c>
      <c r="Y35">
        <v>0</v>
      </c>
      <c r="Z35">
        <v>60.89</v>
      </c>
      <c r="AA35">
        <v>0</v>
      </c>
      <c r="AB35">
        <v>0</v>
      </c>
      <c r="AC35">
        <v>0</v>
      </c>
      <c r="AD35">
        <v>1</v>
      </c>
      <c r="AE35">
        <v>0</v>
      </c>
      <c r="AF35" t="s">
        <v>41</v>
      </c>
      <c r="AG35">
        <v>10.45</v>
      </c>
      <c r="AH35">
        <v>2</v>
      </c>
      <c r="AI35">
        <v>26812477</v>
      </c>
      <c r="AJ35">
        <v>31</v>
      </c>
      <c r="AK35">
        <v>0</v>
      </c>
      <c r="AL35">
        <v>0</v>
      </c>
      <c r="AM35">
        <v>0</v>
      </c>
      <c r="AN35">
        <v>0</v>
      </c>
      <c r="AO35">
        <v>0</v>
      </c>
      <c r="AP35">
        <v>0</v>
      </c>
      <c r="AQ35">
        <v>0</v>
      </c>
      <c r="AR35">
        <v>0</v>
      </c>
    </row>
    <row r="36" spans="1:44" x14ac:dyDescent="0.2">
      <c r="A36">
        <f>ROW(Source!A28)</f>
        <v>28</v>
      </c>
      <c r="B36">
        <v>26812478</v>
      </c>
      <c r="C36">
        <v>26812472</v>
      </c>
      <c r="D36">
        <v>25230977</v>
      </c>
      <c r="E36">
        <v>1</v>
      </c>
      <c r="F36">
        <v>1</v>
      </c>
      <c r="G36">
        <v>1</v>
      </c>
      <c r="H36">
        <v>2</v>
      </c>
      <c r="I36" t="s">
        <v>388</v>
      </c>
      <c r="J36" t="s">
        <v>389</v>
      </c>
      <c r="K36" t="s">
        <v>390</v>
      </c>
      <c r="L36">
        <v>1368</v>
      </c>
      <c r="N36">
        <v>1011</v>
      </c>
      <c r="O36" t="s">
        <v>350</v>
      </c>
      <c r="P36" t="s">
        <v>350</v>
      </c>
      <c r="Q36">
        <v>1</v>
      </c>
      <c r="X36">
        <v>3.25</v>
      </c>
      <c r="Y36">
        <v>0</v>
      </c>
      <c r="Z36">
        <v>175.25</v>
      </c>
      <c r="AA36">
        <v>11.6</v>
      </c>
      <c r="AB36">
        <v>0</v>
      </c>
      <c r="AC36">
        <v>0</v>
      </c>
      <c r="AD36">
        <v>1</v>
      </c>
      <c r="AE36">
        <v>0</v>
      </c>
      <c r="AF36" t="s">
        <v>41</v>
      </c>
      <c r="AG36">
        <v>4.0625</v>
      </c>
      <c r="AH36">
        <v>2</v>
      </c>
      <c r="AI36">
        <v>26812478</v>
      </c>
      <c r="AJ36">
        <v>32</v>
      </c>
      <c r="AK36">
        <v>0</v>
      </c>
      <c r="AL36">
        <v>0</v>
      </c>
      <c r="AM36">
        <v>0</v>
      </c>
      <c r="AN36">
        <v>0</v>
      </c>
      <c r="AO36">
        <v>0</v>
      </c>
      <c r="AP36">
        <v>0</v>
      </c>
      <c r="AQ36">
        <v>0</v>
      </c>
      <c r="AR36">
        <v>0</v>
      </c>
    </row>
    <row r="37" spans="1:44" x14ac:dyDescent="0.2">
      <c r="A37">
        <f>ROW(Source!A28)</f>
        <v>28</v>
      </c>
      <c r="B37">
        <v>26812479</v>
      </c>
      <c r="C37">
        <v>26812472</v>
      </c>
      <c r="D37">
        <v>25231536</v>
      </c>
      <c r="E37">
        <v>1</v>
      </c>
      <c r="F37">
        <v>1</v>
      </c>
      <c r="G37">
        <v>1</v>
      </c>
      <c r="H37">
        <v>2</v>
      </c>
      <c r="I37" t="s">
        <v>391</v>
      </c>
      <c r="J37" t="s">
        <v>392</v>
      </c>
      <c r="K37" t="s">
        <v>393</v>
      </c>
      <c r="L37">
        <v>1368</v>
      </c>
      <c r="N37">
        <v>1011</v>
      </c>
      <c r="O37" t="s">
        <v>350</v>
      </c>
      <c r="P37" t="s">
        <v>350</v>
      </c>
      <c r="Q37">
        <v>1</v>
      </c>
      <c r="X37">
        <v>0.92</v>
      </c>
      <c r="Y37">
        <v>0</v>
      </c>
      <c r="Z37">
        <v>110</v>
      </c>
      <c r="AA37">
        <v>11.6</v>
      </c>
      <c r="AB37">
        <v>0</v>
      </c>
      <c r="AC37">
        <v>0</v>
      </c>
      <c r="AD37">
        <v>1</v>
      </c>
      <c r="AE37">
        <v>0</v>
      </c>
      <c r="AF37" t="s">
        <v>41</v>
      </c>
      <c r="AG37">
        <v>1.1500000000000001</v>
      </c>
      <c r="AH37">
        <v>2</v>
      </c>
      <c r="AI37">
        <v>26812479</v>
      </c>
      <c r="AJ37">
        <v>33</v>
      </c>
      <c r="AK37">
        <v>0</v>
      </c>
      <c r="AL37">
        <v>0</v>
      </c>
      <c r="AM37">
        <v>0</v>
      </c>
      <c r="AN37">
        <v>0</v>
      </c>
      <c r="AO37">
        <v>0</v>
      </c>
      <c r="AP37">
        <v>0</v>
      </c>
      <c r="AQ37">
        <v>0</v>
      </c>
      <c r="AR37">
        <v>0</v>
      </c>
    </row>
    <row r="38" spans="1:44" x14ac:dyDescent="0.2">
      <c r="A38">
        <f>ROW(Source!A28)</f>
        <v>28</v>
      </c>
      <c r="B38">
        <v>26812480</v>
      </c>
      <c r="C38">
        <v>26812472</v>
      </c>
      <c r="D38">
        <v>25231607</v>
      </c>
      <c r="E38">
        <v>1</v>
      </c>
      <c r="F38">
        <v>1</v>
      </c>
      <c r="G38">
        <v>1</v>
      </c>
      <c r="H38">
        <v>2</v>
      </c>
      <c r="I38" t="s">
        <v>354</v>
      </c>
      <c r="J38" t="s">
        <v>355</v>
      </c>
      <c r="K38" t="s">
        <v>356</v>
      </c>
      <c r="L38">
        <v>1368</v>
      </c>
      <c r="N38">
        <v>1011</v>
      </c>
      <c r="O38" t="s">
        <v>350</v>
      </c>
      <c r="P38" t="s">
        <v>350</v>
      </c>
      <c r="Q38">
        <v>1</v>
      </c>
      <c r="X38">
        <v>0.03</v>
      </c>
      <c r="Y38">
        <v>0</v>
      </c>
      <c r="Z38">
        <v>65.709999999999994</v>
      </c>
      <c r="AA38">
        <v>11.6</v>
      </c>
      <c r="AB38">
        <v>0</v>
      </c>
      <c r="AC38">
        <v>0</v>
      </c>
      <c r="AD38">
        <v>1</v>
      </c>
      <c r="AE38">
        <v>0</v>
      </c>
      <c r="AF38" t="s">
        <v>41</v>
      </c>
      <c r="AG38">
        <v>3.7499999999999999E-2</v>
      </c>
      <c r="AH38">
        <v>2</v>
      </c>
      <c r="AI38">
        <v>26812480</v>
      </c>
      <c r="AJ38">
        <v>34</v>
      </c>
      <c r="AK38">
        <v>0</v>
      </c>
      <c r="AL38">
        <v>0</v>
      </c>
      <c r="AM38">
        <v>0</v>
      </c>
      <c r="AN38">
        <v>0</v>
      </c>
      <c r="AO38">
        <v>0</v>
      </c>
      <c r="AP38">
        <v>0</v>
      </c>
      <c r="AQ38">
        <v>0</v>
      </c>
      <c r="AR38">
        <v>0</v>
      </c>
    </row>
    <row r="39" spans="1:44" x14ac:dyDescent="0.2">
      <c r="A39">
        <f>ROW(Source!A28)</f>
        <v>28</v>
      </c>
      <c r="B39">
        <v>26812481</v>
      </c>
      <c r="C39">
        <v>26812472</v>
      </c>
      <c r="D39">
        <v>25231931</v>
      </c>
      <c r="E39">
        <v>1</v>
      </c>
      <c r="F39">
        <v>1</v>
      </c>
      <c r="G39">
        <v>1</v>
      </c>
      <c r="H39">
        <v>2</v>
      </c>
      <c r="I39" t="s">
        <v>371</v>
      </c>
      <c r="J39" t="s">
        <v>372</v>
      </c>
      <c r="K39" t="s">
        <v>373</v>
      </c>
      <c r="L39">
        <v>1368</v>
      </c>
      <c r="N39">
        <v>1011</v>
      </c>
      <c r="O39" t="s">
        <v>350</v>
      </c>
      <c r="P39" t="s">
        <v>350</v>
      </c>
      <c r="Q39">
        <v>1</v>
      </c>
      <c r="X39">
        <v>0.19</v>
      </c>
      <c r="Y39">
        <v>0</v>
      </c>
      <c r="Z39">
        <v>90</v>
      </c>
      <c r="AA39">
        <v>10.06</v>
      </c>
      <c r="AB39">
        <v>0</v>
      </c>
      <c r="AC39">
        <v>0</v>
      </c>
      <c r="AD39">
        <v>1</v>
      </c>
      <c r="AE39">
        <v>0</v>
      </c>
      <c r="AF39" t="s">
        <v>41</v>
      </c>
      <c r="AG39">
        <v>0.23749999999999999</v>
      </c>
      <c r="AH39">
        <v>2</v>
      </c>
      <c r="AI39">
        <v>26812481</v>
      </c>
      <c r="AJ39">
        <v>35</v>
      </c>
      <c r="AK39">
        <v>0</v>
      </c>
      <c r="AL39">
        <v>0</v>
      </c>
      <c r="AM39">
        <v>0</v>
      </c>
      <c r="AN39">
        <v>0</v>
      </c>
      <c r="AO39">
        <v>0</v>
      </c>
      <c r="AP39">
        <v>0</v>
      </c>
      <c r="AQ39">
        <v>0</v>
      </c>
      <c r="AR39">
        <v>0</v>
      </c>
    </row>
    <row r="40" spans="1:44" x14ac:dyDescent="0.2">
      <c r="A40">
        <f>ROW(Source!A28)</f>
        <v>28</v>
      </c>
      <c r="B40">
        <v>26812482</v>
      </c>
      <c r="C40">
        <v>26812472</v>
      </c>
      <c r="D40">
        <v>25148005</v>
      </c>
      <c r="E40">
        <v>1</v>
      </c>
      <c r="F40">
        <v>1</v>
      </c>
      <c r="G40">
        <v>1</v>
      </c>
      <c r="H40">
        <v>3</v>
      </c>
      <c r="I40" t="s">
        <v>394</v>
      </c>
      <c r="J40" t="s">
        <v>395</v>
      </c>
      <c r="K40" t="s">
        <v>396</v>
      </c>
      <c r="L40">
        <v>1348</v>
      </c>
      <c r="N40">
        <v>1009</v>
      </c>
      <c r="O40" t="s">
        <v>62</v>
      </c>
      <c r="P40" t="s">
        <v>62</v>
      </c>
      <c r="Q40">
        <v>1000</v>
      </c>
      <c r="X40">
        <v>0.01</v>
      </c>
      <c r="Y40">
        <v>1690</v>
      </c>
      <c r="Z40">
        <v>0</v>
      </c>
      <c r="AA40">
        <v>0</v>
      </c>
      <c r="AB40">
        <v>0</v>
      </c>
      <c r="AC40">
        <v>0</v>
      </c>
      <c r="AD40">
        <v>1</v>
      </c>
      <c r="AE40">
        <v>0</v>
      </c>
      <c r="AF40" t="s">
        <v>6</v>
      </c>
      <c r="AG40">
        <v>0.01</v>
      </c>
      <c r="AH40">
        <v>2</v>
      </c>
      <c r="AI40">
        <v>26812482</v>
      </c>
      <c r="AJ40">
        <v>36</v>
      </c>
      <c r="AK40">
        <v>0</v>
      </c>
      <c r="AL40">
        <v>0</v>
      </c>
      <c r="AM40">
        <v>0</v>
      </c>
      <c r="AN40">
        <v>0</v>
      </c>
      <c r="AO40">
        <v>0</v>
      </c>
      <c r="AP40">
        <v>0</v>
      </c>
      <c r="AQ40">
        <v>0</v>
      </c>
      <c r="AR40">
        <v>0</v>
      </c>
    </row>
    <row r="41" spans="1:44" x14ac:dyDescent="0.2">
      <c r="A41">
        <f>ROW(Source!A28)</f>
        <v>28</v>
      </c>
      <c r="B41">
        <v>26812483</v>
      </c>
      <c r="C41">
        <v>26812472</v>
      </c>
      <c r="D41">
        <v>25148081</v>
      </c>
      <c r="E41">
        <v>1</v>
      </c>
      <c r="F41">
        <v>1</v>
      </c>
      <c r="G41">
        <v>1</v>
      </c>
      <c r="H41">
        <v>3</v>
      </c>
      <c r="I41" t="s">
        <v>397</v>
      </c>
      <c r="J41" t="s">
        <v>398</v>
      </c>
      <c r="K41" t="s">
        <v>399</v>
      </c>
      <c r="L41">
        <v>1348</v>
      </c>
      <c r="N41">
        <v>1009</v>
      </c>
      <c r="O41" t="s">
        <v>62</v>
      </c>
      <c r="P41" t="s">
        <v>62</v>
      </c>
      <c r="Q41">
        <v>1000</v>
      </c>
      <c r="X41">
        <v>7.0000000000000007E-2</v>
      </c>
      <c r="Y41">
        <v>1500</v>
      </c>
      <c r="Z41">
        <v>0</v>
      </c>
      <c r="AA41">
        <v>0</v>
      </c>
      <c r="AB41">
        <v>0</v>
      </c>
      <c r="AC41">
        <v>0</v>
      </c>
      <c r="AD41">
        <v>1</v>
      </c>
      <c r="AE41">
        <v>0</v>
      </c>
      <c r="AF41" t="s">
        <v>6</v>
      </c>
      <c r="AG41">
        <v>7.0000000000000007E-2</v>
      </c>
      <c r="AH41">
        <v>2</v>
      </c>
      <c r="AI41">
        <v>26812483</v>
      </c>
      <c r="AJ41">
        <v>37</v>
      </c>
      <c r="AK41">
        <v>0</v>
      </c>
      <c r="AL41">
        <v>0</v>
      </c>
      <c r="AM41">
        <v>0</v>
      </c>
      <c r="AN41">
        <v>0</v>
      </c>
      <c r="AO41">
        <v>0</v>
      </c>
      <c r="AP41">
        <v>0</v>
      </c>
      <c r="AQ41">
        <v>0</v>
      </c>
      <c r="AR41">
        <v>0</v>
      </c>
    </row>
    <row r="42" spans="1:44" x14ac:dyDescent="0.2">
      <c r="A42">
        <f>ROW(Source!A28)</f>
        <v>28</v>
      </c>
      <c r="B42">
        <v>26812484</v>
      </c>
      <c r="C42">
        <v>26812472</v>
      </c>
      <c r="D42">
        <v>25149961</v>
      </c>
      <c r="E42">
        <v>1</v>
      </c>
      <c r="F42">
        <v>1</v>
      </c>
      <c r="G42">
        <v>1</v>
      </c>
      <c r="H42">
        <v>3</v>
      </c>
      <c r="I42" t="s">
        <v>400</v>
      </c>
      <c r="J42" t="s">
        <v>401</v>
      </c>
      <c r="K42" t="s">
        <v>402</v>
      </c>
      <c r="L42">
        <v>1339</v>
      </c>
      <c r="N42">
        <v>1007</v>
      </c>
      <c r="O42" t="s">
        <v>52</v>
      </c>
      <c r="P42" t="s">
        <v>52</v>
      </c>
      <c r="Q42">
        <v>1</v>
      </c>
      <c r="X42">
        <v>3.5</v>
      </c>
      <c r="Y42">
        <v>2.44</v>
      </c>
      <c r="Z42">
        <v>0</v>
      </c>
      <c r="AA42">
        <v>0</v>
      </c>
      <c r="AB42">
        <v>0</v>
      </c>
      <c r="AC42">
        <v>0</v>
      </c>
      <c r="AD42">
        <v>1</v>
      </c>
      <c r="AE42">
        <v>0</v>
      </c>
      <c r="AF42" t="s">
        <v>6</v>
      </c>
      <c r="AG42">
        <v>3.5</v>
      </c>
      <c r="AH42">
        <v>2</v>
      </c>
      <c r="AI42">
        <v>26812484</v>
      </c>
      <c r="AJ42">
        <v>38</v>
      </c>
      <c r="AK42">
        <v>0</v>
      </c>
      <c r="AL42">
        <v>0</v>
      </c>
      <c r="AM42">
        <v>0</v>
      </c>
      <c r="AN42">
        <v>0</v>
      </c>
      <c r="AO42">
        <v>0</v>
      </c>
      <c r="AP42">
        <v>0</v>
      </c>
      <c r="AQ42">
        <v>0</v>
      </c>
      <c r="AR42">
        <v>0</v>
      </c>
    </row>
    <row r="43" spans="1:44" x14ac:dyDescent="0.2">
      <c r="A43">
        <f>ROW(Source!A28)</f>
        <v>28</v>
      </c>
      <c r="B43">
        <v>26812485</v>
      </c>
      <c r="C43">
        <v>26812472</v>
      </c>
      <c r="D43">
        <v>25146456</v>
      </c>
      <c r="E43">
        <v>17</v>
      </c>
      <c r="F43">
        <v>1</v>
      </c>
      <c r="G43">
        <v>1</v>
      </c>
      <c r="H43">
        <v>3</v>
      </c>
      <c r="I43" t="s">
        <v>480</v>
      </c>
      <c r="J43" t="s">
        <v>6</v>
      </c>
      <c r="K43" t="s">
        <v>46</v>
      </c>
      <c r="L43">
        <v>1301</v>
      </c>
      <c r="N43">
        <v>1003</v>
      </c>
      <c r="O43" t="s">
        <v>481</v>
      </c>
      <c r="P43" t="s">
        <v>481</v>
      </c>
      <c r="Q43">
        <v>1</v>
      </c>
      <c r="X43">
        <v>100</v>
      </c>
      <c r="Y43">
        <v>0</v>
      </c>
      <c r="Z43">
        <v>0</v>
      </c>
      <c r="AA43">
        <v>0</v>
      </c>
      <c r="AB43">
        <v>0</v>
      </c>
      <c r="AC43">
        <v>0</v>
      </c>
      <c r="AD43">
        <v>0</v>
      </c>
      <c r="AE43">
        <v>0</v>
      </c>
      <c r="AF43" t="s">
        <v>6</v>
      </c>
      <c r="AG43">
        <v>100</v>
      </c>
      <c r="AH43">
        <v>3</v>
      </c>
      <c r="AI43">
        <v>-1</v>
      </c>
      <c r="AJ43" t="s">
        <v>6</v>
      </c>
      <c r="AK43">
        <v>0</v>
      </c>
      <c r="AL43">
        <v>0</v>
      </c>
      <c r="AM43">
        <v>0</v>
      </c>
      <c r="AN43">
        <v>0</v>
      </c>
      <c r="AO43">
        <v>0</v>
      </c>
      <c r="AP43">
        <v>0</v>
      </c>
      <c r="AQ43">
        <v>0</v>
      </c>
      <c r="AR43">
        <v>0</v>
      </c>
    </row>
    <row r="44" spans="1:44" x14ac:dyDescent="0.2">
      <c r="A44">
        <f>ROW(Source!A28)</f>
        <v>28</v>
      </c>
      <c r="B44">
        <v>26812486</v>
      </c>
      <c r="C44">
        <v>26812472</v>
      </c>
      <c r="D44">
        <v>25144257</v>
      </c>
      <c r="E44">
        <v>17</v>
      </c>
      <c r="F44">
        <v>1</v>
      </c>
      <c r="G44">
        <v>1</v>
      </c>
      <c r="H44">
        <v>3</v>
      </c>
      <c r="I44" t="s">
        <v>482</v>
      </c>
      <c r="J44" t="s">
        <v>6</v>
      </c>
      <c r="K44" t="s">
        <v>483</v>
      </c>
      <c r="L44">
        <v>1339</v>
      </c>
      <c r="N44">
        <v>1007</v>
      </c>
      <c r="O44" t="s">
        <v>52</v>
      </c>
      <c r="P44" t="s">
        <v>52</v>
      </c>
      <c r="Q44">
        <v>1</v>
      </c>
      <c r="X44">
        <v>2</v>
      </c>
      <c r="Y44">
        <v>0</v>
      </c>
      <c r="Z44">
        <v>0</v>
      </c>
      <c r="AA44">
        <v>0</v>
      </c>
      <c r="AB44">
        <v>0</v>
      </c>
      <c r="AC44">
        <v>0</v>
      </c>
      <c r="AD44">
        <v>0</v>
      </c>
      <c r="AE44">
        <v>0</v>
      </c>
      <c r="AF44" t="s">
        <v>6</v>
      </c>
      <c r="AG44">
        <v>2</v>
      </c>
      <c r="AH44">
        <v>3</v>
      </c>
      <c r="AI44">
        <v>-1</v>
      </c>
      <c r="AJ44" t="s">
        <v>6</v>
      </c>
      <c r="AK44">
        <v>0</v>
      </c>
      <c r="AL44">
        <v>0</v>
      </c>
      <c r="AM44">
        <v>0</v>
      </c>
      <c r="AN44">
        <v>0</v>
      </c>
      <c r="AO44">
        <v>0</v>
      </c>
      <c r="AP44">
        <v>0</v>
      </c>
      <c r="AQ44">
        <v>0</v>
      </c>
      <c r="AR44">
        <v>0</v>
      </c>
    </row>
    <row r="45" spans="1:44" x14ac:dyDescent="0.2">
      <c r="A45">
        <f>ROW(Source!A29)</f>
        <v>29</v>
      </c>
      <c r="B45">
        <v>26812473</v>
      </c>
      <c r="C45">
        <v>26812472</v>
      </c>
      <c r="D45">
        <v>25414769</v>
      </c>
      <c r="E45">
        <v>1</v>
      </c>
      <c r="F45">
        <v>1</v>
      </c>
      <c r="G45">
        <v>1</v>
      </c>
      <c r="H45">
        <v>1</v>
      </c>
      <c r="I45" t="s">
        <v>377</v>
      </c>
      <c r="J45" t="s">
        <v>6</v>
      </c>
      <c r="K45" t="s">
        <v>378</v>
      </c>
      <c r="L45">
        <v>1191</v>
      </c>
      <c r="N45">
        <v>1013</v>
      </c>
      <c r="O45" t="s">
        <v>344</v>
      </c>
      <c r="P45" t="s">
        <v>344</v>
      </c>
      <c r="Q45">
        <v>1</v>
      </c>
      <c r="X45">
        <v>21.89</v>
      </c>
      <c r="Y45">
        <v>0</v>
      </c>
      <c r="Z45">
        <v>0</v>
      </c>
      <c r="AA45">
        <v>0</v>
      </c>
      <c r="AB45">
        <v>8.17</v>
      </c>
      <c r="AC45">
        <v>0</v>
      </c>
      <c r="AD45">
        <v>1</v>
      </c>
      <c r="AE45">
        <v>1</v>
      </c>
      <c r="AF45" t="s">
        <v>42</v>
      </c>
      <c r="AG45">
        <v>25.173499999999997</v>
      </c>
      <c r="AH45">
        <v>2</v>
      </c>
      <c r="AI45">
        <v>26812473</v>
      </c>
      <c r="AJ45">
        <v>41</v>
      </c>
      <c r="AK45">
        <v>0</v>
      </c>
      <c r="AL45">
        <v>0</v>
      </c>
      <c r="AM45">
        <v>0</v>
      </c>
      <c r="AN45">
        <v>0</v>
      </c>
      <c r="AO45">
        <v>0</v>
      </c>
      <c r="AP45">
        <v>0</v>
      </c>
      <c r="AQ45">
        <v>0</v>
      </c>
      <c r="AR45">
        <v>0</v>
      </c>
    </row>
    <row r="46" spans="1:44" x14ac:dyDescent="0.2">
      <c r="A46">
        <f>ROW(Source!A29)</f>
        <v>29</v>
      </c>
      <c r="B46">
        <v>26812474</v>
      </c>
      <c r="C46">
        <v>26812472</v>
      </c>
      <c r="D46">
        <v>25412928</v>
      </c>
      <c r="E46">
        <v>1</v>
      </c>
      <c r="F46">
        <v>1</v>
      </c>
      <c r="G46">
        <v>1</v>
      </c>
      <c r="H46">
        <v>1</v>
      </c>
      <c r="I46" t="s">
        <v>345</v>
      </c>
      <c r="J46" t="s">
        <v>6</v>
      </c>
      <c r="K46" t="s">
        <v>346</v>
      </c>
      <c r="L46">
        <v>1191</v>
      </c>
      <c r="N46">
        <v>1013</v>
      </c>
      <c r="O46" t="s">
        <v>344</v>
      </c>
      <c r="P46" t="s">
        <v>344</v>
      </c>
      <c r="Q46">
        <v>1</v>
      </c>
      <c r="X46">
        <v>4.5199999999999996</v>
      </c>
      <c r="Y46">
        <v>0</v>
      </c>
      <c r="Z46">
        <v>0</v>
      </c>
      <c r="AA46">
        <v>0</v>
      </c>
      <c r="AB46">
        <v>0</v>
      </c>
      <c r="AC46">
        <v>0</v>
      </c>
      <c r="AD46">
        <v>1</v>
      </c>
      <c r="AE46">
        <v>2</v>
      </c>
      <c r="AF46" t="s">
        <v>41</v>
      </c>
      <c r="AG46">
        <v>5.6499999999999995</v>
      </c>
      <c r="AH46">
        <v>2</v>
      </c>
      <c r="AI46">
        <v>26812474</v>
      </c>
      <c r="AJ46">
        <v>42</v>
      </c>
      <c r="AK46">
        <v>0</v>
      </c>
      <c r="AL46">
        <v>0</v>
      </c>
      <c r="AM46">
        <v>0</v>
      </c>
      <c r="AN46">
        <v>0</v>
      </c>
      <c r="AO46">
        <v>0</v>
      </c>
      <c r="AP46">
        <v>0</v>
      </c>
      <c r="AQ46">
        <v>0</v>
      </c>
      <c r="AR46">
        <v>0</v>
      </c>
    </row>
    <row r="47" spans="1:44" x14ac:dyDescent="0.2">
      <c r="A47">
        <f>ROW(Source!A29)</f>
        <v>29</v>
      </c>
      <c r="B47">
        <v>26812475</v>
      </c>
      <c r="C47">
        <v>26812472</v>
      </c>
      <c r="D47">
        <v>25230445</v>
      </c>
      <c r="E47">
        <v>1</v>
      </c>
      <c r="F47">
        <v>1</v>
      </c>
      <c r="G47">
        <v>1</v>
      </c>
      <c r="H47">
        <v>2</v>
      </c>
      <c r="I47" t="s">
        <v>379</v>
      </c>
      <c r="J47" t="s">
        <v>380</v>
      </c>
      <c r="K47" t="s">
        <v>381</v>
      </c>
      <c r="L47">
        <v>1368</v>
      </c>
      <c r="N47">
        <v>1011</v>
      </c>
      <c r="O47" t="s">
        <v>350</v>
      </c>
      <c r="P47" t="s">
        <v>350</v>
      </c>
      <c r="Q47">
        <v>1</v>
      </c>
      <c r="X47">
        <v>0.13</v>
      </c>
      <c r="Y47">
        <v>0</v>
      </c>
      <c r="Z47">
        <v>89.99</v>
      </c>
      <c r="AA47">
        <v>10.06</v>
      </c>
      <c r="AB47">
        <v>0</v>
      </c>
      <c r="AC47">
        <v>0</v>
      </c>
      <c r="AD47">
        <v>1</v>
      </c>
      <c r="AE47">
        <v>0</v>
      </c>
      <c r="AF47" t="s">
        <v>41</v>
      </c>
      <c r="AG47">
        <v>0.16250000000000001</v>
      </c>
      <c r="AH47">
        <v>2</v>
      </c>
      <c r="AI47">
        <v>26812475</v>
      </c>
      <c r="AJ47">
        <v>43</v>
      </c>
      <c r="AK47">
        <v>0</v>
      </c>
      <c r="AL47">
        <v>0</v>
      </c>
      <c r="AM47">
        <v>0</v>
      </c>
      <c r="AN47">
        <v>0</v>
      </c>
      <c r="AO47">
        <v>0</v>
      </c>
      <c r="AP47">
        <v>0</v>
      </c>
      <c r="AQ47">
        <v>0</v>
      </c>
      <c r="AR47">
        <v>0</v>
      </c>
    </row>
    <row r="48" spans="1:44" x14ac:dyDescent="0.2">
      <c r="A48">
        <f>ROW(Source!A29)</f>
        <v>29</v>
      </c>
      <c r="B48">
        <v>26812476</v>
      </c>
      <c r="C48">
        <v>26812472</v>
      </c>
      <c r="D48">
        <v>25230844</v>
      </c>
      <c r="E48">
        <v>1</v>
      </c>
      <c r="F48">
        <v>1</v>
      </c>
      <c r="G48">
        <v>1</v>
      </c>
      <c r="H48">
        <v>2</v>
      </c>
      <c r="I48" t="s">
        <v>382</v>
      </c>
      <c r="J48" t="s">
        <v>383</v>
      </c>
      <c r="K48" t="s">
        <v>384</v>
      </c>
      <c r="L48">
        <v>1368</v>
      </c>
      <c r="N48">
        <v>1011</v>
      </c>
      <c r="O48" t="s">
        <v>350</v>
      </c>
      <c r="P48" t="s">
        <v>350</v>
      </c>
      <c r="Q48">
        <v>1</v>
      </c>
      <c r="X48">
        <v>0.6</v>
      </c>
      <c r="Y48">
        <v>0</v>
      </c>
      <c r="Z48">
        <v>30</v>
      </c>
      <c r="AA48">
        <v>0</v>
      </c>
      <c r="AB48">
        <v>0</v>
      </c>
      <c r="AC48">
        <v>0</v>
      </c>
      <c r="AD48">
        <v>1</v>
      </c>
      <c r="AE48">
        <v>0</v>
      </c>
      <c r="AF48" t="s">
        <v>41</v>
      </c>
      <c r="AG48">
        <v>0.75</v>
      </c>
      <c r="AH48">
        <v>2</v>
      </c>
      <c r="AI48">
        <v>26812476</v>
      </c>
      <c r="AJ48">
        <v>44</v>
      </c>
      <c r="AK48">
        <v>0</v>
      </c>
      <c r="AL48">
        <v>0</v>
      </c>
      <c r="AM48">
        <v>0</v>
      </c>
      <c r="AN48">
        <v>0</v>
      </c>
      <c r="AO48">
        <v>0</v>
      </c>
      <c r="AP48">
        <v>0</v>
      </c>
      <c r="AQ48">
        <v>0</v>
      </c>
      <c r="AR48">
        <v>0</v>
      </c>
    </row>
    <row r="49" spans="1:44" x14ac:dyDescent="0.2">
      <c r="A49">
        <f>ROW(Source!A29)</f>
        <v>29</v>
      </c>
      <c r="B49">
        <v>26812477</v>
      </c>
      <c r="C49">
        <v>26812472</v>
      </c>
      <c r="D49">
        <v>25230903</v>
      </c>
      <c r="E49">
        <v>1</v>
      </c>
      <c r="F49">
        <v>1</v>
      </c>
      <c r="G49">
        <v>1</v>
      </c>
      <c r="H49">
        <v>2</v>
      </c>
      <c r="I49" t="s">
        <v>385</v>
      </c>
      <c r="J49" t="s">
        <v>386</v>
      </c>
      <c r="K49" t="s">
        <v>387</v>
      </c>
      <c r="L49">
        <v>1368</v>
      </c>
      <c r="N49">
        <v>1011</v>
      </c>
      <c r="O49" t="s">
        <v>350</v>
      </c>
      <c r="P49" t="s">
        <v>350</v>
      </c>
      <c r="Q49">
        <v>1</v>
      </c>
      <c r="X49">
        <v>8.36</v>
      </c>
      <c r="Y49">
        <v>0</v>
      </c>
      <c r="Z49">
        <v>60.89</v>
      </c>
      <c r="AA49">
        <v>0</v>
      </c>
      <c r="AB49">
        <v>0</v>
      </c>
      <c r="AC49">
        <v>0</v>
      </c>
      <c r="AD49">
        <v>1</v>
      </c>
      <c r="AE49">
        <v>0</v>
      </c>
      <c r="AF49" t="s">
        <v>41</v>
      </c>
      <c r="AG49">
        <v>10.45</v>
      </c>
      <c r="AH49">
        <v>2</v>
      </c>
      <c r="AI49">
        <v>26812477</v>
      </c>
      <c r="AJ49">
        <v>45</v>
      </c>
      <c r="AK49">
        <v>0</v>
      </c>
      <c r="AL49">
        <v>0</v>
      </c>
      <c r="AM49">
        <v>0</v>
      </c>
      <c r="AN49">
        <v>0</v>
      </c>
      <c r="AO49">
        <v>0</v>
      </c>
      <c r="AP49">
        <v>0</v>
      </c>
      <c r="AQ49">
        <v>0</v>
      </c>
      <c r="AR49">
        <v>0</v>
      </c>
    </row>
    <row r="50" spans="1:44" x14ac:dyDescent="0.2">
      <c r="A50">
        <f>ROW(Source!A29)</f>
        <v>29</v>
      </c>
      <c r="B50">
        <v>26812478</v>
      </c>
      <c r="C50">
        <v>26812472</v>
      </c>
      <c r="D50">
        <v>25230977</v>
      </c>
      <c r="E50">
        <v>1</v>
      </c>
      <c r="F50">
        <v>1</v>
      </c>
      <c r="G50">
        <v>1</v>
      </c>
      <c r="H50">
        <v>2</v>
      </c>
      <c r="I50" t="s">
        <v>388</v>
      </c>
      <c r="J50" t="s">
        <v>389</v>
      </c>
      <c r="K50" t="s">
        <v>390</v>
      </c>
      <c r="L50">
        <v>1368</v>
      </c>
      <c r="N50">
        <v>1011</v>
      </c>
      <c r="O50" t="s">
        <v>350</v>
      </c>
      <c r="P50" t="s">
        <v>350</v>
      </c>
      <c r="Q50">
        <v>1</v>
      </c>
      <c r="X50">
        <v>3.25</v>
      </c>
      <c r="Y50">
        <v>0</v>
      </c>
      <c r="Z50">
        <v>175.25</v>
      </c>
      <c r="AA50">
        <v>11.6</v>
      </c>
      <c r="AB50">
        <v>0</v>
      </c>
      <c r="AC50">
        <v>0</v>
      </c>
      <c r="AD50">
        <v>1</v>
      </c>
      <c r="AE50">
        <v>0</v>
      </c>
      <c r="AF50" t="s">
        <v>41</v>
      </c>
      <c r="AG50">
        <v>4.0625</v>
      </c>
      <c r="AH50">
        <v>2</v>
      </c>
      <c r="AI50">
        <v>26812478</v>
      </c>
      <c r="AJ50">
        <v>46</v>
      </c>
      <c r="AK50">
        <v>0</v>
      </c>
      <c r="AL50">
        <v>0</v>
      </c>
      <c r="AM50">
        <v>0</v>
      </c>
      <c r="AN50">
        <v>0</v>
      </c>
      <c r="AO50">
        <v>0</v>
      </c>
      <c r="AP50">
        <v>0</v>
      </c>
      <c r="AQ50">
        <v>0</v>
      </c>
      <c r="AR50">
        <v>0</v>
      </c>
    </row>
    <row r="51" spans="1:44" x14ac:dyDescent="0.2">
      <c r="A51">
        <f>ROW(Source!A29)</f>
        <v>29</v>
      </c>
      <c r="B51">
        <v>26812479</v>
      </c>
      <c r="C51">
        <v>26812472</v>
      </c>
      <c r="D51">
        <v>25231536</v>
      </c>
      <c r="E51">
        <v>1</v>
      </c>
      <c r="F51">
        <v>1</v>
      </c>
      <c r="G51">
        <v>1</v>
      </c>
      <c r="H51">
        <v>2</v>
      </c>
      <c r="I51" t="s">
        <v>391</v>
      </c>
      <c r="J51" t="s">
        <v>392</v>
      </c>
      <c r="K51" t="s">
        <v>393</v>
      </c>
      <c r="L51">
        <v>1368</v>
      </c>
      <c r="N51">
        <v>1011</v>
      </c>
      <c r="O51" t="s">
        <v>350</v>
      </c>
      <c r="P51" t="s">
        <v>350</v>
      </c>
      <c r="Q51">
        <v>1</v>
      </c>
      <c r="X51">
        <v>0.92</v>
      </c>
      <c r="Y51">
        <v>0</v>
      </c>
      <c r="Z51">
        <v>110</v>
      </c>
      <c r="AA51">
        <v>11.6</v>
      </c>
      <c r="AB51">
        <v>0</v>
      </c>
      <c r="AC51">
        <v>0</v>
      </c>
      <c r="AD51">
        <v>1</v>
      </c>
      <c r="AE51">
        <v>0</v>
      </c>
      <c r="AF51" t="s">
        <v>41</v>
      </c>
      <c r="AG51">
        <v>1.1500000000000001</v>
      </c>
      <c r="AH51">
        <v>2</v>
      </c>
      <c r="AI51">
        <v>26812479</v>
      </c>
      <c r="AJ51">
        <v>47</v>
      </c>
      <c r="AK51">
        <v>0</v>
      </c>
      <c r="AL51">
        <v>0</v>
      </c>
      <c r="AM51">
        <v>0</v>
      </c>
      <c r="AN51">
        <v>0</v>
      </c>
      <c r="AO51">
        <v>0</v>
      </c>
      <c r="AP51">
        <v>0</v>
      </c>
      <c r="AQ51">
        <v>0</v>
      </c>
      <c r="AR51">
        <v>0</v>
      </c>
    </row>
    <row r="52" spans="1:44" x14ac:dyDescent="0.2">
      <c r="A52">
        <f>ROW(Source!A29)</f>
        <v>29</v>
      </c>
      <c r="B52">
        <v>26812480</v>
      </c>
      <c r="C52">
        <v>26812472</v>
      </c>
      <c r="D52">
        <v>25231607</v>
      </c>
      <c r="E52">
        <v>1</v>
      </c>
      <c r="F52">
        <v>1</v>
      </c>
      <c r="G52">
        <v>1</v>
      </c>
      <c r="H52">
        <v>2</v>
      </c>
      <c r="I52" t="s">
        <v>354</v>
      </c>
      <c r="J52" t="s">
        <v>355</v>
      </c>
      <c r="K52" t="s">
        <v>356</v>
      </c>
      <c r="L52">
        <v>1368</v>
      </c>
      <c r="N52">
        <v>1011</v>
      </c>
      <c r="O52" t="s">
        <v>350</v>
      </c>
      <c r="P52" t="s">
        <v>350</v>
      </c>
      <c r="Q52">
        <v>1</v>
      </c>
      <c r="X52">
        <v>0.03</v>
      </c>
      <c r="Y52">
        <v>0</v>
      </c>
      <c r="Z52">
        <v>65.709999999999994</v>
      </c>
      <c r="AA52">
        <v>11.6</v>
      </c>
      <c r="AB52">
        <v>0</v>
      </c>
      <c r="AC52">
        <v>0</v>
      </c>
      <c r="AD52">
        <v>1</v>
      </c>
      <c r="AE52">
        <v>0</v>
      </c>
      <c r="AF52" t="s">
        <v>41</v>
      </c>
      <c r="AG52">
        <v>3.7499999999999999E-2</v>
      </c>
      <c r="AH52">
        <v>2</v>
      </c>
      <c r="AI52">
        <v>26812480</v>
      </c>
      <c r="AJ52">
        <v>48</v>
      </c>
      <c r="AK52">
        <v>0</v>
      </c>
      <c r="AL52">
        <v>0</v>
      </c>
      <c r="AM52">
        <v>0</v>
      </c>
      <c r="AN52">
        <v>0</v>
      </c>
      <c r="AO52">
        <v>0</v>
      </c>
      <c r="AP52">
        <v>0</v>
      </c>
      <c r="AQ52">
        <v>0</v>
      </c>
      <c r="AR52">
        <v>0</v>
      </c>
    </row>
    <row r="53" spans="1:44" x14ac:dyDescent="0.2">
      <c r="A53">
        <f>ROW(Source!A29)</f>
        <v>29</v>
      </c>
      <c r="B53">
        <v>26812481</v>
      </c>
      <c r="C53">
        <v>26812472</v>
      </c>
      <c r="D53">
        <v>25231931</v>
      </c>
      <c r="E53">
        <v>1</v>
      </c>
      <c r="F53">
        <v>1</v>
      </c>
      <c r="G53">
        <v>1</v>
      </c>
      <c r="H53">
        <v>2</v>
      </c>
      <c r="I53" t="s">
        <v>371</v>
      </c>
      <c r="J53" t="s">
        <v>372</v>
      </c>
      <c r="K53" t="s">
        <v>373</v>
      </c>
      <c r="L53">
        <v>1368</v>
      </c>
      <c r="N53">
        <v>1011</v>
      </c>
      <c r="O53" t="s">
        <v>350</v>
      </c>
      <c r="P53" t="s">
        <v>350</v>
      </c>
      <c r="Q53">
        <v>1</v>
      </c>
      <c r="X53">
        <v>0.19</v>
      </c>
      <c r="Y53">
        <v>0</v>
      </c>
      <c r="Z53">
        <v>90</v>
      </c>
      <c r="AA53">
        <v>10.06</v>
      </c>
      <c r="AB53">
        <v>0</v>
      </c>
      <c r="AC53">
        <v>0</v>
      </c>
      <c r="AD53">
        <v>1</v>
      </c>
      <c r="AE53">
        <v>0</v>
      </c>
      <c r="AF53" t="s">
        <v>41</v>
      </c>
      <c r="AG53">
        <v>0.23749999999999999</v>
      </c>
      <c r="AH53">
        <v>2</v>
      </c>
      <c r="AI53">
        <v>26812481</v>
      </c>
      <c r="AJ53">
        <v>49</v>
      </c>
      <c r="AK53">
        <v>0</v>
      </c>
      <c r="AL53">
        <v>0</v>
      </c>
      <c r="AM53">
        <v>0</v>
      </c>
      <c r="AN53">
        <v>0</v>
      </c>
      <c r="AO53">
        <v>0</v>
      </c>
      <c r="AP53">
        <v>0</v>
      </c>
      <c r="AQ53">
        <v>0</v>
      </c>
      <c r="AR53">
        <v>0</v>
      </c>
    </row>
    <row r="54" spans="1:44" x14ac:dyDescent="0.2">
      <c r="A54">
        <f>ROW(Source!A29)</f>
        <v>29</v>
      </c>
      <c r="B54">
        <v>26812482</v>
      </c>
      <c r="C54">
        <v>26812472</v>
      </c>
      <c r="D54">
        <v>25148005</v>
      </c>
      <c r="E54">
        <v>1</v>
      </c>
      <c r="F54">
        <v>1</v>
      </c>
      <c r="G54">
        <v>1</v>
      </c>
      <c r="H54">
        <v>3</v>
      </c>
      <c r="I54" t="s">
        <v>394</v>
      </c>
      <c r="J54" t="s">
        <v>395</v>
      </c>
      <c r="K54" t="s">
        <v>396</v>
      </c>
      <c r="L54">
        <v>1348</v>
      </c>
      <c r="N54">
        <v>1009</v>
      </c>
      <c r="O54" t="s">
        <v>62</v>
      </c>
      <c r="P54" t="s">
        <v>62</v>
      </c>
      <c r="Q54">
        <v>1000</v>
      </c>
      <c r="X54">
        <v>0.01</v>
      </c>
      <c r="Y54">
        <v>1690</v>
      </c>
      <c r="Z54">
        <v>0</v>
      </c>
      <c r="AA54">
        <v>0</v>
      </c>
      <c r="AB54">
        <v>0</v>
      </c>
      <c r="AC54">
        <v>0</v>
      </c>
      <c r="AD54">
        <v>1</v>
      </c>
      <c r="AE54">
        <v>0</v>
      </c>
      <c r="AF54" t="s">
        <v>6</v>
      </c>
      <c r="AG54">
        <v>0.01</v>
      </c>
      <c r="AH54">
        <v>2</v>
      </c>
      <c r="AI54">
        <v>26812482</v>
      </c>
      <c r="AJ54">
        <v>50</v>
      </c>
      <c r="AK54">
        <v>0</v>
      </c>
      <c r="AL54">
        <v>0</v>
      </c>
      <c r="AM54">
        <v>0</v>
      </c>
      <c r="AN54">
        <v>0</v>
      </c>
      <c r="AO54">
        <v>0</v>
      </c>
      <c r="AP54">
        <v>0</v>
      </c>
      <c r="AQ54">
        <v>0</v>
      </c>
      <c r="AR54">
        <v>0</v>
      </c>
    </row>
    <row r="55" spans="1:44" x14ac:dyDescent="0.2">
      <c r="A55">
        <f>ROW(Source!A29)</f>
        <v>29</v>
      </c>
      <c r="B55">
        <v>26812483</v>
      </c>
      <c r="C55">
        <v>26812472</v>
      </c>
      <c r="D55">
        <v>25148081</v>
      </c>
      <c r="E55">
        <v>1</v>
      </c>
      <c r="F55">
        <v>1</v>
      </c>
      <c r="G55">
        <v>1</v>
      </c>
      <c r="H55">
        <v>3</v>
      </c>
      <c r="I55" t="s">
        <v>397</v>
      </c>
      <c r="J55" t="s">
        <v>398</v>
      </c>
      <c r="K55" t="s">
        <v>399</v>
      </c>
      <c r="L55">
        <v>1348</v>
      </c>
      <c r="N55">
        <v>1009</v>
      </c>
      <c r="O55" t="s">
        <v>62</v>
      </c>
      <c r="P55" t="s">
        <v>62</v>
      </c>
      <c r="Q55">
        <v>1000</v>
      </c>
      <c r="X55">
        <v>7.0000000000000007E-2</v>
      </c>
      <c r="Y55">
        <v>1500</v>
      </c>
      <c r="Z55">
        <v>0</v>
      </c>
      <c r="AA55">
        <v>0</v>
      </c>
      <c r="AB55">
        <v>0</v>
      </c>
      <c r="AC55">
        <v>0</v>
      </c>
      <c r="AD55">
        <v>1</v>
      </c>
      <c r="AE55">
        <v>0</v>
      </c>
      <c r="AF55" t="s">
        <v>6</v>
      </c>
      <c r="AG55">
        <v>7.0000000000000007E-2</v>
      </c>
      <c r="AH55">
        <v>2</v>
      </c>
      <c r="AI55">
        <v>26812483</v>
      </c>
      <c r="AJ55">
        <v>51</v>
      </c>
      <c r="AK55">
        <v>0</v>
      </c>
      <c r="AL55">
        <v>0</v>
      </c>
      <c r="AM55">
        <v>0</v>
      </c>
      <c r="AN55">
        <v>0</v>
      </c>
      <c r="AO55">
        <v>0</v>
      </c>
      <c r="AP55">
        <v>0</v>
      </c>
      <c r="AQ55">
        <v>0</v>
      </c>
      <c r="AR55">
        <v>0</v>
      </c>
    </row>
    <row r="56" spans="1:44" x14ac:dyDescent="0.2">
      <c r="A56">
        <f>ROW(Source!A29)</f>
        <v>29</v>
      </c>
      <c r="B56">
        <v>26812484</v>
      </c>
      <c r="C56">
        <v>26812472</v>
      </c>
      <c r="D56">
        <v>25149961</v>
      </c>
      <c r="E56">
        <v>1</v>
      </c>
      <c r="F56">
        <v>1</v>
      </c>
      <c r="G56">
        <v>1</v>
      </c>
      <c r="H56">
        <v>3</v>
      </c>
      <c r="I56" t="s">
        <v>400</v>
      </c>
      <c r="J56" t="s">
        <v>401</v>
      </c>
      <c r="K56" t="s">
        <v>402</v>
      </c>
      <c r="L56">
        <v>1339</v>
      </c>
      <c r="N56">
        <v>1007</v>
      </c>
      <c r="O56" t="s">
        <v>52</v>
      </c>
      <c r="P56" t="s">
        <v>52</v>
      </c>
      <c r="Q56">
        <v>1</v>
      </c>
      <c r="X56">
        <v>3.5</v>
      </c>
      <c r="Y56">
        <v>2.44</v>
      </c>
      <c r="Z56">
        <v>0</v>
      </c>
      <c r="AA56">
        <v>0</v>
      </c>
      <c r="AB56">
        <v>0</v>
      </c>
      <c r="AC56">
        <v>0</v>
      </c>
      <c r="AD56">
        <v>1</v>
      </c>
      <c r="AE56">
        <v>0</v>
      </c>
      <c r="AF56" t="s">
        <v>6</v>
      </c>
      <c r="AG56">
        <v>3.5</v>
      </c>
      <c r="AH56">
        <v>2</v>
      </c>
      <c r="AI56">
        <v>26812484</v>
      </c>
      <c r="AJ56">
        <v>52</v>
      </c>
      <c r="AK56">
        <v>0</v>
      </c>
      <c r="AL56">
        <v>0</v>
      </c>
      <c r="AM56">
        <v>0</v>
      </c>
      <c r="AN56">
        <v>0</v>
      </c>
      <c r="AO56">
        <v>0</v>
      </c>
      <c r="AP56">
        <v>0</v>
      </c>
      <c r="AQ56">
        <v>0</v>
      </c>
      <c r="AR56">
        <v>0</v>
      </c>
    </row>
    <row r="57" spans="1:44" x14ac:dyDescent="0.2">
      <c r="A57">
        <f>ROW(Source!A29)</f>
        <v>29</v>
      </c>
      <c r="B57">
        <v>26812485</v>
      </c>
      <c r="C57">
        <v>26812472</v>
      </c>
      <c r="D57">
        <v>25146456</v>
      </c>
      <c r="E57">
        <v>17</v>
      </c>
      <c r="F57">
        <v>1</v>
      </c>
      <c r="G57">
        <v>1</v>
      </c>
      <c r="H57">
        <v>3</v>
      </c>
      <c r="I57" t="s">
        <v>480</v>
      </c>
      <c r="J57" t="s">
        <v>6</v>
      </c>
      <c r="K57" t="s">
        <v>46</v>
      </c>
      <c r="L57">
        <v>1301</v>
      </c>
      <c r="N57">
        <v>1003</v>
      </c>
      <c r="O57" t="s">
        <v>481</v>
      </c>
      <c r="P57" t="s">
        <v>481</v>
      </c>
      <c r="Q57">
        <v>1</v>
      </c>
      <c r="X57">
        <v>100</v>
      </c>
      <c r="Y57">
        <v>0</v>
      </c>
      <c r="Z57">
        <v>0</v>
      </c>
      <c r="AA57">
        <v>0</v>
      </c>
      <c r="AB57">
        <v>0</v>
      </c>
      <c r="AC57">
        <v>0</v>
      </c>
      <c r="AD57">
        <v>0</v>
      </c>
      <c r="AE57">
        <v>0</v>
      </c>
      <c r="AF57" t="s">
        <v>6</v>
      </c>
      <c r="AG57">
        <v>100</v>
      </c>
      <c r="AH57">
        <v>3</v>
      </c>
      <c r="AI57">
        <v>-1</v>
      </c>
      <c r="AJ57" t="s">
        <v>6</v>
      </c>
      <c r="AK57">
        <v>0</v>
      </c>
      <c r="AL57">
        <v>0</v>
      </c>
      <c r="AM57">
        <v>0</v>
      </c>
      <c r="AN57">
        <v>0</v>
      </c>
      <c r="AO57">
        <v>0</v>
      </c>
      <c r="AP57">
        <v>0</v>
      </c>
      <c r="AQ57">
        <v>0</v>
      </c>
      <c r="AR57">
        <v>0</v>
      </c>
    </row>
    <row r="58" spans="1:44" x14ac:dyDescent="0.2">
      <c r="A58">
        <f>ROW(Source!A29)</f>
        <v>29</v>
      </c>
      <c r="B58">
        <v>26812486</v>
      </c>
      <c r="C58">
        <v>26812472</v>
      </c>
      <c r="D58">
        <v>25144257</v>
      </c>
      <c r="E58">
        <v>17</v>
      </c>
      <c r="F58">
        <v>1</v>
      </c>
      <c r="G58">
        <v>1</v>
      </c>
      <c r="H58">
        <v>3</v>
      </c>
      <c r="I58" t="s">
        <v>482</v>
      </c>
      <c r="J58" t="s">
        <v>6</v>
      </c>
      <c r="K58" t="s">
        <v>483</v>
      </c>
      <c r="L58">
        <v>1339</v>
      </c>
      <c r="N58">
        <v>1007</v>
      </c>
      <c r="O58" t="s">
        <v>52</v>
      </c>
      <c r="P58" t="s">
        <v>52</v>
      </c>
      <c r="Q58">
        <v>1</v>
      </c>
      <c r="X58">
        <v>2</v>
      </c>
      <c r="Y58">
        <v>0</v>
      </c>
      <c r="Z58">
        <v>0</v>
      </c>
      <c r="AA58">
        <v>0</v>
      </c>
      <c r="AB58">
        <v>0</v>
      </c>
      <c r="AC58">
        <v>0</v>
      </c>
      <c r="AD58">
        <v>0</v>
      </c>
      <c r="AE58">
        <v>0</v>
      </c>
      <c r="AF58" t="s">
        <v>6</v>
      </c>
      <c r="AG58">
        <v>2</v>
      </c>
      <c r="AH58">
        <v>3</v>
      </c>
      <c r="AI58">
        <v>-1</v>
      </c>
      <c r="AJ58" t="s">
        <v>6</v>
      </c>
      <c r="AK58">
        <v>0</v>
      </c>
      <c r="AL58">
        <v>0</v>
      </c>
      <c r="AM58">
        <v>0</v>
      </c>
      <c r="AN58">
        <v>0</v>
      </c>
      <c r="AO58">
        <v>0</v>
      </c>
      <c r="AP58">
        <v>0</v>
      </c>
      <c r="AQ58">
        <v>0</v>
      </c>
      <c r="AR58">
        <v>0</v>
      </c>
    </row>
    <row r="59" spans="1:44" x14ac:dyDescent="0.2">
      <c r="A59">
        <f>ROW(Source!A34)</f>
        <v>34</v>
      </c>
      <c r="B59">
        <v>26812535</v>
      </c>
      <c r="C59">
        <v>26812534</v>
      </c>
      <c r="D59">
        <v>25413050</v>
      </c>
      <c r="E59">
        <v>1</v>
      </c>
      <c r="F59">
        <v>1</v>
      </c>
      <c r="G59">
        <v>1</v>
      </c>
      <c r="H59">
        <v>1</v>
      </c>
      <c r="I59" t="s">
        <v>403</v>
      </c>
      <c r="J59" t="s">
        <v>6</v>
      </c>
      <c r="K59" t="s">
        <v>404</v>
      </c>
      <c r="L59">
        <v>1191</v>
      </c>
      <c r="N59">
        <v>1013</v>
      </c>
      <c r="O59" t="s">
        <v>344</v>
      </c>
      <c r="P59" t="s">
        <v>344</v>
      </c>
      <c r="Q59">
        <v>1</v>
      </c>
      <c r="X59">
        <v>2.3199999999999998</v>
      </c>
      <c r="Y59">
        <v>0</v>
      </c>
      <c r="Z59">
        <v>0</v>
      </c>
      <c r="AA59">
        <v>0</v>
      </c>
      <c r="AB59">
        <v>7.8</v>
      </c>
      <c r="AC59">
        <v>0</v>
      </c>
      <c r="AD59">
        <v>1</v>
      </c>
      <c r="AE59">
        <v>1</v>
      </c>
      <c r="AF59" t="s">
        <v>32</v>
      </c>
      <c r="AG59">
        <v>2.7839999999999998</v>
      </c>
      <c r="AH59">
        <v>2</v>
      </c>
      <c r="AI59">
        <v>26812535</v>
      </c>
      <c r="AJ59">
        <v>55</v>
      </c>
      <c r="AK59">
        <v>0</v>
      </c>
      <c r="AL59">
        <v>0</v>
      </c>
      <c r="AM59">
        <v>0</v>
      </c>
      <c r="AN59">
        <v>0</v>
      </c>
      <c r="AO59">
        <v>0</v>
      </c>
      <c r="AP59">
        <v>0</v>
      </c>
      <c r="AQ59">
        <v>0</v>
      </c>
      <c r="AR59">
        <v>0</v>
      </c>
    </row>
    <row r="60" spans="1:44" x14ac:dyDescent="0.2">
      <c r="A60">
        <f>ROW(Source!A34)</f>
        <v>34</v>
      </c>
      <c r="B60">
        <v>26812536</v>
      </c>
      <c r="C60">
        <v>26812534</v>
      </c>
      <c r="D60">
        <v>25412928</v>
      </c>
      <c r="E60">
        <v>1</v>
      </c>
      <c r="F60">
        <v>1</v>
      </c>
      <c r="G60">
        <v>1</v>
      </c>
      <c r="H60">
        <v>1</v>
      </c>
      <c r="I60" t="s">
        <v>345</v>
      </c>
      <c r="J60" t="s">
        <v>6</v>
      </c>
      <c r="K60" t="s">
        <v>346</v>
      </c>
      <c r="L60">
        <v>1191</v>
      </c>
      <c r="N60">
        <v>1013</v>
      </c>
      <c r="O60" t="s">
        <v>344</v>
      </c>
      <c r="P60" t="s">
        <v>344</v>
      </c>
      <c r="Q60">
        <v>1</v>
      </c>
      <c r="X60">
        <v>6.5</v>
      </c>
      <c r="Y60">
        <v>0</v>
      </c>
      <c r="Z60">
        <v>0</v>
      </c>
      <c r="AA60">
        <v>0</v>
      </c>
      <c r="AB60">
        <v>0</v>
      </c>
      <c r="AC60">
        <v>0</v>
      </c>
      <c r="AD60">
        <v>1</v>
      </c>
      <c r="AE60">
        <v>2</v>
      </c>
      <c r="AF60" t="s">
        <v>32</v>
      </c>
      <c r="AG60">
        <v>7.8</v>
      </c>
      <c r="AH60">
        <v>2</v>
      </c>
      <c r="AI60">
        <v>26812536</v>
      </c>
      <c r="AJ60">
        <v>56</v>
      </c>
      <c r="AK60">
        <v>0</v>
      </c>
      <c r="AL60">
        <v>0</v>
      </c>
      <c r="AM60">
        <v>0</v>
      </c>
      <c r="AN60">
        <v>0</v>
      </c>
      <c r="AO60">
        <v>0</v>
      </c>
      <c r="AP60">
        <v>0</v>
      </c>
      <c r="AQ60">
        <v>0</v>
      </c>
      <c r="AR60">
        <v>0</v>
      </c>
    </row>
    <row r="61" spans="1:44" x14ac:dyDescent="0.2">
      <c r="A61">
        <f>ROW(Source!A34)</f>
        <v>34</v>
      </c>
      <c r="B61">
        <v>26812537</v>
      </c>
      <c r="C61">
        <v>26812534</v>
      </c>
      <c r="D61">
        <v>25230958</v>
      </c>
      <c r="E61">
        <v>1</v>
      </c>
      <c r="F61">
        <v>1</v>
      </c>
      <c r="G61">
        <v>1</v>
      </c>
      <c r="H61">
        <v>2</v>
      </c>
      <c r="I61" t="s">
        <v>405</v>
      </c>
      <c r="J61" t="s">
        <v>406</v>
      </c>
      <c r="K61" t="s">
        <v>407</v>
      </c>
      <c r="L61">
        <v>1368</v>
      </c>
      <c r="N61">
        <v>1011</v>
      </c>
      <c r="O61" t="s">
        <v>350</v>
      </c>
      <c r="P61" t="s">
        <v>350</v>
      </c>
      <c r="Q61">
        <v>1</v>
      </c>
      <c r="X61">
        <v>2.3199999999999998</v>
      </c>
      <c r="Y61">
        <v>0</v>
      </c>
      <c r="Z61">
        <v>448.02</v>
      </c>
      <c r="AA61">
        <v>15.42</v>
      </c>
      <c r="AB61">
        <v>0</v>
      </c>
      <c r="AC61">
        <v>0</v>
      </c>
      <c r="AD61">
        <v>1</v>
      </c>
      <c r="AE61">
        <v>0</v>
      </c>
      <c r="AF61" t="s">
        <v>32</v>
      </c>
      <c r="AG61">
        <v>2.7839999999999998</v>
      </c>
      <c r="AH61">
        <v>2</v>
      </c>
      <c r="AI61">
        <v>26812537</v>
      </c>
      <c r="AJ61">
        <v>57</v>
      </c>
      <c r="AK61">
        <v>0</v>
      </c>
      <c r="AL61">
        <v>0</v>
      </c>
      <c r="AM61">
        <v>0</v>
      </c>
      <c r="AN61">
        <v>0</v>
      </c>
      <c r="AO61">
        <v>0</v>
      </c>
      <c r="AP61">
        <v>0</v>
      </c>
      <c r="AQ61">
        <v>0</v>
      </c>
      <c r="AR61">
        <v>0</v>
      </c>
    </row>
    <row r="62" spans="1:44" x14ac:dyDescent="0.2">
      <c r="A62">
        <f>ROW(Source!A34)</f>
        <v>34</v>
      </c>
      <c r="B62">
        <v>26812538</v>
      </c>
      <c r="C62">
        <v>26812534</v>
      </c>
      <c r="D62">
        <v>25231536</v>
      </c>
      <c r="E62">
        <v>1</v>
      </c>
      <c r="F62">
        <v>1</v>
      </c>
      <c r="G62">
        <v>1</v>
      </c>
      <c r="H62">
        <v>2</v>
      </c>
      <c r="I62" t="s">
        <v>391</v>
      </c>
      <c r="J62" t="s">
        <v>392</v>
      </c>
      <c r="K62" t="s">
        <v>393</v>
      </c>
      <c r="L62">
        <v>1368</v>
      </c>
      <c r="N62">
        <v>1011</v>
      </c>
      <c r="O62" t="s">
        <v>350</v>
      </c>
      <c r="P62" t="s">
        <v>350</v>
      </c>
      <c r="Q62">
        <v>1</v>
      </c>
      <c r="X62">
        <v>1.1599999999999999</v>
      </c>
      <c r="Y62">
        <v>0</v>
      </c>
      <c r="Z62">
        <v>110</v>
      </c>
      <c r="AA62">
        <v>11.6</v>
      </c>
      <c r="AB62">
        <v>0</v>
      </c>
      <c r="AC62">
        <v>0</v>
      </c>
      <c r="AD62">
        <v>1</v>
      </c>
      <c r="AE62">
        <v>0</v>
      </c>
      <c r="AF62" t="s">
        <v>32</v>
      </c>
      <c r="AG62">
        <v>1.3919999999999999</v>
      </c>
      <c r="AH62">
        <v>2</v>
      </c>
      <c r="AI62">
        <v>26812538</v>
      </c>
      <c r="AJ62">
        <v>58</v>
      </c>
      <c r="AK62">
        <v>0</v>
      </c>
      <c r="AL62">
        <v>0</v>
      </c>
      <c r="AM62">
        <v>0</v>
      </c>
      <c r="AN62">
        <v>0</v>
      </c>
      <c r="AO62">
        <v>0</v>
      </c>
      <c r="AP62">
        <v>0</v>
      </c>
      <c r="AQ62">
        <v>0</v>
      </c>
      <c r="AR62">
        <v>0</v>
      </c>
    </row>
    <row r="63" spans="1:44" x14ac:dyDescent="0.2">
      <c r="A63">
        <f>ROW(Source!A34)</f>
        <v>34</v>
      </c>
      <c r="B63">
        <v>26812539</v>
      </c>
      <c r="C63">
        <v>26812534</v>
      </c>
      <c r="D63">
        <v>25231542</v>
      </c>
      <c r="E63">
        <v>1</v>
      </c>
      <c r="F63">
        <v>1</v>
      </c>
      <c r="G63">
        <v>1</v>
      </c>
      <c r="H63">
        <v>2</v>
      </c>
      <c r="I63" t="s">
        <v>408</v>
      </c>
      <c r="J63" t="s">
        <v>409</v>
      </c>
      <c r="K63" t="s">
        <v>410</v>
      </c>
      <c r="L63">
        <v>1368</v>
      </c>
      <c r="N63">
        <v>1011</v>
      </c>
      <c r="O63" t="s">
        <v>350</v>
      </c>
      <c r="P63" t="s">
        <v>350</v>
      </c>
      <c r="Q63">
        <v>1</v>
      </c>
      <c r="X63">
        <v>0.7</v>
      </c>
      <c r="Y63">
        <v>0</v>
      </c>
      <c r="Z63">
        <v>62.3</v>
      </c>
      <c r="AA63">
        <v>11.6</v>
      </c>
      <c r="AB63">
        <v>0</v>
      </c>
      <c r="AC63">
        <v>0</v>
      </c>
      <c r="AD63">
        <v>1</v>
      </c>
      <c r="AE63">
        <v>0</v>
      </c>
      <c r="AF63" t="s">
        <v>32</v>
      </c>
      <c r="AG63">
        <v>0.84</v>
      </c>
      <c r="AH63">
        <v>2</v>
      </c>
      <c r="AI63">
        <v>26812539</v>
      </c>
      <c r="AJ63">
        <v>59</v>
      </c>
      <c r="AK63">
        <v>0</v>
      </c>
      <c r="AL63">
        <v>0</v>
      </c>
      <c r="AM63">
        <v>0</v>
      </c>
      <c r="AN63">
        <v>0</v>
      </c>
      <c r="AO63">
        <v>0</v>
      </c>
      <c r="AP63">
        <v>0</v>
      </c>
      <c r="AQ63">
        <v>0</v>
      </c>
      <c r="AR63">
        <v>0</v>
      </c>
    </row>
    <row r="64" spans="1:44" x14ac:dyDescent="0.2">
      <c r="A64">
        <f>ROW(Source!A34)</f>
        <v>34</v>
      </c>
      <c r="B64">
        <v>26812540</v>
      </c>
      <c r="C64">
        <v>26812534</v>
      </c>
      <c r="D64">
        <v>25231615</v>
      </c>
      <c r="E64">
        <v>1</v>
      </c>
      <c r="F64">
        <v>1</v>
      </c>
      <c r="G64">
        <v>1</v>
      </c>
      <c r="H64">
        <v>2</v>
      </c>
      <c r="I64" t="s">
        <v>411</v>
      </c>
      <c r="J64" t="s">
        <v>412</v>
      </c>
      <c r="K64" t="s">
        <v>413</v>
      </c>
      <c r="L64">
        <v>1368</v>
      </c>
      <c r="N64">
        <v>1011</v>
      </c>
      <c r="O64" t="s">
        <v>350</v>
      </c>
      <c r="P64" t="s">
        <v>350</v>
      </c>
      <c r="Q64">
        <v>1</v>
      </c>
      <c r="X64">
        <v>2.3199999999999998</v>
      </c>
      <c r="Y64">
        <v>0</v>
      </c>
      <c r="Z64">
        <v>113.44</v>
      </c>
      <c r="AA64">
        <v>13.5</v>
      </c>
      <c r="AB64">
        <v>0</v>
      </c>
      <c r="AC64">
        <v>0</v>
      </c>
      <c r="AD64">
        <v>1</v>
      </c>
      <c r="AE64">
        <v>0</v>
      </c>
      <c r="AF64" t="s">
        <v>32</v>
      </c>
      <c r="AG64">
        <v>2.7839999999999998</v>
      </c>
      <c r="AH64">
        <v>2</v>
      </c>
      <c r="AI64">
        <v>26812540</v>
      </c>
      <c r="AJ64">
        <v>60</v>
      </c>
      <c r="AK64">
        <v>0</v>
      </c>
      <c r="AL64">
        <v>0</v>
      </c>
      <c r="AM64">
        <v>0</v>
      </c>
      <c r="AN64">
        <v>0</v>
      </c>
      <c r="AO64">
        <v>0</v>
      </c>
      <c r="AP64">
        <v>0</v>
      </c>
      <c r="AQ64">
        <v>0</v>
      </c>
      <c r="AR64">
        <v>0</v>
      </c>
    </row>
    <row r="65" spans="1:44" x14ac:dyDescent="0.2">
      <c r="A65">
        <f>ROW(Source!A34)</f>
        <v>34</v>
      </c>
      <c r="B65">
        <v>26812541</v>
      </c>
      <c r="C65">
        <v>26812534</v>
      </c>
      <c r="D65">
        <v>25147334</v>
      </c>
      <c r="E65">
        <v>17</v>
      </c>
      <c r="F65">
        <v>1</v>
      </c>
      <c r="G65">
        <v>1</v>
      </c>
      <c r="H65">
        <v>3</v>
      </c>
      <c r="I65" t="s">
        <v>484</v>
      </c>
      <c r="J65" t="s">
        <v>6</v>
      </c>
      <c r="K65" t="s">
        <v>61</v>
      </c>
      <c r="L65">
        <v>1348</v>
      </c>
      <c r="N65">
        <v>1009</v>
      </c>
      <c r="O65" t="s">
        <v>62</v>
      </c>
      <c r="P65" t="s">
        <v>62</v>
      </c>
      <c r="Q65">
        <v>1000</v>
      </c>
      <c r="X65">
        <v>99</v>
      </c>
      <c r="Y65">
        <v>0</v>
      </c>
      <c r="Z65">
        <v>0</v>
      </c>
      <c r="AA65">
        <v>0</v>
      </c>
      <c r="AB65">
        <v>0</v>
      </c>
      <c r="AC65">
        <v>0</v>
      </c>
      <c r="AD65">
        <v>0</v>
      </c>
      <c r="AE65">
        <v>0</v>
      </c>
      <c r="AF65" t="s">
        <v>6</v>
      </c>
      <c r="AG65">
        <v>99</v>
      </c>
      <c r="AH65">
        <v>3</v>
      </c>
      <c r="AI65">
        <v>-1</v>
      </c>
      <c r="AJ65" t="s">
        <v>6</v>
      </c>
      <c r="AK65">
        <v>0</v>
      </c>
      <c r="AL65">
        <v>0</v>
      </c>
      <c r="AM65">
        <v>0</v>
      </c>
      <c r="AN65">
        <v>0</v>
      </c>
      <c r="AO65">
        <v>0</v>
      </c>
      <c r="AP65">
        <v>0</v>
      </c>
      <c r="AQ65">
        <v>0</v>
      </c>
      <c r="AR65">
        <v>0</v>
      </c>
    </row>
    <row r="66" spans="1:44" x14ac:dyDescent="0.2">
      <c r="A66">
        <f>ROW(Source!A35)</f>
        <v>35</v>
      </c>
      <c r="B66">
        <v>26812535</v>
      </c>
      <c r="C66">
        <v>26812534</v>
      </c>
      <c r="D66">
        <v>25413050</v>
      </c>
      <c r="E66">
        <v>1</v>
      </c>
      <c r="F66">
        <v>1</v>
      </c>
      <c r="G66">
        <v>1</v>
      </c>
      <c r="H66">
        <v>1</v>
      </c>
      <c r="I66" t="s">
        <v>403</v>
      </c>
      <c r="J66" t="s">
        <v>6</v>
      </c>
      <c r="K66" t="s">
        <v>404</v>
      </c>
      <c r="L66">
        <v>1191</v>
      </c>
      <c r="N66">
        <v>1013</v>
      </c>
      <c r="O66" t="s">
        <v>344</v>
      </c>
      <c r="P66" t="s">
        <v>344</v>
      </c>
      <c r="Q66">
        <v>1</v>
      </c>
      <c r="X66">
        <v>2.3199999999999998</v>
      </c>
      <c r="Y66">
        <v>0</v>
      </c>
      <c r="Z66">
        <v>0</v>
      </c>
      <c r="AA66">
        <v>0</v>
      </c>
      <c r="AB66">
        <v>7.8</v>
      </c>
      <c r="AC66">
        <v>0</v>
      </c>
      <c r="AD66">
        <v>1</v>
      </c>
      <c r="AE66">
        <v>1</v>
      </c>
      <c r="AF66" t="s">
        <v>32</v>
      </c>
      <c r="AG66">
        <v>2.7839999999999998</v>
      </c>
      <c r="AH66">
        <v>2</v>
      </c>
      <c r="AI66">
        <v>26812535</v>
      </c>
      <c r="AJ66">
        <v>62</v>
      </c>
      <c r="AK66">
        <v>0</v>
      </c>
      <c r="AL66">
        <v>0</v>
      </c>
      <c r="AM66">
        <v>0</v>
      </c>
      <c r="AN66">
        <v>0</v>
      </c>
      <c r="AO66">
        <v>0</v>
      </c>
      <c r="AP66">
        <v>0</v>
      </c>
      <c r="AQ66">
        <v>0</v>
      </c>
      <c r="AR66">
        <v>0</v>
      </c>
    </row>
    <row r="67" spans="1:44" x14ac:dyDescent="0.2">
      <c r="A67">
        <f>ROW(Source!A35)</f>
        <v>35</v>
      </c>
      <c r="B67">
        <v>26812536</v>
      </c>
      <c r="C67">
        <v>26812534</v>
      </c>
      <c r="D67">
        <v>25412928</v>
      </c>
      <c r="E67">
        <v>1</v>
      </c>
      <c r="F67">
        <v>1</v>
      </c>
      <c r="G67">
        <v>1</v>
      </c>
      <c r="H67">
        <v>1</v>
      </c>
      <c r="I67" t="s">
        <v>345</v>
      </c>
      <c r="J67" t="s">
        <v>6</v>
      </c>
      <c r="K67" t="s">
        <v>346</v>
      </c>
      <c r="L67">
        <v>1191</v>
      </c>
      <c r="N67">
        <v>1013</v>
      </c>
      <c r="O67" t="s">
        <v>344</v>
      </c>
      <c r="P67" t="s">
        <v>344</v>
      </c>
      <c r="Q67">
        <v>1</v>
      </c>
      <c r="X67">
        <v>6.5</v>
      </c>
      <c r="Y67">
        <v>0</v>
      </c>
      <c r="Z67">
        <v>0</v>
      </c>
      <c r="AA67">
        <v>0</v>
      </c>
      <c r="AB67">
        <v>0</v>
      </c>
      <c r="AC67">
        <v>0</v>
      </c>
      <c r="AD67">
        <v>1</v>
      </c>
      <c r="AE67">
        <v>2</v>
      </c>
      <c r="AF67" t="s">
        <v>32</v>
      </c>
      <c r="AG67">
        <v>7.8</v>
      </c>
      <c r="AH67">
        <v>2</v>
      </c>
      <c r="AI67">
        <v>26812536</v>
      </c>
      <c r="AJ67">
        <v>63</v>
      </c>
      <c r="AK67">
        <v>0</v>
      </c>
      <c r="AL67">
        <v>0</v>
      </c>
      <c r="AM67">
        <v>0</v>
      </c>
      <c r="AN67">
        <v>0</v>
      </c>
      <c r="AO67">
        <v>0</v>
      </c>
      <c r="AP67">
        <v>0</v>
      </c>
      <c r="AQ67">
        <v>0</v>
      </c>
      <c r="AR67">
        <v>0</v>
      </c>
    </row>
    <row r="68" spans="1:44" x14ac:dyDescent="0.2">
      <c r="A68">
        <f>ROW(Source!A35)</f>
        <v>35</v>
      </c>
      <c r="B68">
        <v>26812537</v>
      </c>
      <c r="C68">
        <v>26812534</v>
      </c>
      <c r="D68">
        <v>25230958</v>
      </c>
      <c r="E68">
        <v>1</v>
      </c>
      <c r="F68">
        <v>1</v>
      </c>
      <c r="G68">
        <v>1</v>
      </c>
      <c r="H68">
        <v>2</v>
      </c>
      <c r="I68" t="s">
        <v>405</v>
      </c>
      <c r="J68" t="s">
        <v>406</v>
      </c>
      <c r="K68" t="s">
        <v>407</v>
      </c>
      <c r="L68">
        <v>1368</v>
      </c>
      <c r="N68">
        <v>1011</v>
      </c>
      <c r="O68" t="s">
        <v>350</v>
      </c>
      <c r="P68" t="s">
        <v>350</v>
      </c>
      <c r="Q68">
        <v>1</v>
      </c>
      <c r="X68">
        <v>2.3199999999999998</v>
      </c>
      <c r="Y68">
        <v>0</v>
      </c>
      <c r="Z68">
        <v>448.02</v>
      </c>
      <c r="AA68">
        <v>15.42</v>
      </c>
      <c r="AB68">
        <v>0</v>
      </c>
      <c r="AC68">
        <v>0</v>
      </c>
      <c r="AD68">
        <v>1</v>
      </c>
      <c r="AE68">
        <v>0</v>
      </c>
      <c r="AF68" t="s">
        <v>32</v>
      </c>
      <c r="AG68">
        <v>2.7839999999999998</v>
      </c>
      <c r="AH68">
        <v>2</v>
      </c>
      <c r="AI68">
        <v>26812537</v>
      </c>
      <c r="AJ68">
        <v>64</v>
      </c>
      <c r="AK68">
        <v>0</v>
      </c>
      <c r="AL68">
        <v>0</v>
      </c>
      <c r="AM68">
        <v>0</v>
      </c>
      <c r="AN68">
        <v>0</v>
      </c>
      <c r="AO68">
        <v>0</v>
      </c>
      <c r="AP68">
        <v>0</v>
      </c>
      <c r="AQ68">
        <v>0</v>
      </c>
      <c r="AR68">
        <v>0</v>
      </c>
    </row>
    <row r="69" spans="1:44" x14ac:dyDescent="0.2">
      <c r="A69">
        <f>ROW(Source!A35)</f>
        <v>35</v>
      </c>
      <c r="B69">
        <v>26812538</v>
      </c>
      <c r="C69">
        <v>26812534</v>
      </c>
      <c r="D69">
        <v>25231536</v>
      </c>
      <c r="E69">
        <v>1</v>
      </c>
      <c r="F69">
        <v>1</v>
      </c>
      <c r="G69">
        <v>1</v>
      </c>
      <c r="H69">
        <v>2</v>
      </c>
      <c r="I69" t="s">
        <v>391</v>
      </c>
      <c r="J69" t="s">
        <v>392</v>
      </c>
      <c r="K69" t="s">
        <v>393</v>
      </c>
      <c r="L69">
        <v>1368</v>
      </c>
      <c r="N69">
        <v>1011</v>
      </c>
      <c r="O69" t="s">
        <v>350</v>
      </c>
      <c r="P69" t="s">
        <v>350</v>
      </c>
      <c r="Q69">
        <v>1</v>
      </c>
      <c r="X69">
        <v>1.1599999999999999</v>
      </c>
      <c r="Y69">
        <v>0</v>
      </c>
      <c r="Z69">
        <v>110</v>
      </c>
      <c r="AA69">
        <v>11.6</v>
      </c>
      <c r="AB69">
        <v>0</v>
      </c>
      <c r="AC69">
        <v>0</v>
      </c>
      <c r="AD69">
        <v>1</v>
      </c>
      <c r="AE69">
        <v>0</v>
      </c>
      <c r="AF69" t="s">
        <v>32</v>
      </c>
      <c r="AG69">
        <v>1.3919999999999999</v>
      </c>
      <c r="AH69">
        <v>2</v>
      </c>
      <c r="AI69">
        <v>26812538</v>
      </c>
      <c r="AJ69">
        <v>65</v>
      </c>
      <c r="AK69">
        <v>0</v>
      </c>
      <c r="AL69">
        <v>0</v>
      </c>
      <c r="AM69">
        <v>0</v>
      </c>
      <c r="AN69">
        <v>0</v>
      </c>
      <c r="AO69">
        <v>0</v>
      </c>
      <c r="AP69">
        <v>0</v>
      </c>
      <c r="AQ69">
        <v>0</v>
      </c>
      <c r="AR69">
        <v>0</v>
      </c>
    </row>
    <row r="70" spans="1:44" x14ac:dyDescent="0.2">
      <c r="A70">
        <f>ROW(Source!A35)</f>
        <v>35</v>
      </c>
      <c r="B70">
        <v>26812539</v>
      </c>
      <c r="C70">
        <v>26812534</v>
      </c>
      <c r="D70">
        <v>25231542</v>
      </c>
      <c r="E70">
        <v>1</v>
      </c>
      <c r="F70">
        <v>1</v>
      </c>
      <c r="G70">
        <v>1</v>
      </c>
      <c r="H70">
        <v>2</v>
      </c>
      <c r="I70" t="s">
        <v>408</v>
      </c>
      <c r="J70" t="s">
        <v>409</v>
      </c>
      <c r="K70" t="s">
        <v>410</v>
      </c>
      <c r="L70">
        <v>1368</v>
      </c>
      <c r="N70">
        <v>1011</v>
      </c>
      <c r="O70" t="s">
        <v>350</v>
      </c>
      <c r="P70" t="s">
        <v>350</v>
      </c>
      <c r="Q70">
        <v>1</v>
      </c>
      <c r="X70">
        <v>0.7</v>
      </c>
      <c r="Y70">
        <v>0</v>
      </c>
      <c r="Z70">
        <v>62.3</v>
      </c>
      <c r="AA70">
        <v>11.6</v>
      </c>
      <c r="AB70">
        <v>0</v>
      </c>
      <c r="AC70">
        <v>0</v>
      </c>
      <c r="AD70">
        <v>1</v>
      </c>
      <c r="AE70">
        <v>0</v>
      </c>
      <c r="AF70" t="s">
        <v>32</v>
      </c>
      <c r="AG70">
        <v>0.84</v>
      </c>
      <c r="AH70">
        <v>2</v>
      </c>
      <c r="AI70">
        <v>26812539</v>
      </c>
      <c r="AJ70">
        <v>66</v>
      </c>
      <c r="AK70">
        <v>0</v>
      </c>
      <c r="AL70">
        <v>0</v>
      </c>
      <c r="AM70">
        <v>0</v>
      </c>
      <c r="AN70">
        <v>0</v>
      </c>
      <c r="AO70">
        <v>0</v>
      </c>
      <c r="AP70">
        <v>0</v>
      </c>
      <c r="AQ70">
        <v>0</v>
      </c>
      <c r="AR70">
        <v>0</v>
      </c>
    </row>
    <row r="71" spans="1:44" x14ac:dyDescent="0.2">
      <c r="A71">
        <f>ROW(Source!A35)</f>
        <v>35</v>
      </c>
      <c r="B71">
        <v>26812540</v>
      </c>
      <c r="C71">
        <v>26812534</v>
      </c>
      <c r="D71">
        <v>25231615</v>
      </c>
      <c r="E71">
        <v>1</v>
      </c>
      <c r="F71">
        <v>1</v>
      </c>
      <c r="G71">
        <v>1</v>
      </c>
      <c r="H71">
        <v>2</v>
      </c>
      <c r="I71" t="s">
        <v>411</v>
      </c>
      <c r="J71" t="s">
        <v>412</v>
      </c>
      <c r="K71" t="s">
        <v>413</v>
      </c>
      <c r="L71">
        <v>1368</v>
      </c>
      <c r="N71">
        <v>1011</v>
      </c>
      <c r="O71" t="s">
        <v>350</v>
      </c>
      <c r="P71" t="s">
        <v>350</v>
      </c>
      <c r="Q71">
        <v>1</v>
      </c>
      <c r="X71">
        <v>2.3199999999999998</v>
      </c>
      <c r="Y71">
        <v>0</v>
      </c>
      <c r="Z71">
        <v>113.44</v>
      </c>
      <c r="AA71">
        <v>13.5</v>
      </c>
      <c r="AB71">
        <v>0</v>
      </c>
      <c r="AC71">
        <v>0</v>
      </c>
      <c r="AD71">
        <v>1</v>
      </c>
      <c r="AE71">
        <v>0</v>
      </c>
      <c r="AF71" t="s">
        <v>32</v>
      </c>
      <c r="AG71">
        <v>2.7839999999999998</v>
      </c>
      <c r="AH71">
        <v>2</v>
      </c>
      <c r="AI71">
        <v>26812540</v>
      </c>
      <c r="AJ71">
        <v>67</v>
      </c>
      <c r="AK71">
        <v>0</v>
      </c>
      <c r="AL71">
        <v>0</v>
      </c>
      <c r="AM71">
        <v>0</v>
      </c>
      <c r="AN71">
        <v>0</v>
      </c>
      <c r="AO71">
        <v>0</v>
      </c>
      <c r="AP71">
        <v>0</v>
      </c>
      <c r="AQ71">
        <v>0</v>
      </c>
      <c r="AR71">
        <v>0</v>
      </c>
    </row>
    <row r="72" spans="1:44" x14ac:dyDescent="0.2">
      <c r="A72">
        <f>ROW(Source!A35)</f>
        <v>35</v>
      </c>
      <c r="B72">
        <v>26812541</v>
      </c>
      <c r="C72">
        <v>26812534</v>
      </c>
      <c r="D72">
        <v>25147334</v>
      </c>
      <c r="E72">
        <v>17</v>
      </c>
      <c r="F72">
        <v>1</v>
      </c>
      <c r="G72">
        <v>1</v>
      </c>
      <c r="H72">
        <v>3</v>
      </c>
      <c r="I72" t="s">
        <v>484</v>
      </c>
      <c r="J72" t="s">
        <v>6</v>
      </c>
      <c r="K72" t="s">
        <v>61</v>
      </c>
      <c r="L72">
        <v>1348</v>
      </c>
      <c r="N72">
        <v>1009</v>
      </c>
      <c r="O72" t="s">
        <v>62</v>
      </c>
      <c r="P72" t="s">
        <v>62</v>
      </c>
      <c r="Q72">
        <v>1000</v>
      </c>
      <c r="X72">
        <v>99</v>
      </c>
      <c r="Y72">
        <v>0</v>
      </c>
      <c r="Z72">
        <v>0</v>
      </c>
      <c r="AA72">
        <v>0</v>
      </c>
      <c r="AB72">
        <v>0</v>
      </c>
      <c r="AC72">
        <v>0</v>
      </c>
      <c r="AD72">
        <v>0</v>
      </c>
      <c r="AE72">
        <v>0</v>
      </c>
      <c r="AF72" t="s">
        <v>6</v>
      </c>
      <c r="AG72">
        <v>99</v>
      </c>
      <c r="AH72">
        <v>3</v>
      </c>
      <c r="AI72">
        <v>-1</v>
      </c>
      <c r="AJ72" t="s">
        <v>6</v>
      </c>
      <c r="AK72">
        <v>0</v>
      </c>
      <c r="AL72">
        <v>0</v>
      </c>
      <c r="AM72">
        <v>0</v>
      </c>
      <c r="AN72">
        <v>0</v>
      </c>
      <c r="AO72">
        <v>0</v>
      </c>
      <c r="AP72">
        <v>0</v>
      </c>
      <c r="AQ72">
        <v>0</v>
      </c>
      <c r="AR72">
        <v>0</v>
      </c>
    </row>
    <row r="73" spans="1:44" x14ac:dyDescent="0.2">
      <c r="A73">
        <f>ROW(Source!A38)</f>
        <v>38</v>
      </c>
      <c r="B73">
        <v>26812547</v>
      </c>
      <c r="C73">
        <v>26812546</v>
      </c>
      <c r="D73">
        <v>25413300</v>
      </c>
      <c r="E73">
        <v>1</v>
      </c>
      <c r="F73">
        <v>1</v>
      </c>
      <c r="G73">
        <v>1</v>
      </c>
      <c r="H73">
        <v>1</v>
      </c>
      <c r="I73" t="s">
        <v>342</v>
      </c>
      <c r="J73" t="s">
        <v>6</v>
      </c>
      <c r="K73" t="s">
        <v>343</v>
      </c>
      <c r="L73">
        <v>1191</v>
      </c>
      <c r="N73">
        <v>1013</v>
      </c>
      <c r="O73" t="s">
        <v>344</v>
      </c>
      <c r="P73" t="s">
        <v>344</v>
      </c>
      <c r="Q73">
        <v>1</v>
      </c>
      <c r="X73">
        <v>129</v>
      </c>
      <c r="Y73">
        <v>0</v>
      </c>
      <c r="Z73">
        <v>0</v>
      </c>
      <c r="AA73">
        <v>0</v>
      </c>
      <c r="AB73">
        <v>8.5299999999999994</v>
      </c>
      <c r="AC73">
        <v>0</v>
      </c>
      <c r="AD73">
        <v>1</v>
      </c>
      <c r="AE73">
        <v>1</v>
      </c>
      <c r="AF73" t="s">
        <v>42</v>
      </c>
      <c r="AG73">
        <v>148.35</v>
      </c>
      <c r="AH73">
        <v>2</v>
      </c>
      <c r="AI73">
        <v>26812547</v>
      </c>
      <c r="AJ73">
        <v>69</v>
      </c>
      <c r="AK73">
        <v>0</v>
      </c>
      <c r="AL73">
        <v>0</v>
      </c>
      <c r="AM73">
        <v>0</v>
      </c>
      <c r="AN73">
        <v>0</v>
      </c>
      <c r="AO73">
        <v>0</v>
      </c>
      <c r="AP73">
        <v>0</v>
      </c>
      <c r="AQ73">
        <v>0</v>
      </c>
      <c r="AR73">
        <v>0</v>
      </c>
    </row>
    <row r="74" spans="1:44" x14ac:dyDescent="0.2">
      <c r="A74">
        <f>ROW(Source!A39)</f>
        <v>39</v>
      </c>
      <c r="B74">
        <v>26812547</v>
      </c>
      <c r="C74">
        <v>26812546</v>
      </c>
      <c r="D74">
        <v>25413300</v>
      </c>
      <c r="E74">
        <v>1</v>
      </c>
      <c r="F74">
        <v>1</v>
      </c>
      <c r="G74">
        <v>1</v>
      </c>
      <c r="H74">
        <v>1</v>
      </c>
      <c r="I74" t="s">
        <v>342</v>
      </c>
      <c r="J74" t="s">
        <v>6</v>
      </c>
      <c r="K74" t="s">
        <v>343</v>
      </c>
      <c r="L74">
        <v>1191</v>
      </c>
      <c r="N74">
        <v>1013</v>
      </c>
      <c r="O74" t="s">
        <v>344</v>
      </c>
      <c r="P74" t="s">
        <v>344</v>
      </c>
      <c r="Q74">
        <v>1</v>
      </c>
      <c r="X74">
        <v>129</v>
      </c>
      <c r="Y74">
        <v>0</v>
      </c>
      <c r="Z74">
        <v>0</v>
      </c>
      <c r="AA74">
        <v>0</v>
      </c>
      <c r="AB74">
        <v>8.5299999999999994</v>
      </c>
      <c r="AC74">
        <v>0</v>
      </c>
      <c r="AD74">
        <v>1</v>
      </c>
      <c r="AE74">
        <v>1</v>
      </c>
      <c r="AF74" t="s">
        <v>42</v>
      </c>
      <c r="AG74">
        <v>148.35</v>
      </c>
      <c r="AH74">
        <v>2</v>
      </c>
      <c r="AI74">
        <v>26812547</v>
      </c>
      <c r="AJ74">
        <v>70</v>
      </c>
      <c r="AK74">
        <v>0</v>
      </c>
      <c r="AL74">
        <v>0</v>
      </c>
      <c r="AM74">
        <v>0</v>
      </c>
      <c r="AN74">
        <v>0</v>
      </c>
      <c r="AO74">
        <v>0</v>
      </c>
      <c r="AP74">
        <v>0</v>
      </c>
      <c r="AQ74">
        <v>0</v>
      </c>
      <c r="AR74">
        <v>0</v>
      </c>
    </row>
    <row r="75" spans="1:44" x14ac:dyDescent="0.2">
      <c r="A75">
        <f>ROW(Source!A40)</f>
        <v>40</v>
      </c>
      <c r="B75">
        <v>26812549</v>
      </c>
      <c r="C75">
        <v>26812548</v>
      </c>
      <c r="D75">
        <v>25414769</v>
      </c>
      <c r="E75">
        <v>1</v>
      </c>
      <c r="F75">
        <v>1</v>
      </c>
      <c r="G75">
        <v>1</v>
      </c>
      <c r="H75">
        <v>1</v>
      </c>
      <c r="I75" t="s">
        <v>377</v>
      </c>
      <c r="J75" t="s">
        <v>6</v>
      </c>
      <c r="K75" t="s">
        <v>378</v>
      </c>
      <c r="L75">
        <v>1191</v>
      </c>
      <c r="N75">
        <v>1013</v>
      </c>
      <c r="O75" t="s">
        <v>344</v>
      </c>
      <c r="P75" t="s">
        <v>344</v>
      </c>
      <c r="Q75">
        <v>1</v>
      </c>
      <c r="X75">
        <v>1.74</v>
      </c>
      <c r="Y75">
        <v>0</v>
      </c>
      <c r="Z75">
        <v>0</v>
      </c>
      <c r="AA75">
        <v>0</v>
      </c>
      <c r="AB75">
        <v>8.17</v>
      </c>
      <c r="AC75">
        <v>0</v>
      </c>
      <c r="AD75">
        <v>1</v>
      </c>
      <c r="AE75">
        <v>1</v>
      </c>
      <c r="AF75" t="s">
        <v>32</v>
      </c>
      <c r="AG75">
        <v>2.0880000000000001</v>
      </c>
      <c r="AH75">
        <v>2</v>
      </c>
      <c r="AI75">
        <v>26812549</v>
      </c>
      <c r="AJ75">
        <v>71</v>
      </c>
      <c r="AK75">
        <v>0</v>
      </c>
      <c r="AL75">
        <v>0</v>
      </c>
      <c r="AM75">
        <v>0</v>
      </c>
      <c r="AN75">
        <v>0</v>
      </c>
      <c r="AO75">
        <v>0</v>
      </c>
      <c r="AP75">
        <v>0</v>
      </c>
      <c r="AQ75">
        <v>0</v>
      </c>
      <c r="AR75">
        <v>0</v>
      </c>
    </row>
    <row r="76" spans="1:44" x14ac:dyDescent="0.2">
      <c r="A76">
        <f>ROW(Source!A40)</f>
        <v>40</v>
      </c>
      <c r="B76">
        <v>26812550</v>
      </c>
      <c r="C76">
        <v>26812548</v>
      </c>
      <c r="D76">
        <v>25412928</v>
      </c>
      <c r="E76">
        <v>1</v>
      </c>
      <c r="F76">
        <v>1</v>
      </c>
      <c r="G76">
        <v>1</v>
      </c>
      <c r="H76">
        <v>1</v>
      </c>
      <c r="I76" t="s">
        <v>345</v>
      </c>
      <c r="J76" t="s">
        <v>6</v>
      </c>
      <c r="K76" t="s">
        <v>346</v>
      </c>
      <c r="L76">
        <v>1191</v>
      </c>
      <c r="N76">
        <v>1013</v>
      </c>
      <c r="O76" t="s">
        <v>344</v>
      </c>
      <c r="P76" t="s">
        <v>344</v>
      </c>
      <c r="Q76">
        <v>1</v>
      </c>
      <c r="X76">
        <v>0.05</v>
      </c>
      <c r="Y76">
        <v>0</v>
      </c>
      <c r="Z76">
        <v>0</v>
      </c>
      <c r="AA76">
        <v>0</v>
      </c>
      <c r="AB76">
        <v>0</v>
      </c>
      <c r="AC76">
        <v>0</v>
      </c>
      <c r="AD76">
        <v>1</v>
      </c>
      <c r="AE76">
        <v>2</v>
      </c>
      <c r="AF76" t="s">
        <v>32</v>
      </c>
      <c r="AG76">
        <v>0.06</v>
      </c>
      <c r="AH76">
        <v>2</v>
      </c>
      <c r="AI76">
        <v>26812550</v>
      </c>
      <c r="AJ76">
        <v>72</v>
      </c>
      <c r="AK76">
        <v>0</v>
      </c>
      <c r="AL76">
        <v>0</v>
      </c>
      <c r="AM76">
        <v>0</v>
      </c>
      <c r="AN76">
        <v>0</v>
      </c>
      <c r="AO76">
        <v>0</v>
      </c>
      <c r="AP76">
        <v>0</v>
      </c>
      <c r="AQ76">
        <v>0</v>
      </c>
      <c r="AR76">
        <v>0</v>
      </c>
    </row>
    <row r="77" spans="1:44" x14ac:dyDescent="0.2">
      <c r="A77">
        <f>ROW(Source!A40)</f>
        <v>40</v>
      </c>
      <c r="B77">
        <v>26812551</v>
      </c>
      <c r="C77">
        <v>26812548</v>
      </c>
      <c r="D77">
        <v>25231607</v>
      </c>
      <c r="E77">
        <v>1</v>
      </c>
      <c r="F77">
        <v>1</v>
      </c>
      <c r="G77">
        <v>1</v>
      </c>
      <c r="H77">
        <v>2</v>
      </c>
      <c r="I77" t="s">
        <v>354</v>
      </c>
      <c r="J77" t="s">
        <v>355</v>
      </c>
      <c r="K77" t="s">
        <v>356</v>
      </c>
      <c r="L77">
        <v>1368</v>
      </c>
      <c r="N77">
        <v>1011</v>
      </c>
      <c r="O77" t="s">
        <v>350</v>
      </c>
      <c r="P77" t="s">
        <v>350</v>
      </c>
      <c r="Q77">
        <v>1</v>
      </c>
      <c r="X77">
        <v>0.05</v>
      </c>
      <c r="Y77">
        <v>0</v>
      </c>
      <c r="Z77">
        <v>65.709999999999994</v>
      </c>
      <c r="AA77">
        <v>11.6</v>
      </c>
      <c r="AB77">
        <v>0</v>
      </c>
      <c r="AC77">
        <v>0</v>
      </c>
      <c r="AD77">
        <v>1</v>
      </c>
      <c r="AE77">
        <v>0</v>
      </c>
      <c r="AF77" t="s">
        <v>32</v>
      </c>
      <c r="AG77">
        <v>0.06</v>
      </c>
      <c r="AH77">
        <v>2</v>
      </c>
      <c r="AI77">
        <v>26812551</v>
      </c>
      <c r="AJ77">
        <v>73</v>
      </c>
      <c r="AK77">
        <v>0</v>
      </c>
      <c r="AL77">
        <v>0</v>
      </c>
      <c r="AM77">
        <v>0</v>
      </c>
      <c r="AN77">
        <v>0</v>
      </c>
      <c r="AO77">
        <v>0</v>
      </c>
      <c r="AP77">
        <v>0</v>
      </c>
      <c r="AQ77">
        <v>0</v>
      </c>
      <c r="AR77">
        <v>0</v>
      </c>
    </row>
    <row r="78" spans="1:44" x14ac:dyDescent="0.2">
      <c r="A78">
        <f>ROW(Source!A40)</f>
        <v>40</v>
      </c>
      <c r="B78">
        <v>26812552</v>
      </c>
      <c r="C78">
        <v>26812548</v>
      </c>
      <c r="D78">
        <v>25155513</v>
      </c>
      <c r="E78">
        <v>1</v>
      </c>
      <c r="F78">
        <v>1</v>
      </c>
      <c r="G78">
        <v>1</v>
      </c>
      <c r="H78">
        <v>3</v>
      </c>
      <c r="I78" t="s">
        <v>414</v>
      </c>
      <c r="J78" t="s">
        <v>415</v>
      </c>
      <c r="K78" t="s">
        <v>416</v>
      </c>
      <c r="L78">
        <v>1339</v>
      </c>
      <c r="N78">
        <v>1007</v>
      </c>
      <c r="O78" t="s">
        <v>52</v>
      </c>
      <c r="P78" t="s">
        <v>52</v>
      </c>
      <c r="Q78">
        <v>1</v>
      </c>
      <c r="X78">
        <v>8.0000000000000002E-3</v>
      </c>
      <c r="Y78">
        <v>497</v>
      </c>
      <c r="Z78">
        <v>0</v>
      </c>
      <c r="AA78">
        <v>0</v>
      </c>
      <c r="AB78">
        <v>0</v>
      </c>
      <c r="AC78">
        <v>0</v>
      </c>
      <c r="AD78">
        <v>1</v>
      </c>
      <c r="AE78">
        <v>0</v>
      </c>
      <c r="AF78" t="s">
        <v>6</v>
      </c>
      <c r="AG78">
        <v>8.0000000000000002E-3</v>
      </c>
      <c r="AH78">
        <v>2</v>
      </c>
      <c r="AI78">
        <v>26812552</v>
      </c>
      <c r="AJ78">
        <v>74</v>
      </c>
      <c r="AK78">
        <v>0</v>
      </c>
      <c r="AL78">
        <v>0</v>
      </c>
      <c r="AM78">
        <v>0</v>
      </c>
      <c r="AN78">
        <v>0</v>
      </c>
      <c r="AO78">
        <v>0</v>
      </c>
      <c r="AP78">
        <v>0</v>
      </c>
      <c r="AQ78">
        <v>0</v>
      </c>
      <c r="AR78">
        <v>0</v>
      </c>
    </row>
    <row r="79" spans="1:44" x14ac:dyDescent="0.2">
      <c r="A79">
        <f>ROW(Source!A40)</f>
        <v>40</v>
      </c>
      <c r="B79">
        <v>26812553</v>
      </c>
      <c r="C79">
        <v>26812548</v>
      </c>
      <c r="D79">
        <v>25144471</v>
      </c>
      <c r="E79">
        <v>17</v>
      </c>
      <c r="F79">
        <v>1</v>
      </c>
      <c r="G79">
        <v>1</v>
      </c>
      <c r="H79">
        <v>3</v>
      </c>
      <c r="I79" t="s">
        <v>485</v>
      </c>
      <c r="J79" t="s">
        <v>6</v>
      </c>
      <c r="K79" t="s">
        <v>486</v>
      </c>
      <c r="L79">
        <v>1354</v>
      </c>
      <c r="N79">
        <v>1010</v>
      </c>
      <c r="O79" t="s">
        <v>87</v>
      </c>
      <c r="P79" t="s">
        <v>87</v>
      </c>
      <c r="Q79">
        <v>1</v>
      </c>
      <c r="X79">
        <v>0</v>
      </c>
      <c r="Y79">
        <v>0</v>
      </c>
      <c r="Z79">
        <v>0</v>
      </c>
      <c r="AA79">
        <v>0</v>
      </c>
      <c r="AB79">
        <v>0</v>
      </c>
      <c r="AC79">
        <v>1</v>
      </c>
      <c r="AD79">
        <v>0</v>
      </c>
      <c r="AE79">
        <v>0</v>
      </c>
      <c r="AF79" t="s">
        <v>6</v>
      </c>
      <c r="AG79">
        <v>0</v>
      </c>
      <c r="AH79">
        <v>3</v>
      </c>
      <c r="AI79">
        <v>-1</v>
      </c>
      <c r="AJ79" t="s">
        <v>6</v>
      </c>
      <c r="AK79">
        <v>0</v>
      </c>
      <c r="AL79">
        <v>0</v>
      </c>
      <c r="AM79">
        <v>0</v>
      </c>
      <c r="AN79">
        <v>0</v>
      </c>
      <c r="AO79">
        <v>0</v>
      </c>
      <c r="AP79">
        <v>0</v>
      </c>
      <c r="AQ79">
        <v>0</v>
      </c>
      <c r="AR79">
        <v>0</v>
      </c>
    </row>
    <row r="80" spans="1:44" x14ac:dyDescent="0.2">
      <c r="A80">
        <f>ROW(Source!A41)</f>
        <v>41</v>
      </c>
      <c r="B80">
        <v>26812549</v>
      </c>
      <c r="C80">
        <v>26812548</v>
      </c>
      <c r="D80">
        <v>25414769</v>
      </c>
      <c r="E80">
        <v>1</v>
      </c>
      <c r="F80">
        <v>1</v>
      </c>
      <c r="G80">
        <v>1</v>
      </c>
      <c r="H80">
        <v>1</v>
      </c>
      <c r="I80" t="s">
        <v>377</v>
      </c>
      <c r="J80" t="s">
        <v>6</v>
      </c>
      <c r="K80" t="s">
        <v>378</v>
      </c>
      <c r="L80">
        <v>1191</v>
      </c>
      <c r="N80">
        <v>1013</v>
      </c>
      <c r="O80" t="s">
        <v>344</v>
      </c>
      <c r="P80" t="s">
        <v>344</v>
      </c>
      <c r="Q80">
        <v>1</v>
      </c>
      <c r="X80">
        <v>1.74</v>
      </c>
      <c r="Y80">
        <v>0</v>
      </c>
      <c r="Z80">
        <v>0</v>
      </c>
      <c r="AA80">
        <v>0</v>
      </c>
      <c r="AB80">
        <v>8.17</v>
      </c>
      <c r="AC80">
        <v>0</v>
      </c>
      <c r="AD80">
        <v>1</v>
      </c>
      <c r="AE80">
        <v>1</v>
      </c>
      <c r="AF80" t="s">
        <v>32</v>
      </c>
      <c r="AG80">
        <v>2.0880000000000001</v>
      </c>
      <c r="AH80">
        <v>2</v>
      </c>
      <c r="AI80">
        <v>26812549</v>
      </c>
      <c r="AJ80">
        <v>76</v>
      </c>
      <c r="AK80">
        <v>0</v>
      </c>
      <c r="AL80">
        <v>0</v>
      </c>
      <c r="AM80">
        <v>0</v>
      </c>
      <c r="AN80">
        <v>0</v>
      </c>
      <c r="AO80">
        <v>0</v>
      </c>
      <c r="AP80">
        <v>0</v>
      </c>
      <c r="AQ80">
        <v>0</v>
      </c>
      <c r="AR80">
        <v>0</v>
      </c>
    </row>
    <row r="81" spans="1:44" x14ac:dyDescent="0.2">
      <c r="A81">
        <f>ROW(Source!A41)</f>
        <v>41</v>
      </c>
      <c r="B81">
        <v>26812550</v>
      </c>
      <c r="C81">
        <v>26812548</v>
      </c>
      <c r="D81">
        <v>25412928</v>
      </c>
      <c r="E81">
        <v>1</v>
      </c>
      <c r="F81">
        <v>1</v>
      </c>
      <c r="G81">
        <v>1</v>
      </c>
      <c r="H81">
        <v>1</v>
      </c>
      <c r="I81" t="s">
        <v>345</v>
      </c>
      <c r="J81" t="s">
        <v>6</v>
      </c>
      <c r="K81" t="s">
        <v>346</v>
      </c>
      <c r="L81">
        <v>1191</v>
      </c>
      <c r="N81">
        <v>1013</v>
      </c>
      <c r="O81" t="s">
        <v>344</v>
      </c>
      <c r="P81" t="s">
        <v>344</v>
      </c>
      <c r="Q81">
        <v>1</v>
      </c>
      <c r="X81">
        <v>0.05</v>
      </c>
      <c r="Y81">
        <v>0</v>
      </c>
      <c r="Z81">
        <v>0</v>
      </c>
      <c r="AA81">
        <v>0</v>
      </c>
      <c r="AB81">
        <v>0</v>
      </c>
      <c r="AC81">
        <v>0</v>
      </c>
      <c r="AD81">
        <v>1</v>
      </c>
      <c r="AE81">
        <v>2</v>
      </c>
      <c r="AF81" t="s">
        <v>32</v>
      </c>
      <c r="AG81">
        <v>0.06</v>
      </c>
      <c r="AH81">
        <v>2</v>
      </c>
      <c r="AI81">
        <v>26812550</v>
      </c>
      <c r="AJ81">
        <v>77</v>
      </c>
      <c r="AK81">
        <v>0</v>
      </c>
      <c r="AL81">
        <v>0</v>
      </c>
      <c r="AM81">
        <v>0</v>
      </c>
      <c r="AN81">
        <v>0</v>
      </c>
      <c r="AO81">
        <v>0</v>
      </c>
      <c r="AP81">
        <v>0</v>
      </c>
      <c r="AQ81">
        <v>0</v>
      </c>
      <c r="AR81">
        <v>0</v>
      </c>
    </row>
    <row r="82" spans="1:44" x14ac:dyDescent="0.2">
      <c r="A82">
        <f>ROW(Source!A41)</f>
        <v>41</v>
      </c>
      <c r="B82">
        <v>26812551</v>
      </c>
      <c r="C82">
        <v>26812548</v>
      </c>
      <c r="D82">
        <v>25231607</v>
      </c>
      <c r="E82">
        <v>1</v>
      </c>
      <c r="F82">
        <v>1</v>
      </c>
      <c r="G82">
        <v>1</v>
      </c>
      <c r="H82">
        <v>2</v>
      </c>
      <c r="I82" t="s">
        <v>354</v>
      </c>
      <c r="J82" t="s">
        <v>355</v>
      </c>
      <c r="K82" t="s">
        <v>356</v>
      </c>
      <c r="L82">
        <v>1368</v>
      </c>
      <c r="N82">
        <v>1011</v>
      </c>
      <c r="O82" t="s">
        <v>350</v>
      </c>
      <c r="P82" t="s">
        <v>350</v>
      </c>
      <c r="Q82">
        <v>1</v>
      </c>
      <c r="X82">
        <v>0.05</v>
      </c>
      <c r="Y82">
        <v>0</v>
      </c>
      <c r="Z82">
        <v>65.709999999999994</v>
      </c>
      <c r="AA82">
        <v>11.6</v>
      </c>
      <c r="AB82">
        <v>0</v>
      </c>
      <c r="AC82">
        <v>0</v>
      </c>
      <c r="AD82">
        <v>1</v>
      </c>
      <c r="AE82">
        <v>0</v>
      </c>
      <c r="AF82" t="s">
        <v>32</v>
      </c>
      <c r="AG82">
        <v>0.06</v>
      </c>
      <c r="AH82">
        <v>2</v>
      </c>
      <c r="AI82">
        <v>26812551</v>
      </c>
      <c r="AJ82">
        <v>78</v>
      </c>
      <c r="AK82">
        <v>0</v>
      </c>
      <c r="AL82">
        <v>0</v>
      </c>
      <c r="AM82">
        <v>0</v>
      </c>
      <c r="AN82">
        <v>0</v>
      </c>
      <c r="AO82">
        <v>0</v>
      </c>
      <c r="AP82">
        <v>0</v>
      </c>
      <c r="AQ82">
        <v>0</v>
      </c>
      <c r="AR82">
        <v>0</v>
      </c>
    </row>
    <row r="83" spans="1:44" x14ac:dyDescent="0.2">
      <c r="A83">
        <f>ROW(Source!A41)</f>
        <v>41</v>
      </c>
      <c r="B83">
        <v>26812552</v>
      </c>
      <c r="C83">
        <v>26812548</v>
      </c>
      <c r="D83">
        <v>25155513</v>
      </c>
      <c r="E83">
        <v>1</v>
      </c>
      <c r="F83">
        <v>1</v>
      </c>
      <c r="G83">
        <v>1</v>
      </c>
      <c r="H83">
        <v>3</v>
      </c>
      <c r="I83" t="s">
        <v>414</v>
      </c>
      <c r="J83" t="s">
        <v>415</v>
      </c>
      <c r="K83" t="s">
        <v>416</v>
      </c>
      <c r="L83">
        <v>1339</v>
      </c>
      <c r="N83">
        <v>1007</v>
      </c>
      <c r="O83" t="s">
        <v>52</v>
      </c>
      <c r="P83" t="s">
        <v>52</v>
      </c>
      <c r="Q83">
        <v>1</v>
      </c>
      <c r="X83">
        <v>8.0000000000000002E-3</v>
      </c>
      <c r="Y83">
        <v>497</v>
      </c>
      <c r="Z83">
        <v>0</v>
      </c>
      <c r="AA83">
        <v>0</v>
      </c>
      <c r="AB83">
        <v>0</v>
      </c>
      <c r="AC83">
        <v>0</v>
      </c>
      <c r="AD83">
        <v>1</v>
      </c>
      <c r="AE83">
        <v>0</v>
      </c>
      <c r="AF83" t="s">
        <v>6</v>
      </c>
      <c r="AG83">
        <v>8.0000000000000002E-3</v>
      </c>
      <c r="AH83">
        <v>2</v>
      </c>
      <c r="AI83">
        <v>26812552</v>
      </c>
      <c r="AJ83">
        <v>79</v>
      </c>
      <c r="AK83">
        <v>0</v>
      </c>
      <c r="AL83">
        <v>0</v>
      </c>
      <c r="AM83">
        <v>0</v>
      </c>
      <c r="AN83">
        <v>0</v>
      </c>
      <c r="AO83">
        <v>0</v>
      </c>
      <c r="AP83">
        <v>0</v>
      </c>
      <c r="AQ83">
        <v>0</v>
      </c>
      <c r="AR83">
        <v>0</v>
      </c>
    </row>
    <row r="84" spans="1:44" x14ac:dyDescent="0.2">
      <c r="A84">
        <f>ROW(Source!A41)</f>
        <v>41</v>
      </c>
      <c r="B84">
        <v>26812553</v>
      </c>
      <c r="C84">
        <v>26812548</v>
      </c>
      <c r="D84">
        <v>25144471</v>
      </c>
      <c r="E84">
        <v>17</v>
      </c>
      <c r="F84">
        <v>1</v>
      </c>
      <c r="G84">
        <v>1</v>
      </c>
      <c r="H84">
        <v>3</v>
      </c>
      <c r="I84" t="s">
        <v>485</v>
      </c>
      <c r="J84" t="s">
        <v>6</v>
      </c>
      <c r="K84" t="s">
        <v>486</v>
      </c>
      <c r="L84">
        <v>1354</v>
      </c>
      <c r="N84">
        <v>1010</v>
      </c>
      <c r="O84" t="s">
        <v>87</v>
      </c>
      <c r="P84" t="s">
        <v>87</v>
      </c>
      <c r="Q84">
        <v>1</v>
      </c>
      <c r="X84">
        <v>0</v>
      </c>
      <c r="Y84">
        <v>0</v>
      </c>
      <c r="Z84">
        <v>0</v>
      </c>
      <c r="AA84">
        <v>0</v>
      </c>
      <c r="AB84">
        <v>0</v>
      </c>
      <c r="AC84">
        <v>1</v>
      </c>
      <c r="AD84">
        <v>0</v>
      </c>
      <c r="AE84">
        <v>0</v>
      </c>
      <c r="AF84" t="s">
        <v>6</v>
      </c>
      <c r="AG84">
        <v>0</v>
      </c>
      <c r="AH84">
        <v>3</v>
      </c>
      <c r="AI84">
        <v>-1</v>
      </c>
      <c r="AJ84" t="s">
        <v>6</v>
      </c>
      <c r="AK84">
        <v>0</v>
      </c>
      <c r="AL84">
        <v>0</v>
      </c>
      <c r="AM84">
        <v>0</v>
      </c>
      <c r="AN84">
        <v>0</v>
      </c>
      <c r="AO84">
        <v>0</v>
      </c>
      <c r="AP84">
        <v>0</v>
      </c>
      <c r="AQ84">
        <v>0</v>
      </c>
      <c r="AR84">
        <v>0</v>
      </c>
    </row>
    <row r="85" spans="1:44" x14ac:dyDescent="0.2">
      <c r="A85">
        <f>ROW(Source!A44)</f>
        <v>44</v>
      </c>
      <c r="B85">
        <v>26812697</v>
      </c>
      <c r="C85">
        <v>26812696</v>
      </c>
      <c r="D85">
        <v>25414791</v>
      </c>
      <c r="E85">
        <v>1</v>
      </c>
      <c r="F85">
        <v>1</v>
      </c>
      <c r="G85">
        <v>1</v>
      </c>
      <c r="H85">
        <v>1</v>
      </c>
      <c r="I85" t="s">
        <v>417</v>
      </c>
      <c r="J85" t="s">
        <v>6</v>
      </c>
      <c r="K85" t="s">
        <v>418</v>
      </c>
      <c r="L85">
        <v>1191</v>
      </c>
      <c r="N85">
        <v>1013</v>
      </c>
      <c r="O85" t="s">
        <v>344</v>
      </c>
      <c r="P85" t="s">
        <v>344</v>
      </c>
      <c r="Q85">
        <v>1</v>
      </c>
      <c r="X85">
        <v>76.08</v>
      </c>
      <c r="Y85">
        <v>0</v>
      </c>
      <c r="Z85">
        <v>0</v>
      </c>
      <c r="AA85">
        <v>0</v>
      </c>
      <c r="AB85">
        <v>8.4600000000000009</v>
      </c>
      <c r="AC85">
        <v>0</v>
      </c>
      <c r="AD85">
        <v>1</v>
      </c>
      <c r="AE85">
        <v>1</v>
      </c>
      <c r="AF85" t="s">
        <v>42</v>
      </c>
      <c r="AG85">
        <v>87.49199999999999</v>
      </c>
      <c r="AH85">
        <v>2</v>
      </c>
      <c r="AI85">
        <v>26812697</v>
      </c>
      <c r="AJ85">
        <v>81</v>
      </c>
      <c r="AK85">
        <v>0</v>
      </c>
      <c r="AL85">
        <v>0</v>
      </c>
      <c r="AM85">
        <v>0</v>
      </c>
      <c r="AN85">
        <v>0</v>
      </c>
      <c r="AO85">
        <v>0</v>
      </c>
      <c r="AP85">
        <v>0</v>
      </c>
      <c r="AQ85">
        <v>0</v>
      </c>
      <c r="AR85">
        <v>0</v>
      </c>
    </row>
    <row r="86" spans="1:44" x14ac:dyDescent="0.2">
      <c r="A86">
        <f>ROW(Source!A44)</f>
        <v>44</v>
      </c>
      <c r="B86">
        <v>26812698</v>
      </c>
      <c r="C86">
        <v>26812696</v>
      </c>
      <c r="D86">
        <v>25412928</v>
      </c>
      <c r="E86">
        <v>1</v>
      </c>
      <c r="F86">
        <v>1</v>
      </c>
      <c r="G86">
        <v>1</v>
      </c>
      <c r="H86">
        <v>1</v>
      </c>
      <c r="I86" t="s">
        <v>345</v>
      </c>
      <c r="J86" t="s">
        <v>6</v>
      </c>
      <c r="K86" t="s">
        <v>346</v>
      </c>
      <c r="L86">
        <v>1191</v>
      </c>
      <c r="N86">
        <v>1013</v>
      </c>
      <c r="O86" t="s">
        <v>344</v>
      </c>
      <c r="P86" t="s">
        <v>344</v>
      </c>
      <c r="Q86">
        <v>1</v>
      </c>
      <c r="X86">
        <v>0.72</v>
      </c>
      <c r="Y86">
        <v>0</v>
      </c>
      <c r="Z86">
        <v>0</v>
      </c>
      <c r="AA86">
        <v>0</v>
      </c>
      <c r="AB86">
        <v>0</v>
      </c>
      <c r="AC86">
        <v>0</v>
      </c>
      <c r="AD86">
        <v>1</v>
      </c>
      <c r="AE86">
        <v>2</v>
      </c>
      <c r="AF86" t="s">
        <v>41</v>
      </c>
      <c r="AG86">
        <v>0.89999999999999991</v>
      </c>
      <c r="AH86">
        <v>2</v>
      </c>
      <c r="AI86">
        <v>26812698</v>
      </c>
      <c r="AJ86">
        <v>82</v>
      </c>
      <c r="AK86">
        <v>0</v>
      </c>
      <c r="AL86">
        <v>0</v>
      </c>
      <c r="AM86">
        <v>0</v>
      </c>
      <c r="AN86">
        <v>0</v>
      </c>
      <c r="AO86">
        <v>0</v>
      </c>
      <c r="AP86">
        <v>0</v>
      </c>
      <c r="AQ86">
        <v>0</v>
      </c>
      <c r="AR86">
        <v>0</v>
      </c>
    </row>
    <row r="87" spans="1:44" x14ac:dyDescent="0.2">
      <c r="A87">
        <f>ROW(Source!A44)</f>
        <v>44</v>
      </c>
      <c r="B87">
        <v>26812699</v>
      </c>
      <c r="C87">
        <v>26812696</v>
      </c>
      <c r="D87">
        <v>25230220</v>
      </c>
      <c r="E87">
        <v>1</v>
      </c>
      <c r="F87">
        <v>1</v>
      </c>
      <c r="G87">
        <v>1</v>
      </c>
      <c r="H87">
        <v>2</v>
      </c>
      <c r="I87" t="s">
        <v>351</v>
      </c>
      <c r="J87" t="s">
        <v>352</v>
      </c>
      <c r="K87" t="s">
        <v>353</v>
      </c>
      <c r="L87">
        <v>1368</v>
      </c>
      <c r="N87">
        <v>1011</v>
      </c>
      <c r="O87" t="s">
        <v>350</v>
      </c>
      <c r="P87" t="s">
        <v>350</v>
      </c>
      <c r="Q87">
        <v>1</v>
      </c>
      <c r="X87">
        <v>0.68</v>
      </c>
      <c r="Y87">
        <v>0</v>
      </c>
      <c r="Z87">
        <v>111.99</v>
      </c>
      <c r="AA87">
        <v>13.5</v>
      </c>
      <c r="AB87">
        <v>0</v>
      </c>
      <c r="AC87">
        <v>0</v>
      </c>
      <c r="AD87">
        <v>1</v>
      </c>
      <c r="AE87">
        <v>0</v>
      </c>
      <c r="AF87" t="s">
        <v>41</v>
      </c>
      <c r="AG87">
        <v>0.85000000000000009</v>
      </c>
      <c r="AH87">
        <v>2</v>
      </c>
      <c r="AI87">
        <v>26812699</v>
      </c>
      <c r="AJ87">
        <v>83</v>
      </c>
      <c r="AK87">
        <v>0</v>
      </c>
      <c r="AL87">
        <v>0</v>
      </c>
      <c r="AM87">
        <v>0</v>
      </c>
      <c r="AN87">
        <v>0</v>
      </c>
      <c r="AO87">
        <v>0</v>
      </c>
      <c r="AP87">
        <v>0</v>
      </c>
      <c r="AQ87">
        <v>0</v>
      </c>
      <c r="AR87">
        <v>0</v>
      </c>
    </row>
    <row r="88" spans="1:44" x14ac:dyDescent="0.2">
      <c r="A88">
        <f>ROW(Source!A44)</f>
        <v>44</v>
      </c>
      <c r="B88">
        <v>26812700</v>
      </c>
      <c r="C88">
        <v>26812696</v>
      </c>
      <c r="D88">
        <v>25231607</v>
      </c>
      <c r="E88">
        <v>1</v>
      </c>
      <c r="F88">
        <v>1</v>
      </c>
      <c r="G88">
        <v>1</v>
      </c>
      <c r="H88">
        <v>2</v>
      </c>
      <c r="I88" t="s">
        <v>354</v>
      </c>
      <c r="J88" t="s">
        <v>355</v>
      </c>
      <c r="K88" t="s">
        <v>356</v>
      </c>
      <c r="L88">
        <v>1368</v>
      </c>
      <c r="N88">
        <v>1011</v>
      </c>
      <c r="O88" t="s">
        <v>350</v>
      </c>
      <c r="P88" t="s">
        <v>350</v>
      </c>
      <c r="Q88">
        <v>1</v>
      </c>
      <c r="X88">
        <v>0.04</v>
      </c>
      <c r="Y88">
        <v>0</v>
      </c>
      <c r="Z88">
        <v>65.709999999999994</v>
      </c>
      <c r="AA88">
        <v>11.6</v>
      </c>
      <c r="AB88">
        <v>0</v>
      </c>
      <c r="AC88">
        <v>0</v>
      </c>
      <c r="AD88">
        <v>1</v>
      </c>
      <c r="AE88">
        <v>0</v>
      </c>
      <c r="AF88" t="s">
        <v>41</v>
      </c>
      <c r="AG88">
        <v>0.05</v>
      </c>
      <c r="AH88">
        <v>2</v>
      </c>
      <c r="AI88">
        <v>26812700</v>
      </c>
      <c r="AJ88">
        <v>84</v>
      </c>
      <c r="AK88">
        <v>0</v>
      </c>
      <c r="AL88">
        <v>0</v>
      </c>
      <c r="AM88">
        <v>0</v>
      </c>
      <c r="AN88">
        <v>0</v>
      </c>
      <c r="AO88">
        <v>0</v>
      </c>
      <c r="AP88">
        <v>0</v>
      </c>
      <c r="AQ88">
        <v>0</v>
      </c>
      <c r="AR88">
        <v>0</v>
      </c>
    </row>
    <row r="89" spans="1:44" x14ac:dyDescent="0.2">
      <c r="A89">
        <f>ROW(Source!A44)</f>
        <v>44</v>
      </c>
      <c r="B89">
        <v>26812701</v>
      </c>
      <c r="C89">
        <v>26812696</v>
      </c>
      <c r="D89">
        <v>25152713</v>
      </c>
      <c r="E89">
        <v>1</v>
      </c>
      <c r="F89">
        <v>1</v>
      </c>
      <c r="G89">
        <v>1</v>
      </c>
      <c r="H89">
        <v>3</v>
      </c>
      <c r="I89" t="s">
        <v>419</v>
      </c>
      <c r="J89" t="s">
        <v>420</v>
      </c>
      <c r="K89" t="s">
        <v>421</v>
      </c>
      <c r="L89">
        <v>1348</v>
      </c>
      <c r="N89">
        <v>1009</v>
      </c>
      <c r="O89" t="s">
        <v>62</v>
      </c>
      <c r="P89" t="s">
        <v>62</v>
      </c>
      <c r="Q89">
        <v>1000</v>
      </c>
      <c r="X89">
        <v>1E-3</v>
      </c>
      <c r="Y89">
        <v>11978</v>
      </c>
      <c r="Z89">
        <v>0</v>
      </c>
      <c r="AA89">
        <v>0</v>
      </c>
      <c r="AB89">
        <v>0</v>
      </c>
      <c r="AC89">
        <v>0</v>
      </c>
      <c r="AD89">
        <v>1</v>
      </c>
      <c r="AE89">
        <v>0</v>
      </c>
      <c r="AF89" t="s">
        <v>6</v>
      </c>
      <c r="AG89">
        <v>1E-3</v>
      </c>
      <c r="AH89">
        <v>2</v>
      </c>
      <c r="AI89">
        <v>26812701</v>
      </c>
      <c r="AJ89">
        <v>85</v>
      </c>
      <c r="AK89">
        <v>0</v>
      </c>
      <c r="AL89">
        <v>0</v>
      </c>
      <c r="AM89">
        <v>0</v>
      </c>
      <c r="AN89">
        <v>0</v>
      </c>
      <c r="AO89">
        <v>0</v>
      </c>
      <c r="AP89">
        <v>0</v>
      </c>
      <c r="AQ89">
        <v>0</v>
      </c>
      <c r="AR89">
        <v>0</v>
      </c>
    </row>
    <row r="90" spans="1:44" x14ac:dyDescent="0.2">
      <c r="A90">
        <f>ROW(Source!A44)</f>
        <v>44</v>
      </c>
      <c r="B90">
        <v>26812702</v>
      </c>
      <c r="C90">
        <v>26812696</v>
      </c>
      <c r="D90">
        <v>25155261</v>
      </c>
      <c r="E90">
        <v>1</v>
      </c>
      <c r="F90">
        <v>1</v>
      </c>
      <c r="G90">
        <v>1</v>
      </c>
      <c r="H90">
        <v>3</v>
      </c>
      <c r="I90" t="s">
        <v>422</v>
      </c>
      <c r="J90" t="s">
        <v>423</v>
      </c>
      <c r="K90" t="s">
        <v>424</v>
      </c>
      <c r="L90">
        <v>1339</v>
      </c>
      <c r="N90">
        <v>1007</v>
      </c>
      <c r="O90" t="s">
        <v>52</v>
      </c>
      <c r="P90" t="s">
        <v>52</v>
      </c>
      <c r="Q90">
        <v>1</v>
      </c>
      <c r="X90">
        <v>5.9</v>
      </c>
      <c r="Y90">
        <v>592.76</v>
      </c>
      <c r="Z90">
        <v>0</v>
      </c>
      <c r="AA90">
        <v>0</v>
      </c>
      <c r="AB90">
        <v>0</v>
      </c>
      <c r="AC90">
        <v>0</v>
      </c>
      <c r="AD90">
        <v>1</v>
      </c>
      <c r="AE90">
        <v>0</v>
      </c>
      <c r="AF90" t="s">
        <v>6</v>
      </c>
      <c r="AG90">
        <v>5.9</v>
      </c>
      <c r="AH90">
        <v>2</v>
      </c>
      <c r="AI90">
        <v>26812702</v>
      </c>
      <c r="AJ90">
        <v>86</v>
      </c>
      <c r="AK90">
        <v>0</v>
      </c>
      <c r="AL90">
        <v>0</v>
      </c>
      <c r="AM90">
        <v>0</v>
      </c>
      <c r="AN90">
        <v>0</v>
      </c>
      <c r="AO90">
        <v>0</v>
      </c>
      <c r="AP90">
        <v>0</v>
      </c>
      <c r="AQ90">
        <v>0</v>
      </c>
      <c r="AR90">
        <v>0</v>
      </c>
    </row>
    <row r="91" spans="1:44" x14ac:dyDescent="0.2">
      <c r="A91">
        <f>ROW(Source!A44)</f>
        <v>44</v>
      </c>
      <c r="B91">
        <v>26812703</v>
      </c>
      <c r="C91">
        <v>26812696</v>
      </c>
      <c r="D91">
        <v>25155505</v>
      </c>
      <c r="E91">
        <v>1</v>
      </c>
      <c r="F91">
        <v>1</v>
      </c>
      <c r="G91">
        <v>1</v>
      </c>
      <c r="H91">
        <v>3</v>
      </c>
      <c r="I91" t="s">
        <v>425</v>
      </c>
      <c r="J91" t="s">
        <v>426</v>
      </c>
      <c r="K91" t="s">
        <v>427</v>
      </c>
      <c r="L91">
        <v>1339</v>
      </c>
      <c r="N91">
        <v>1007</v>
      </c>
      <c r="O91" t="s">
        <v>52</v>
      </c>
      <c r="P91" t="s">
        <v>52</v>
      </c>
      <c r="Q91">
        <v>1</v>
      </c>
      <c r="X91">
        <v>0.06</v>
      </c>
      <c r="Y91">
        <v>519.79999999999995</v>
      </c>
      <c r="Z91">
        <v>0</v>
      </c>
      <c r="AA91">
        <v>0</v>
      </c>
      <c r="AB91">
        <v>0</v>
      </c>
      <c r="AC91">
        <v>0</v>
      </c>
      <c r="AD91">
        <v>1</v>
      </c>
      <c r="AE91">
        <v>0</v>
      </c>
      <c r="AF91" t="s">
        <v>6</v>
      </c>
      <c r="AG91">
        <v>0.06</v>
      </c>
      <c r="AH91">
        <v>2</v>
      </c>
      <c r="AI91">
        <v>26812703</v>
      </c>
      <c r="AJ91">
        <v>87</v>
      </c>
      <c r="AK91">
        <v>0</v>
      </c>
      <c r="AL91">
        <v>0</v>
      </c>
      <c r="AM91">
        <v>0</v>
      </c>
      <c r="AN91">
        <v>0</v>
      </c>
      <c r="AO91">
        <v>0</v>
      </c>
      <c r="AP91">
        <v>0</v>
      </c>
      <c r="AQ91">
        <v>0</v>
      </c>
      <c r="AR91">
        <v>0</v>
      </c>
    </row>
    <row r="92" spans="1:44" x14ac:dyDescent="0.2">
      <c r="A92">
        <f>ROW(Source!A44)</f>
        <v>44</v>
      </c>
      <c r="B92">
        <v>26812704</v>
      </c>
      <c r="C92">
        <v>26812696</v>
      </c>
      <c r="D92">
        <v>25178497</v>
      </c>
      <c r="E92">
        <v>1</v>
      </c>
      <c r="F92">
        <v>1</v>
      </c>
      <c r="G92">
        <v>1</v>
      </c>
      <c r="H92">
        <v>3</v>
      </c>
      <c r="I92" t="s">
        <v>428</v>
      </c>
      <c r="J92" t="s">
        <v>429</v>
      </c>
      <c r="K92" t="s">
        <v>430</v>
      </c>
      <c r="L92">
        <v>1339</v>
      </c>
      <c r="N92">
        <v>1007</v>
      </c>
      <c r="O92" t="s">
        <v>52</v>
      </c>
      <c r="P92" t="s">
        <v>52</v>
      </c>
      <c r="Q92">
        <v>1</v>
      </c>
      <c r="X92">
        <v>0.17</v>
      </c>
      <c r="Y92">
        <v>880.01</v>
      </c>
      <c r="Z92">
        <v>0</v>
      </c>
      <c r="AA92">
        <v>0</v>
      </c>
      <c r="AB92">
        <v>0</v>
      </c>
      <c r="AC92">
        <v>0</v>
      </c>
      <c r="AD92">
        <v>1</v>
      </c>
      <c r="AE92">
        <v>0</v>
      </c>
      <c r="AF92" t="s">
        <v>6</v>
      </c>
      <c r="AG92">
        <v>0.17</v>
      </c>
      <c r="AH92">
        <v>2</v>
      </c>
      <c r="AI92">
        <v>26812704</v>
      </c>
      <c r="AJ92">
        <v>90</v>
      </c>
      <c r="AK92">
        <v>0</v>
      </c>
      <c r="AL92">
        <v>0</v>
      </c>
      <c r="AM92">
        <v>0</v>
      </c>
      <c r="AN92">
        <v>0</v>
      </c>
      <c r="AO92">
        <v>0</v>
      </c>
      <c r="AP92">
        <v>0</v>
      </c>
      <c r="AQ92">
        <v>0</v>
      </c>
      <c r="AR92">
        <v>0</v>
      </c>
    </row>
    <row r="93" spans="1:44" x14ac:dyDescent="0.2">
      <c r="A93">
        <f>ROW(Source!A44)</f>
        <v>44</v>
      </c>
      <c r="B93">
        <v>26812705</v>
      </c>
      <c r="C93">
        <v>26812696</v>
      </c>
      <c r="D93">
        <v>25146424</v>
      </c>
      <c r="E93">
        <v>17</v>
      </c>
      <c r="F93">
        <v>1</v>
      </c>
      <c r="G93">
        <v>1</v>
      </c>
      <c r="H93">
        <v>3</v>
      </c>
      <c r="I93" t="s">
        <v>487</v>
      </c>
      <c r="J93" t="s">
        <v>6</v>
      </c>
      <c r="K93" t="s">
        <v>488</v>
      </c>
      <c r="L93">
        <v>1301</v>
      </c>
      <c r="N93">
        <v>1003</v>
      </c>
      <c r="O93" t="s">
        <v>481</v>
      </c>
      <c r="P93" t="s">
        <v>481</v>
      </c>
      <c r="Q93">
        <v>1</v>
      </c>
      <c r="X93">
        <v>100</v>
      </c>
      <c r="Y93">
        <v>0</v>
      </c>
      <c r="Z93">
        <v>0</v>
      </c>
      <c r="AA93">
        <v>0</v>
      </c>
      <c r="AB93">
        <v>0</v>
      </c>
      <c r="AC93">
        <v>0</v>
      </c>
      <c r="AD93">
        <v>0</v>
      </c>
      <c r="AE93">
        <v>0</v>
      </c>
      <c r="AF93" t="s">
        <v>6</v>
      </c>
      <c r="AG93">
        <v>100</v>
      </c>
      <c r="AH93">
        <v>3</v>
      </c>
      <c r="AI93">
        <v>-1</v>
      </c>
      <c r="AJ93" t="s">
        <v>6</v>
      </c>
      <c r="AK93">
        <v>0</v>
      </c>
      <c r="AL93">
        <v>0</v>
      </c>
      <c r="AM93">
        <v>0</v>
      </c>
      <c r="AN93">
        <v>0</v>
      </c>
      <c r="AO93">
        <v>0</v>
      </c>
      <c r="AP93">
        <v>0</v>
      </c>
      <c r="AQ93">
        <v>0</v>
      </c>
      <c r="AR93">
        <v>0</v>
      </c>
    </row>
    <row r="94" spans="1:44" x14ac:dyDescent="0.2">
      <c r="A94">
        <f>ROW(Source!A45)</f>
        <v>45</v>
      </c>
      <c r="B94">
        <v>26812697</v>
      </c>
      <c r="C94">
        <v>26812696</v>
      </c>
      <c r="D94">
        <v>25414791</v>
      </c>
      <c r="E94">
        <v>1</v>
      </c>
      <c r="F94">
        <v>1</v>
      </c>
      <c r="G94">
        <v>1</v>
      </c>
      <c r="H94">
        <v>1</v>
      </c>
      <c r="I94" t="s">
        <v>417</v>
      </c>
      <c r="J94" t="s">
        <v>6</v>
      </c>
      <c r="K94" t="s">
        <v>418</v>
      </c>
      <c r="L94">
        <v>1191</v>
      </c>
      <c r="N94">
        <v>1013</v>
      </c>
      <c r="O94" t="s">
        <v>344</v>
      </c>
      <c r="P94" t="s">
        <v>344</v>
      </c>
      <c r="Q94">
        <v>1</v>
      </c>
      <c r="X94">
        <v>76.08</v>
      </c>
      <c r="Y94">
        <v>0</v>
      </c>
      <c r="Z94">
        <v>0</v>
      </c>
      <c r="AA94">
        <v>0</v>
      </c>
      <c r="AB94">
        <v>8.4600000000000009</v>
      </c>
      <c r="AC94">
        <v>0</v>
      </c>
      <c r="AD94">
        <v>1</v>
      </c>
      <c r="AE94">
        <v>1</v>
      </c>
      <c r="AF94" t="s">
        <v>42</v>
      </c>
      <c r="AG94">
        <v>87.49199999999999</v>
      </c>
      <c r="AH94">
        <v>2</v>
      </c>
      <c r="AI94">
        <v>26812697</v>
      </c>
      <c r="AJ94">
        <v>91</v>
      </c>
      <c r="AK94">
        <v>0</v>
      </c>
      <c r="AL94">
        <v>0</v>
      </c>
      <c r="AM94">
        <v>0</v>
      </c>
      <c r="AN94">
        <v>0</v>
      </c>
      <c r="AO94">
        <v>0</v>
      </c>
      <c r="AP94">
        <v>0</v>
      </c>
      <c r="AQ94">
        <v>0</v>
      </c>
      <c r="AR94">
        <v>0</v>
      </c>
    </row>
    <row r="95" spans="1:44" x14ac:dyDescent="0.2">
      <c r="A95">
        <f>ROW(Source!A45)</f>
        <v>45</v>
      </c>
      <c r="B95">
        <v>26812698</v>
      </c>
      <c r="C95">
        <v>26812696</v>
      </c>
      <c r="D95">
        <v>25412928</v>
      </c>
      <c r="E95">
        <v>1</v>
      </c>
      <c r="F95">
        <v>1</v>
      </c>
      <c r="G95">
        <v>1</v>
      </c>
      <c r="H95">
        <v>1</v>
      </c>
      <c r="I95" t="s">
        <v>345</v>
      </c>
      <c r="J95" t="s">
        <v>6</v>
      </c>
      <c r="K95" t="s">
        <v>346</v>
      </c>
      <c r="L95">
        <v>1191</v>
      </c>
      <c r="N95">
        <v>1013</v>
      </c>
      <c r="O95" t="s">
        <v>344</v>
      </c>
      <c r="P95" t="s">
        <v>344</v>
      </c>
      <c r="Q95">
        <v>1</v>
      </c>
      <c r="X95">
        <v>0.72</v>
      </c>
      <c r="Y95">
        <v>0</v>
      </c>
      <c r="Z95">
        <v>0</v>
      </c>
      <c r="AA95">
        <v>0</v>
      </c>
      <c r="AB95">
        <v>0</v>
      </c>
      <c r="AC95">
        <v>0</v>
      </c>
      <c r="AD95">
        <v>1</v>
      </c>
      <c r="AE95">
        <v>2</v>
      </c>
      <c r="AF95" t="s">
        <v>41</v>
      </c>
      <c r="AG95">
        <v>0.89999999999999991</v>
      </c>
      <c r="AH95">
        <v>2</v>
      </c>
      <c r="AI95">
        <v>26812698</v>
      </c>
      <c r="AJ95">
        <v>92</v>
      </c>
      <c r="AK95">
        <v>0</v>
      </c>
      <c r="AL95">
        <v>0</v>
      </c>
      <c r="AM95">
        <v>0</v>
      </c>
      <c r="AN95">
        <v>0</v>
      </c>
      <c r="AO95">
        <v>0</v>
      </c>
      <c r="AP95">
        <v>0</v>
      </c>
      <c r="AQ95">
        <v>0</v>
      </c>
      <c r="AR95">
        <v>0</v>
      </c>
    </row>
    <row r="96" spans="1:44" x14ac:dyDescent="0.2">
      <c r="A96">
        <f>ROW(Source!A45)</f>
        <v>45</v>
      </c>
      <c r="B96">
        <v>26812699</v>
      </c>
      <c r="C96">
        <v>26812696</v>
      </c>
      <c r="D96">
        <v>25230220</v>
      </c>
      <c r="E96">
        <v>1</v>
      </c>
      <c r="F96">
        <v>1</v>
      </c>
      <c r="G96">
        <v>1</v>
      </c>
      <c r="H96">
        <v>2</v>
      </c>
      <c r="I96" t="s">
        <v>351</v>
      </c>
      <c r="J96" t="s">
        <v>352</v>
      </c>
      <c r="K96" t="s">
        <v>353</v>
      </c>
      <c r="L96">
        <v>1368</v>
      </c>
      <c r="N96">
        <v>1011</v>
      </c>
      <c r="O96" t="s">
        <v>350</v>
      </c>
      <c r="P96" t="s">
        <v>350</v>
      </c>
      <c r="Q96">
        <v>1</v>
      </c>
      <c r="X96">
        <v>0.68</v>
      </c>
      <c r="Y96">
        <v>0</v>
      </c>
      <c r="Z96">
        <v>111.99</v>
      </c>
      <c r="AA96">
        <v>13.5</v>
      </c>
      <c r="AB96">
        <v>0</v>
      </c>
      <c r="AC96">
        <v>0</v>
      </c>
      <c r="AD96">
        <v>1</v>
      </c>
      <c r="AE96">
        <v>0</v>
      </c>
      <c r="AF96" t="s">
        <v>41</v>
      </c>
      <c r="AG96">
        <v>0.85000000000000009</v>
      </c>
      <c r="AH96">
        <v>2</v>
      </c>
      <c r="AI96">
        <v>26812699</v>
      </c>
      <c r="AJ96">
        <v>93</v>
      </c>
      <c r="AK96">
        <v>0</v>
      </c>
      <c r="AL96">
        <v>0</v>
      </c>
      <c r="AM96">
        <v>0</v>
      </c>
      <c r="AN96">
        <v>0</v>
      </c>
      <c r="AO96">
        <v>0</v>
      </c>
      <c r="AP96">
        <v>0</v>
      </c>
      <c r="AQ96">
        <v>0</v>
      </c>
      <c r="AR96">
        <v>0</v>
      </c>
    </row>
    <row r="97" spans="1:44" x14ac:dyDescent="0.2">
      <c r="A97">
        <f>ROW(Source!A45)</f>
        <v>45</v>
      </c>
      <c r="B97">
        <v>26812700</v>
      </c>
      <c r="C97">
        <v>26812696</v>
      </c>
      <c r="D97">
        <v>25231607</v>
      </c>
      <c r="E97">
        <v>1</v>
      </c>
      <c r="F97">
        <v>1</v>
      </c>
      <c r="G97">
        <v>1</v>
      </c>
      <c r="H97">
        <v>2</v>
      </c>
      <c r="I97" t="s">
        <v>354</v>
      </c>
      <c r="J97" t="s">
        <v>355</v>
      </c>
      <c r="K97" t="s">
        <v>356</v>
      </c>
      <c r="L97">
        <v>1368</v>
      </c>
      <c r="N97">
        <v>1011</v>
      </c>
      <c r="O97" t="s">
        <v>350</v>
      </c>
      <c r="P97" t="s">
        <v>350</v>
      </c>
      <c r="Q97">
        <v>1</v>
      </c>
      <c r="X97">
        <v>0.04</v>
      </c>
      <c r="Y97">
        <v>0</v>
      </c>
      <c r="Z97">
        <v>65.709999999999994</v>
      </c>
      <c r="AA97">
        <v>11.6</v>
      </c>
      <c r="AB97">
        <v>0</v>
      </c>
      <c r="AC97">
        <v>0</v>
      </c>
      <c r="AD97">
        <v>1</v>
      </c>
      <c r="AE97">
        <v>0</v>
      </c>
      <c r="AF97" t="s">
        <v>41</v>
      </c>
      <c r="AG97">
        <v>0.05</v>
      </c>
      <c r="AH97">
        <v>2</v>
      </c>
      <c r="AI97">
        <v>26812700</v>
      </c>
      <c r="AJ97">
        <v>94</v>
      </c>
      <c r="AK97">
        <v>0</v>
      </c>
      <c r="AL97">
        <v>0</v>
      </c>
      <c r="AM97">
        <v>0</v>
      </c>
      <c r="AN97">
        <v>0</v>
      </c>
      <c r="AO97">
        <v>0</v>
      </c>
      <c r="AP97">
        <v>0</v>
      </c>
      <c r="AQ97">
        <v>0</v>
      </c>
      <c r="AR97">
        <v>0</v>
      </c>
    </row>
    <row r="98" spans="1:44" x14ac:dyDescent="0.2">
      <c r="A98">
        <f>ROW(Source!A45)</f>
        <v>45</v>
      </c>
      <c r="B98">
        <v>26812701</v>
      </c>
      <c r="C98">
        <v>26812696</v>
      </c>
      <c r="D98">
        <v>25152713</v>
      </c>
      <c r="E98">
        <v>1</v>
      </c>
      <c r="F98">
        <v>1</v>
      </c>
      <c r="G98">
        <v>1</v>
      </c>
      <c r="H98">
        <v>3</v>
      </c>
      <c r="I98" t="s">
        <v>419</v>
      </c>
      <c r="J98" t="s">
        <v>420</v>
      </c>
      <c r="K98" t="s">
        <v>421</v>
      </c>
      <c r="L98">
        <v>1348</v>
      </c>
      <c r="N98">
        <v>1009</v>
      </c>
      <c r="O98" t="s">
        <v>62</v>
      </c>
      <c r="P98" t="s">
        <v>62</v>
      </c>
      <c r="Q98">
        <v>1000</v>
      </c>
      <c r="X98">
        <v>1E-3</v>
      </c>
      <c r="Y98">
        <v>11978</v>
      </c>
      <c r="Z98">
        <v>0</v>
      </c>
      <c r="AA98">
        <v>0</v>
      </c>
      <c r="AB98">
        <v>0</v>
      </c>
      <c r="AC98">
        <v>0</v>
      </c>
      <c r="AD98">
        <v>1</v>
      </c>
      <c r="AE98">
        <v>0</v>
      </c>
      <c r="AF98" t="s">
        <v>6</v>
      </c>
      <c r="AG98">
        <v>1E-3</v>
      </c>
      <c r="AH98">
        <v>2</v>
      </c>
      <c r="AI98">
        <v>26812701</v>
      </c>
      <c r="AJ98">
        <v>95</v>
      </c>
      <c r="AK98">
        <v>0</v>
      </c>
      <c r="AL98">
        <v>0</v>
      </c>
      <c r="AM98">
        <v>0</v>
      </c>
      <c r="AN98">
        <v>0</v>
      </c>
      <c r="AO98">
        <v>0</v>
      </c>
      <c r="AP98">
        <v>0</v>
      </c>
      <c r="AQ98">
        <v>0</v>
      </c>
      <c r="AR98">
        <v>0</v>
      </c>
    </row>
    <row r="99" spans="1:44" x14ac:dyDescent="0.2">
      <c r="A99">
        <f>ROW(Source!A45)</f>
        <v>45</v>
      </c>
      <c r="B99">
        <v>26812702</v>
      </c>
      <c r="C99">
        <v>26812696</v>
      </c>
      <c r="D99">
        <v>25155261</v>
      </c>
      <c r="E99">
        <v>1</v>
      </c>
      <c r="F99">
        <v>1</v>
      </c>
      <c r="G99">
        <v>1</v>
      </c>
      <c r="H99">
        <v>3</v>
      </c>
      <c r="I99" t="s">
        <v>422</v>
      </c>
      <c r="J99" t="s">
        <v>423</v>
      </c>
      <c r="K99" t="s">
        <v>424</v>
      </c>
      <c r="L99">
        <v>1339</v>
      </c>
      <c r="N99">
        <v>1007</v>
      </c>
      <c r="O99" t="s">
        <v>52</v>
      </c>
      <c r="P99" t="s">
        <v>52</v>
      </c>
      <c r="Q99">
        <v>1</v>
      </c>
      <c r="X99">
        <v>5.9</v>
      </c>
      <c r="Y99">
        <v>592.76</v>
      </c>
      <c r="Z99">
        <v>0</v>
      </c>
      <c r="AA99">
        <v>0</v>
      </c>
      <c r="AB99">
        <v>0</v>
      </c>
      <c r="AC99">
        <v>0</v>
      </c>
      <c r="AD99">
        <v>1</v>
      </c>
      <c r="AE99">
        <v>0</v>
      </c>
      <c r="AF99" t="s">
        <v>6</v>
      </c>
      <c r="AG99">
        <v>5.9</v>
      </c>
      <c r="AH99">
        <v>2</v>
      </c>
      <c r="AI99">
        <v>26812702</v>
      </c>
      <c r="AJ99">
        <v>96</v>
      </c>
      <c r="AK99">
        <v>0</v>
      </c>
      <c r="AL99">
        <v>0</v>
      </c>
      <c r="AM99">
        <v>0</v>
      </c>
      <c r="AN99">
        <v>0</v>
      </c>
      <c r="AO99">
        <v>0</v>
      </c>
      <c r="AP99">
        <v>0</v>
      </c>
      <c r="AQ99">
        <v>0</v>
      </c>
      <c r="AR99">
        <v>0</v>
      </c>
    </row>
    <row r="100" spans="1:44" x14ac:dyDescent="0.2">
      <c r="A100">
        <f>ROW(Source!A45)</f>
        <v>45</v>
      </c>
      <c r="B100">
        <v>26812703</v>
      </c>
      <c r="C100">
        <v>26812696</v>
      </c>
      <c r="D100">
        <v>25155505</v>
      </c>
      <c r="E100">
        <v>1</v>
      </c>
      <c r="F100">
        <v>1</v>
      </c>
      <c r="G100">
        <v>1</v>
      </c>
      <c r="H100">
        <v>3</v>
      </c>
      <c r="I100" t="s">
        <v>425</v>
      </c>
      <c r="J100" t="s">
        <v>426</v>
      </c>
      <c r="K100" t="s">
        <v>427</v>
      </c>
      <c r="L100">
        <v>1339</v>
      </c>
      <c r="N100">
        <v>1007</v>
      </c>
      <c r="O100" t="s">
        <v>52</v>
      </c>
      <c r="P100" t="s">
        <v>52</v>
      </c>
      <c r="Q100">
        <v>1</v>
      </c>
      <c r="X100">
        <v>0.06</v>
      </c>
      <c r="Y100">
        <v>519.79999999999995</v>
      </c>
      <c r="Z100">
        <v>0</v>
      </c>
      <c r="AA100">
        <v>0</v>
      </c>
      <c r="AB100">
        <v>0</v>
      </c>
      <c r="AC100">
        <v>0</v>
      </c>
      <c r="AD100">
        <v>1</v>
      </c>
      <c r="AE100">
        <v>0</v>
      </c>
      <c r="AF100" t="s">
        <v>6</v>
      </c>
      <c r="AG100">
        <v>0.06</v>
      </c>
      <c r="AH100">
        <v>2</v>
      </c>
      <c r="AI100">
        <v>26812703</v>
      </c>
      <c r="AJ100">
        <v>97</v>
      </c>
      <c r="AK100">
        <v>0</v>
      </c>
      <c r="AL100">
        <v>0</v>
      </c>
      <c r="AM100">
        <v>0</v>
      </c>
      <c r="AN100">
        <v>0</v>
      </c>
      <c r="AO100">
        <v>0</v>
      </c>
      <c r="AP100">
        <v>0</v>
      </c>
      <c r="AQ100">
        <v>0</v>
      </c>
      <c r="AR100">
        <v>0</v>
      </c>
    </row>
    <row r="101" spans="1:44" x14ac:dyDescent="0.2">
      <c r="A101">
        <f>ROW(Source!A45)</f>
        <v>45</v>
      </c>
      <c r="B101">
        <v>26812704</v>
      </c>
      <c r="C101">
        <v>26812696</v>
      </c>
      <c r="D101">
        <v>25178497</v>
      </c>
      <c r="E101">
        <v>1</v>
      </c>
      <c r="F101">
        <v>1</v>
      </c>
      <c r="G101">
        <v>1</v>
      </c>
      <c r="H101">
        <v>3</v>
      </c>
      <c r="I101" t="s">
        <v>428</v>
      </c>
      <c r="J101" t="s">
        <v>429</v>
      </c>
      <c r="K101" t="s">
        <v>430</v>
      </c>
      <c r="L101">
        <v>1339</v>
      </c>
      <c r="N101">
        <v>1007</v>
      </c>
      <c r="O101" t="s">
        <v>52</v>
      </c>
      <c r="P101" t="s">
        <v>52</v>
      </c>
      <c r="Q101">
        <v>1</v>
      </c>
      <c r="X101">
        <v>0.17</v>
      </c>
      <c r="Y101">
        <v>880.01</v>
      </c>
      <c r="Z101">
        <v>0</v>
      </c>
      <c r="AA101">
        <v>0</v>
      </c>
      <c r="AB101">
        <v>0</v>
      </c>
      <c r="AC101">
        <v>0</v>
      </c>
      <c r="AD101">
        <v>1</v>
      </c>
      <c r="AE101">
        <v>0</v>
      </c>
      <c r="AF101" t="s">
        <v>6</v>
      </c>
      <c r="AG101">
        <v>0.17</v>
      </c>
      <c r="AH101">
        <v>2</v>
      </c>
      <c r="AI101">
        <v>26812704</v>
      </c>
      <c r="AJ101">
        <v>100</v>
      </c>
      <c r="AK101">
        <v>0</v>
      </c>
      <c r="AL101">
        <v>0</v>
      </c>
      <c r="AM101">
        <v>0</v>
      </c>
      <c r="AN101">
        <v>0</v>
      </c>
      <c r="AO101">
        <v>0</v>
      </c>
      <c r="AP101">
        <v>0</v>
      </c>
      <c r="AQ101">
        <v>0</v>
      </c>
      <c r="AR101">
        <v>0</v>
      </c>
    </row>
    <row r="102" spans="1:44" x14ac:dyDescent="0.2">
      <c r="A102">
        <f>ROW(Source!A45)</f>
        <v>45</v>
      </c>
      <c r="B102">
        <v>26812705</v>
      </c>
      <c r="C102">
        <v>26812696</v>
      </c>
      <c r="D102">
        <v>25146424</v>
      </c>
      <c r="E102">
        <v>17</v>
      </c>
      <c r="F102">
        <v>1</v>
      </c>
      <c r="G102">
        <v>1</v>
      </c>
      <c r="H102">
        <v>3</v>
      </c>
      <c r="I102" t="s">
        <v>487</v>
      </c>
      <c r="J102" t="s">
        <v>6</v>
      </c>
      <c r="K102" t="s">
        <v>488</v>
      </c>
      <c r="L102">
        <v>1301</v>
      </c>
      <c r="N102">
        <v>1003</v>
      </c>
      <c r="O102" t="s">
        <v>481</v>
      </c>
      <c r="P102" t="s">
        <v>481</v>
      </c>
      <c r="Q102">
        <v>1</v>
      </c>
      <c r="X102">
        <v>100</v>
      </c>
      <c r="Y102">
        <v>0</v>
      </c>
      <c r="Z102">
        <v>0</v>
      </c>
      <c r="AA102">
        <v>0</v>
      </c>
      <c r="AB102">
        <v>0</v>
      </c>
      <c r="AC102">
        <v>0</v>
      </c>
      <c r="AD102">
        <v>0</v>
      </c>
      <c r="AE102">
        <v>0</v>
      </c>
      <c r="AF102" t="s">
        <v>6</v>
      </c>
      <c r="AG102">
        <v>100</v>
      </c>
      <c r="AH102">
        <v>3</v>
      </c>
      <c r="AI102">
        <v>-1</v>
      </c>
      <c r="AJ102" t="s">
        <v>6</v>
      </c>
      <c r="AK102">
        <v>0</v>
      </c>
      <c r="AL102">
        <v>0</v>
      </c>
      <c r="AM102">
        <v>0</v>
      </c>
      <c r="AN102">
        <v>0</v>
      </c>
      <c r="AO102">
        <v>0</v>
      </c>
      <c r="AP102">
        <v>0</v>
      </c>
      <c r="AQ102">
        <v>0</v>
      </c>
      <c r="AR102">
        <v>0</v>
      </c>
    </row>
    <row r="103" spans="1:44" x14ac:dyDescent="0.2">
      <c r="A103">
        <f>ROW(Source!A50)</f>
        <v>50</v>
      </c>
      <c r="B103">
        <v>26812783</v>
      </c>
      <c r="C103">
        <v>26812782</v>
      </c>
      <c r="D103">
        <v>25414889</v>
      </c>
      <c r="E103">
        <v>1</v>
      </c>
      <c r="F103">
        <v>1</v>
      </c>
      <c r="G103">
        <v>1</v>
      </c>
      <c r="H103">
        <v>1</v>
      </c>
      <c r="I103" t="s">
        <v>431</v>
      </c>
      <c r="J103" t="s">
        <v>6</v>
      </c>
      <c r="K103" t="s">
        <v>432</v>
      </c>
      <c r="L103">
        <v>1191</v>
      </c>
      <c r="N103">
        <v>1013</v>
      </c>
      <c r="O103" t="s">
        <v>344</v>
      </c>
      <c r="P103" t="s">
        <v>344</v>
      </c>
      <c r="Q103">
        <v>1</v>
      </c>
      <c r="X103">
        <v>172.9</v>
      </c>
      <c r="Y103">
        <v>0</v>
      </c>
      <c r="Z103">
        <v>0</v>
      </c>
      <c r="AA103">
        <v>0</v>
      </c>
      <c r="AB103">
        <v>8.31</v>
      </c>
      <c r="AC103">
        <v>0</v>
      </c>
      <c r="AD103">
        <v>1</v>
      </c>
      <c r="AE103">
        <v>1</v>
      </c>
      <c r="AF103" t="s">
        <v>32</v>
      </c>
      <c r="AG103">
        <v>207.48</v>
      </c>
      <c r="AH103">
        <v>2</v>
      </c>
      <c r="AI103">
        <v>26812783</v>
      </c>
      <c r="AJ103">
        <v>101</v>
      </c>
      <c r="AK103">
        <v>0</v>
      </c>
      <c r="AL103">
        <v>0</v>
      </c>
      <c r="AM103">
        <v>0</v>
      </c>
      <c r="AN103">
        <v>0</v>
      </c>
      <c r="AO103">
        <v>0</v>
      </c>
      <c r="AP103">
        <v>0</v>
      </c>
      <c r="AQ103">
        <v>0</v>
      </c>
      <c r="AR103">
        <v>0</v>
      </c>
    </row>
    <row r="104" spans="1:44" x14ac:dyDescent="0.2">
      <c r="A104">
        <f>ROW(Source!A50)</f>
        <v>50</v>
      </c>
      <c r="B104">
        <v>26812784</v>
      </c>
      <c r="C104">
        <v>26812782</v>
      </c>
      <c r="D104">
        <v>25412928</v>
      </c>
      <c r="E104">
        <v>1</v>
      </c>
      <c r="F104">
        <v>1</v>
      </c>
      <c r="G104">
        <v>1</v>
      </c>
      <c r="H104">
        <v>1</v>
      </c>
      <c r="I104" t="s">
        <v>345</v>
      </c>
      <c r="J104" t="s">
        <v>6</v>
      </c>
      <c r="K104" t="s">
        <v>346</v>
      </c>
      <c r="L104">
        <v>1191</v>
      </c>
      <c r="N104">
        <v>1013</v>
      </c>
      <c r="O104" t="s">
        <v>344</v>
      </c>
      <c r="P104" t="s">
        <v>344</v>
      </c>
      <c r="Q104">
        <v>1</v>
      </c>
      <c r="X104">
        <v>11.71</v>
      </c>
      <c r="Y104">
        <v>0</v>
      </c>
      <c r="Z104">
        <v>0</v>
      </c>
      <c r="AA104">
        <v>0</v>
      </c>
      <c r="AB104">
        <v>0</v>
      </c>
      <c r="AC104">
        <v>0</v>
      </c>
      <c r="AD104">
        <v>1</v>
      </c>
      <c r="AE104">
        <v>2</v>
      </c>
      <c r="AF104" t="s">
        <v>32</v>
      </c>
      <c r="AG104">
        <v>14.052000000000001</v>
      </c>
      <c r="AH104">
        <v>2</v>
      </c>
      <c r="AI104">
        <v>26812784</v>
      </c>
      <c r="AJ104">
        <v>102</v>
      </c>
      <c r="AK104">
        <v>0</v>
      </c>
      <c r="AL104">
        <v>0</v>
      </c>
      <c r="AM104">
        <v>0</v>
      </c>
      <c r="AN104">
        <v>0</v>
      </c>
      <c r="AO104">
        <v>0</v>
      </c>
      <c r="AP104">
        <v>0</v>
      </c>
      <c r="AQ104">
        <v>0</v>
      </c>
      <c r="AR104">
        <v>0</v>
      </c>
    </row>
    <row r="105" spans="1:44" x14ac:dyDescent="0.2">
      <c r="A105">
        <f>ROW(Source!A50)</f>
        <v>50</v>
      </c>
      <c r="B105">
        <v>26812785</v>
      </c>
      <c r="C105">
        <v>26812782</v>
      </c>
      <c r="D105">
        <v>25230779</v>
      </c>
      <c r="E105">
        <v>1</v>
      </c>
      <c r="F105">
        <v>1</v>
      </c>
      <c r="G105">
        <v>1</v>
      </c>
      <c r="H105">
        <v>2</v>
      </c>
      <c r="I105" t="s">
        <v>433</v>
      </c>
      <c r="J105" t="s">
        <v>434</v>
      </c>
      <c r="K105" t="s">
        <v>435</v>
      </c>
      <c r="L105">
        <v>1368</v>
      </c>
      <c r="N105">
        <v>1011</v>
      </c>
      <c r="O105" t="s">
        <v>350</v>
      </c>
      <c r="P105" t="s">
        <v>350</v>
      </c>
      <c r="Q105">
        <v>1</v>
      </c>
      <c r="X105">
        <v>6.84</v>
      </c>
      <c r="Y105">
        <v>0</v>
      </c>
      <c r="Z105">
        <v>75</v>
      </c>
      <c r="AA105">
        <v>11.6</v>
      </c>
      <c r="AB105">
        <v>0</v>
      </c>
      <c r="AC105">
        <v>0</v>
      </c>
      <c r="AD105">
        <v>1</v>
      </c>
      <c r="AE105">
        <v>0</v>
      </c>
      <c r="AF105" t="s">
        <v>32</v>
      </c>
      <c r="AG105">
        <v>8.2080000000000002</v>
      </c>
      <c r="AH105">
        <v>2</v>
      </c>
      <c r="AI105">
        <v>26812785</v>
      </c>
      <c r="AJ105">
        <v>103</v>
      </c>
      <c r="AK105">
        <v>0</v>
      </c>
      <c r="AL105">
        <v>0</v>
      </c>
      <c r="AM105">
        <v>0</v>
      </c>
      <c r="AN105">
        <v>0</v>
      </c>
      <c r="AO105">
        <v>0</v>
      </c>
      <c r="AP105">
        <v>0</v>
      </c>
      <c r="AQ105">
        <v>0</v>
      </c>
      <c r="AR105">
        <v>0</v>
      </c>
    </row>
    <row r="106" spans="1:44" x14ac:dyDescent="0.2">
      <c r="A106">
        <f>ROW(Source!A50)</f>
        <v>50</v>
      </c>
      <c r="B106">
        <v>26812786</v>
      </c>
      <c r="C106">
        <v>26812782</v>
      </c>
      <c r="D106">
        <v>25230844</v>
      </c>
      <c r="E106">
        <v>1</v>
      </c>
      <c r="F106">
        <v>1</v>
      </c>
      <c r="G106">
        <v>1</v>
      </c>
      <c r="H106">
        <v>2</v>
      </c>
      <c r="I106" t="s">
        <v>382</v>
      </c>
      <c r="J106" t="s">
        <v>383</v>
      </c>
      <c r="K106" t="s">
        <v>384</v>
      </c>
      <c r="L106">
        <v>1368</v>
      </c>
      <c r="N106">
        <v>1011</v>
      </c>
      <c r="O106" t="s">
        <v>350</v>
      </c>
      <c r="P106" t="s">
        <v>350</v>
      </c>
      <c r="Q106">
        <v>1</v>
      </c>
      <c r="X106">
        <v>1.6</v>
      </c>
      <c r="Y106">
        <v>0</v>
      </c>
      <c r="Z106">
        <v>30</v>
      </c>
      <c r="AA106">
        <v>0</v>
      </c>
      <c r="AB106">
        <v>0</v>
      </c>
      <c r="AC106">
        <v>0</v>
      </c>
      <c r="AD106">
        <v>1</v>
      </c>
      <c r="AE106">
        <v>0</v>
      </c>
      <c r="AF106" t="s">
        <v>32</v>
      </c>
      <c r="AG106">
        <v>1.92</v>
      </c>
      <c r="AH106">
        <v>2</v>
      </c>
      <c r="AI106">
        <v>26812786</v>
      </c>
      <c r="AJ106">
        <v>104</v>
      </c>
      <c r="AK106">
        <v>0</v>
      </c>
      <c r="AL106">
        <v>0</v>
      </c>
      <c r="AM106">
        <v>0</v>
      </c>
      <c r="AN106">
        <v>0</v>
      </c>
      <c r="AO106">
        <v>0</v>
      </c>
      <c r="AP106">
        <v>0</v>
      </c>
      <c r="AQ106">
        <v>0</v>
      </c>
      <c r="AR106">
        <v>0</v>
      </c>
    </row>
    <row r="107" spans="1:44" x14ac:dyDescent="0.2">
      <c r="A107">
        <f>ROW(Source!A50)</f>
        <v>50</v>
      </c>
      <c r="B107">
        <v>26812787</v>
      </c>
      <c r="C107">
        <v>26812782</v>
      </c>
      <c r="D107">
        <v>25231607</v>
      </c>
      <c r="E107">
        <v>1</v>
      </c>
      <c r="F107">
        <v>1</v>
      </c>
      <c r="G107">
        <v>1</v>
      </c>
      <c r="H107">
        <v>2</v>
      </c>
      <c r="I107" t="s">
        <v>354</v>
      </c>
      <c r="J107" t="s">
        <v>355</v>
      </c>
      <c r="K107" t="s">
        <v>356</v>
      </c>
      <c r="L107">
        <v>1368</v>
      </c>
      <c r="N107">
        <v>1011</v>
      </c>
      <c r="O107" t="s">
        <v>350</v>
      </c>
      <c r="P107" t="s">
        <v>350</v>
      </c>
      <c r="Q107">
        <v>1</v>
      </c>
      <c r="X107">
        <v>0.17</v>
      </c>
      <c r="Y107">
        <v>0</v>
      </c>
      <c r="Z107">
        <v>65.709999999999994</v>
      </c>
      <c r="AA107">
        <v>11.6</v>
      </c>
      <c r="AB107">
        <v>0</v>
      </c>
      <c r="AC107">
        <v>0</v>
      </c>
      <c r="AD107">
        <v>1</v>
      </c>
      <c r="AE107">
        <v>0</v>
      </c>
      <c r="AF107" t="s">
        <v>32</v>
      </c>
      <c r="AG107">
        <v>0.20400000000000001</v>
      </c>
      <c r="AH107">
        <v>2</v>
      </c>
      <c r="AI107">
        <v>26812787</v>
      </c>
      <c r="AJ107">
        <v>105</v>
      </c>
      <c r="AK107">
        <v>0</v>
      </c>
      <c r="AL107">
        <v>0</v>
      </c>
      <c r="AM107">
        <v>0</v>
      </c>
      <c r="AN107">
        <v>0</v>
      </c>
      <c r="AO107">
        <v>0</v>
      </c>
      <c r="AP107">
        <v>0</v>
      </c>
      <c r="AQ107">
        <v>0</v>
      </c>
      <c r="AR107">
        <v>0</v>
      </c>
    </row>
    <row r="108" spans="1:44" x14ac:dyDescent="0.2">
      <c r="A108">
        <f>ROW(Source!A50)</f>
        <v>50</v>
      </c>
      <c r="B108">
        <v>26812788</v>
      </c>
      <c r="C108">
        <v>26812782</v>
      </c>
      <c r="D108">
        <v>25231931</v>
      </c>
      <c r="E108">
        <v>1</v>
      </c>
      <c r="F108">
        <v>1</v>
      </c>
      <c r="G108">
        <v>1</v>
      </c>
      <c r="H108">
        <v>2</v>
      </c>
      <c r="I108" t="s">
        <v>371</v>
      </c>
      <c r="J108" t="s">
        <v>372</v>
      </c>
      <c r="K108" t="s">
        <v>373</v>
      </c>
      <c r="L108">
        <v>1368</v>
      </c>
      <c r="N108">
        <v>1011</v>
      </c>
      <c r="O108" t="s">
        <v>350</v>
      </c>
      <c r="P108" t="s">
        <v>350</v>
      </c>
      <c r="Q108">
        <v>1</v>
      </c>
      <c r="X108">
        <v>4.7</v>
      </c>
      <c r="Y108">
        <v>0</v>
      </c>
      <c r="Z108">
        <v>90</v>
      </c>
      <c r="AA108">
        <v>10.06</v>
      </c>
      <c r="AB108">
        <v>0</v>
      </c>
      <c r="AC108">
        <v>0</v>
      </c>
      <c r="AD108">
        <v>1</v>
      </c>
      <c r="AE108">
        <v>0</v>
      </c>
      <c r="AF108" t="s">
        <v>32</v>
      </c>
      <c r="AG108">
        <v>5.64</v>
      </c>
      <c r="AH108">
        <v>2</v>
      </c>
      <c r="AI108">
        <v>26812788</v>
      </c>
      <c r="AJ108">
        <v>106</v>
      </c>
      <c r="AK108">
        <v>0</v>
      </c>
      <c r="AL108">
        <v>0</v>
      </c>
      <c r="AM108">
        <v>0</v>
      </c>
      <c r="AN108">
        <v>0</v>
      </c>
      <c r="AO108">
        <v>0</v>
      </c>
      <c r="AP108">
        <v>0</v>
      </c>
      <c r="AQ108">
        <v>0</v>
      </c>
      <c r="AR108">
        <v>0</v>
      </c>
    </row>
    <row r="109" spans="1:44" x14ac:dyDescent="0.2">
      <c r="A109">
        <f>ROW(Source!A50)</f>
        <v>50</v>
      </c>
      <c r="B109">
        <v>26812789</v>
      </c>
      <c r="C109">
        <v>26812782</v>
      </c>
      <c r="D109">
        <v>25232531</v>
      </c>
      <c r="E109">
        <v>1</v>
      </c>
      <c r="F109">
        <v>1</v>
      </c>
      <c r="G109">
        <v>1</v>
      </c>
      <c r="H109">
        <v>2</v>
      </c>
      <c r="I109" t="s">
        <v>374</v>
      </c>
      <c r="J109" t="s">
        <v>375</v>
      </c>
      <c r="K109" t="s">
        <v>376</v>
      </c>
      <c r="L109">
        <v>1368</v>
      </c>
      <c r="N109">
        <v>1011</v>
      </c>
      <c r="O109" t="s">
        <v>350</v>
      </c>
      <c r="P109" t="s">
        <v>350</v>
      </c>
      <c r="Q109">
        <v>1</v>
      </c>
      <c r="X109">
        <v>9.4</v>
      </c>
      <c r="Y109">
        <v>0</v>
      </c>
      <c r="Z109">
        <v>1.53</v>
      </c>
      <c r="AA109">
        <v>0</v>
      </c>
      <c r="AB109">
        <v>0</v>
      </c>
      <c r="AC109">
        <v>0</v>
      </c>
      <c r="AD109">
        <v>1</v>
      </c>
      <c r="AE109">
        <v>0</v>
      </c>
      <c r="AF109" t="s">
        <v>32</v>
      </c>
      <c r="AG109">
        <v>11.28</v>
      </c>
      <c r="AH109">
        <v>2</v>
      </c>
      <c r="AI109">
        <v>26812789</v>
      </c>
      <c r="AJ109">
        <v>107</v>
      </c>
      <c r="AK109">
        <v>0</v>
      </c>
      <c r="AL109">
        <v>0</v>
      </c>
      <c r="AM109">
        <v>0</v>
      </c>
      <c r="AN109">
        <v>0</v>
      </c>
      <c r="AO109">
        <v>0</v>
      </c>
      <c r="AP109">
        <v>0</v>
      </c>
      <c r="AQ109">
        <v>0</v>
      </c>
      <c r="AR109">
        <v>0</v>
      </c>
    </row>
    <row r="110" spans="1:44" x14ac:dyDescent="0.2">
      <c r="A110">
        <f>ROW(Source!A50)</f>
        <v>50</v>
      </c>
      <c r="B110">
        <v>26812790</v>
      </c>
      <c r="C110">
        <v>26812782</v>
      </c>
      <c r="D110">
        <v>25146434</v>
      </c>
      <c r="E110">
        <v>17</v>
      </c>
      <c r="F110">
        <v>1</v>
      </c>
      <c r="G110">
        <v>1</v>
      </c>
      <c r="H110">
        <v>3</v>
      </c>
      <c r="I110" t="s">
        <v>489</v>
      </c>
      <c r="J110" t="s">
        <v>6</v>
      </c>
      <c r="K110" t="s">
        <v>490</v>
      </c>
      <c r="L110">
        <v>1348</v>
      </c>
      <c r="N110">
        <v>1009</v>
      </c>
      <c r="O110" t="s">
        <v>62</v>
      </c>
      <c r="P110" t="s">
        <v>62</v>
      </c>
      <c r="Q110">
        <v>1000</v>
      </c>
      <c r="X110">
        <v>0.12</v>
      </c>
      <c r="Y110">
        <v>0</v>
      </c>
      <c r="Z110">
        <v>0</v>
      </c>
      <c r="AA110">
        <v>0</v>
      </c>
      <c r="AB110">
        <v>0</v>
      </c>
      <c r="AC110">
        <v>0</v>
      </c>
      <c r="AD110">
        <v>0</v>
      </c>
      <c r="AE110">
        <v>0</v>
      </c>
      <c r="AF110" t="s">
        <v>6</v>
      </c>
      <c r="AG110">
        <v>0.12</v>
      </c>
      <c r="AH110">
        <v>3</v>
      </c>
      <c r="AI110">
        <v>-1</v>
      </c>
      <c r="AJ110" t="s">
        <v>6</v>
      </c>
      <c r="AK110">
        <v>0</v>
      </c>
      <c r="AL110">
        <v>0</v>
      </c>
      <c r="AM110">
        <v>0</v>
      </c>
      <c r="AN110">
        <v>0</v>
      </c>
      <c r="AO110">
        <v>0</v>
      </c>
      <c r="AP110">
        <v>0</v>
      </c>
      <c r="AQ110">
        <v>0</v>
      </c>
      <c r="AR110">
        <v>0</v>
      </c>
    </row>
    <row r="111" spans="1:44" x14ac:dyDescent="0.2">
      <c r="A111">
        <f>ROW(Source!A50)</f>
        <v>50</v>
      </c>
      <c r="B111">
        <v>26812791</v>
      </c>
      <c r="C111">
        <v>26812782</v>
      </c>
      <c r="D111">
        <v>25147242</v>
      </c>
      <c r="E111">
        <v>17</v>
      </c>
      <c r="F111">
        <v>1</v>
      </c>
      <c r="G111">
        <v>1</v>
      </c>
      <c r="H111">
        <v>3</v>
      </c>
      <c r="I111" t="s">
        <v>103</v>
      </c>
      <c r="J111" t="s">
        <v>6</v>
      </c>
      <c r="K111" t="s">
        <v>104</v>
      </c>
      <c r="L111">
        <v>1348</v>
      </c>
      <c r="N111">
        <v>1009</v>
      </c>
      <c r="O111" t="s">
        <v>62</v>
      </c>
      <c r="P111" t="s">
        <v>62</v>
      </c>
      <c r="Q111">
        <v>1000</v>
      </c>
      <c r="X111">
        <v>14.3</v>
      </c>
      <c r="Y111">
        <v>0</v>
      </c>
      <c r="Z111">
        <v>0</v>
      </c>
      <c r="AA111">
        <v>0</v>
      </c>
      <c r="AB111">
        <v>0</v>
      </c>
      <c r="AC111">
        <v>0</v>
      </c>
      <c r="AD111">
        <v>0</v>
      </c>
      <c r="AE111">
        <v>0</v>
      </c>
      <c r="AF111" t="s">
        <v>6</v>
      </c>
      <c r="AG111">
        <v>14.3</v>
      </c>
      <c r="AH111">
        <v>2</v>
      </c>
      <c r="AI111">
        <v>26812791</v>
      </c>
      <c r="AJ111">
        <v>109</v>
      </c>
      <c r="AK111">
        <v>0</v>
      </c>
      <c r="AL111">
        <v>0</v>
      </c>
      <c r="AM111">
        <v>0</v>
      </c>
      <c r="AN111">
        <v>0</v>
      </c>
      <c r="AO111">
        <v>0</v>
      </c>
      <c r="AP111">
        <v>0</v>
      </c>
      <c r="AQ111">
        <v>0</v>
      </c>
      <c r="AR111">
        <v>0</v>
      </c>
    </row>
    <row r="112" spans="1:44" x14ac:dyDescent="0.2">
      <c r="A112">
        <f>ROW(Source!A50)</f>
        <v>50</v>
      </c>
      <c r="B112">
        <v>26812792</v>
      </c>
      <c r="C112">
        <v>26812782</v>
      </c>
      <c r="D112">
        <v>25145471</v>
      </c>
      <c r="E112">
        <v>17</v>
      </c>
      <c r="F112">
        <v>1</v>
      </c>
      <c r="G112">
        <v>1</v>
      </c>
      <c r="H112">
        <v>3</v>
      </c>
      <c r="I112" t="s">
        <v>491</v>
      </c>
      <c r="J112" t="s">
        <v>6</v>
      </c>
      <c r="K112" t="s">
        <v>492</v>
      </c>
      <c r="L112">
        <v>1348</v>
      </c>
      <c r="N112">
        <v>1009</v>
      </c>
      <c r="O112" t="s">
        <v>62</v>
      </c>
      <c r="P112" t="s">
        <v>62</v>
      </c>
      <c r="Q112">
        <v>1000</v>
      </c>
      <c r="X112">
        <v>19</v>
      </c>
      <c r="Y112">
        <v>0</v>
      </c>
      <c r="Z112">
        <v>0</v>
      </c>
      <c r="AA112">
        <v>0</v>
      </c>
      <c r="AB112">
        <v>0</v>
      </c>
      <c r="AC112">
        <v>0</v>
      </c>
      <c r="AD112">
        <v>0</v>
      </c>
      <c r="AE112">
        <v>0</v>
      </c>
      <c r="AF112" t="s">
        <v>6</v>
      </c>
      <c r="AG112">
        <v>19</v>
      </c>
      <c r="AH112">
        <v>3</v>
      </c>
      <c r="AI112">
        <v>-1</v>
      </c>
      <c r="AJ112" t="s">
        <v>6</v>
      </c>
      <c r="AK112">
        <v>0</v>
      </c>
      <c r="AL112">
        <v>0</v>
      </c>
      <c r="AM112">
        <v>0</v>
      </c>
      <c r="AN112">
        <v>0</v>
      </c>
      <c r="AO112">
        <v>0</v>
      </c>
      <c r="AP112">
        <v>0</v>
      </c>
      <c r="AQ112">
        <v>0</v>
      </c>
      <c r="AR112">
        <v>0</v>
      </c>
    </row>
    <row r="113" spans="1:44" x14ac:dyDescent="0.2">
      <c r="A113">
        <f>ROW(Source!A51)</f>
        <v>51</v>
      </c>
      <c r="B113">
        <v>26812783</v>
      </c>
      <c r="C113">
        <v>26812782</v>
      </c>
      <c r="D113">
        <v>25414889</v>
      </c>
      <c r="E113">
        <v>1</v>
      </c>
      <c r="F113">
        <v>1</v>
      </c>
      <c r="G113">
        <v>1</v>
      </c>
      <c r="H113">
        <v>1</v>
      </c>
      <c r="I113" t="s">
        <v>431</v>
      </c>
      <c r="J113" t="s">
        <v>6</v>
      </c>
      <c r="K113" t="s">
        <v>432</v>
      </c>
      <c r="L113">
        <v>1191</v>
      </c>
      <c r="N113">
        <v>1013</v>
      </c>
      <c r="O113" t="s">
        <v>344</v>
      </c>
      <c r="P113" t="s">
        <v>344</v>
      </c>
      <c r="Q113">
        <v>1</v>
      </c>
      <c r="X113">
        <v>172.9</v>
      </c>
      <c r="Y113">
        <v>0</v>
      </c>
      <c r="Z113">
        <v>0</v>
      </c>
      <c r="AA113">
        <v>0</v>
      </c>
      <c r="AB113">
        <v>8.31</v>
      </c>
      <c r="AC113">
        <v>0</v>
      </c>
      <c r="AD113">
        <v>1</v>
      </c>
      <c r="AE113">
        <v>1</v>
      </c>
      <c r="AF113" t="s">
        <v>32</v>
      </c>
      <c r="AG113">
        <v>207.48</v>
      </c>
      <c r="AH113">
        <v>2</v>
      </c>
      <c r="AI113">
        <v>26812783</v>
      </c>
      <c r="AJ113">
        <v>111</v>
      </c>
      <c r="AK113">
        <v>0</v>
      </c>
      <c r="AL113">
        <v>0</v>
      </c>
      <c r="AM113">
        <v>0</v>
      </c>
      <c r="AN113">
        <v>0</v>
      </c>
      <c r="AO113">
        <v>0</v>
      </c>
      <c r="AP113">
        <v>0</v>
      </c>
      <c r="AQ113">
        <v>0</v>
      </c>
      <c r="AR113">
        <v>0</v>
      </c>
    </row>
    <row r="114" spans="1:44" x14ac:dyDescent="0.2">
      <c r="A114">
        <f>ROW(Source!A51)</f>
        <v>51</v>
      </c>
      <c r="B114">
        <v>26812784</v>
      </c>
      <c r="C114">
        <v>26812782</v>
      </c>
      <c r="D114">
        <v>25412928</v>
      </c>
      <c r="E114">
        <v>1</v>
      </c>
      <c r="F114">
        <v>1</v>
      </c>
      <c r="G114">
        <v>1</v>
      </c>
      <c r="H114">
        <v>1</v>
      </c>
      <c r="I114" t="s">
        <v>345</v>
      </c>
      <c r="J114" t="s">
        <v>6</v>
      </c>
      <c r="K114" t="s">
        <v>346</v>
      </c>
      <c r="L114">
        <v>1191</v>
      </c>
      <c r="N114">
        <v>1013</v>
      </c>
      <c r="O114" t="s">
        <v>344</v>
      </c>
      <c r="P114" t="s">
        <v>344</v>
      </c>
      <c r="Q114">
        <v>1</v>
      </c>
      <c r="X114">
        <v>11.71</v>
      </c>
      <c r="Y114">
        <v>0</v>
      </c>
      <c r="Z114">
        <v>0</v>
      </c>
      <c r="AA114">
        <v>0</v>
      </c>
      <c r="AB114">
        <v>0</v>
      </c>
      <c r="AC114">
        <v>0</v>
      </c>
      <c r="AD114">
        <v>1</v>
      </c>
      <c r="AE114">
        <v>2</v>
      </c>
      <c r="AF114" t="s">
        <v>32</v>
      </c>
      <c r="AG114">
        <v>14.052000000000001</v>
      </c>
      <c r="AH114">
        <v>2</v>
      </c>
      <c r="AI114">
        <v>26812784</v>
      </c>
      <c r="AJ114">
        <v>112</v>
      </c>
      <c r="AK114">
        <v>0</v>
      </c>
      <c r="AL114">
        <v>0</v>
      </c>
      <c r="AM114">
        <v>0</v>
      </c>
      <c r="AN114">
        <v>0</v>
      </c>
      <c r="AO114">
        <v>0</v>
      </c>
      <c r="AP114">
        <v>0</v>
      </c>
      <c r="AQ114">
        <v>0</v>
      </c>
      <c r="AR114">
        <v>0</v>
      </c>
    </row>
    <row r="115" spans="1:44" x14ac:dyDescent="0.2">
      <c r="A115">
        <f>ROW(Source!A51)</f>
        <v>51</v>
      </c>
      <c r="B115">
        <v>26812785</v>
      </c>
      <c r="C115">
        <v>26812782</v>
      </c>
      <c r="D115">
        <v>25230779</v>
      </c>
      <c r="E115">
        <v>1</v>
      </c>
      <c r="F115">
        <v>1</v>
      </c>
      <c r="G115">
        <v>1</v>
      </c>
      <c r="H115">
        <v>2</v>
      </c>
      <c r="I115" t="s">
        <v>433</v>
      </c>
      <c r="J115" t="s">
        <v>434</v>
      </c>
      <c r="K115" t="s">
        <v>435</v>
      </c>
      <c r="L115">
        <v>1368</v>
      </c>
      <c r="N115">
        <v>1011</v>
      </c>
      <c r="O115" t="s">
        <v>350</v>
      </c>
      <c r="P115" t="s">
        <v>350</v>
      </c>
      <c r="Q115">
        <v>1</v>
      </c>
      <c r="X115">
        <v>6.84</v>
      </c>
      <c r="Y115">
        <v>0</v>
      </c>
      <c r="Z115">
        <v>75</v>
      </c>
      <c r="AA115">
        <v>11.6</v>
      </c>
      <c r="AB115">
        <v>0</v>
      </c>
      <c r="AC115">
        <v>0</v>
      </c>
      <c r="AD115">
        <v>1</v>
      </c>
      <c r="AE115">
        <v>0</v>
      </c>
      <c r="AF115" t="s">
        <v>32</v>
      </c>
      <c r="AG115">
        <v>8.2080000000000002</v>
      </c>
      <c r="AH115">
        <v>2</v>
      </c>
      <c r="AI115">
        <v>26812785</v>
      </c>
      <c r="AJ115">
        <v>113</v>
      </c>
      <c r="AK115">
        <v>0</v>
      </c>
      <c r="AL115">
        <v>0</v>
      </c>
      <c r="AM115">
        <v>0</v>
      </c>
      <c r="AN115">
        <v>0</v>
      </c>
      <c r="AO115">
        <v>0</v>
      </c>
      <c r="AP115">
        <v>0</v>
      </c>
      <c r="AQ115">
        <v>0</v>
      </c>
      <c r="AR115">
        <v>0</v>
      </c>
    </row>
    <row r="116" spans="1:44" x14ac:dyDescent="0.2">
      <c r="A116">
        <f>ROW(Source!A51)</f>
        <v>51</v>
      </c>
      <c r="B116">
        <v>26812786</v>
      </c>
      <c r="C116">
        <v>26812782</v>
      </c>
      <c r="D116">
        <v>25230844</v>
      </c>
      <c r="E116">
        <v>1</v>
      </c>
      <c r="F116">
        <v>1</v>
      </c>
      <c r="G116">
        <v>1</v>
      </c>
      <c r="H116">
        <v>2</v>
      </c>
      <c r="I116" t="s">
        <v>382</v>
      </c>
      <c r="J116" t="s">
        <v>383</v>
      </c>
      <c r="K116" t="s">
        <v>384</v>
      </c>
      <c r="L116">
        <v>1368</v>
      </c>
      <c r="N116">
        <v>1011</v>
      </c>
      <c r="O116" t="s">
        <v>350</v>
      </c>
      <c r="P116" t="s">
        <v>350</v>
      </c>
      <c r="Q116">
        <v>1</v>
      </c>
      <c r="X116">
        <v>1.6</v>
      </c>
      <c r="Y116">
        <v>0</v>
      </c>
      <c r="Z116">
        <v>30</v>
      </c>
      <c r="AA116">
        <v>0</v>
      </c>
      <c r="AB116">
        <v>0</v>
      </c>
      <c r="AC116">
        <v>0</v>
      </c>
      <c r="AD116">
        <v>1</v>
      </c>
      <c r="AE116">
        <v>0</v>
      </c>
      <c r="AF116" t="s">
        <v>32</v>
      </c>
      <c r="AG116">
        <v>1.92</v>
      </c>
      <c r="AH116">
        <v>2</v>
      </c>
      <c r="AI116">
        <v>26812786</v>
      </c>
      <c r="AJ116">
        <v>114</v>
      </c>
      <c r="AK116">
        <v>0</v>
      </c>
      <c r="AL116">
        <v>0</v>
      </c>
      <c r="AM116">
        <v>0</v>
      </c>
      <c r="AN116">
        <v>0</v>
      </c>
      <c r="AO116">
        <v>0</v>
      </c>
      <c r="AP116">
        <v>0</v>
      </c>
      <c r="AQ116">
        <v>0</v>
      </c>
      <c r="AR116">
        <v>0</v>
      </c>
    </row>
    <row r="117" spans="1:44" x14ac:dyDescent="0.2">
      <c r="A117">
        <f>ROW(Source!A51)</f>
        <v>51</v>
      </c>
      <c r="B117">
        <v>26812787</v>
      </c>
      <c r="C117">
        <v>26812782</v>
      </c>
      <c r="D117">
        <v>25231607</v>
      </c>
      <c r="E117">
        <v>1</v>
      </c>
      <c r="F117">
        <v>1</v>
      </c>
      <c r="G117">
        <v>1</v>
      </c>
      <c r="H117">
        <v>2</v>
      </c>
      <c r="I117" t="s">
        <v>354</v>
      </c>
      <c r="J117" t="s">
        <v>355</v>
      </c>
      <c r="K117" t="s">
        <v>356</v>
      </c>
      <c r="L117">
        <v>1368</v>
      </c>
      <c r="N117">
        <v>1011</v>
      </c>
      <c r="O117" t="s">
        <v>350</v>
      </c>
      <c r="P117" t="s">
        <v>350</v>
      </c>
      <c r="Q117">
        <v>1</v>
      </c>
      <c r="X117">
        <v>0.17</v>
      </c>
      <c r="Y117">
        <v>0</v>
      </c>
      <c r="Z117">
        <v>65.709999999999994</v>
      </c>
      <c r="AA117">
        <v>11.6</v>
      </c>
      <c r="AB117">
        <v>0</v>
      </c>
      <c r="AC117">
        <v>0</v>
      </c>
      <c r="AD117">
        <v>1</v>
      </c>
      <c r="AE117">
        <v>0</v>
      </c>
      <c r="AF117" t="s">
        <v>32</v>
      </c>
      <c r="AG117">
        <v>0.20400000000000001</v>
      </c>
      <c r="AH117">
        <v>2</v>
      </c>
      <c r="AI117">
        <v>26812787</v>
      </c>
      <c r="AJ117">
        <v>115</v>
      </c>
      <c r="AK117">
        <v>0</v>
      </c>
      <c r="AL117">
        <v>0</v>
      </c>
      <c r="AM117">
        <v>0</v>
      </c>
      <c r="AN117">
        <v>0</v>
      </c>
      <c r="AO117">
        <v>0</v>
      </c>
      <c r="AP117">
        <v>0</v>
      </c>
      <c r="AQ117">
        <v>0</v>
      </c>
      <c r="AR117">
        <v>0</v>
      </c>
    </row>
    <row r="118" spans="1:44" x14ac:dyDescent="0.2">
      <c r="A118">
        <f>ROW(Source!A51)</f>
        <v>51</v>
      </c>
      <c r="B118">
        <v>26812788</v>
      </c>
      <c r="C118">
        <v>26812782</v>
      </c>
      <c r="D118">
        <v>25231931</v>
      </c>
      <c r="E118">
        <v>1</v>
      </c>
      <c r="F118">
        <v>1</v>
      </c>
      <c r="G118">
        <v>1</v>
      </c>
      <c r="H118">
        <v>2</v>
      </c>
      <c r="I118" t="s">
        <v>371</v>
      </c>
      <c r="J118" t="s">
        <v>372</v>
      </c>
      <c r="K118" t="s">
        <v>373</v>
      </c>
      <c r="L118">
        <v>1368</v>
      </c>
      <c r="N118">
        <v>1011</v>
      </c>
      <c r="O118" t="s">
        <v>350</v>
      </c>
      <c r="P118" t="s">
        <v>350</v>
      </c>
      <c r="Q118">
        <v>1</v>
      </c>
      <c r="X118">
        <v>4.7</v>
      </c>
      <c r="Y118">
        <v>0</v>
      </c>
      <c r="Z118">
        <v>90</v>
      </c>
      <c r="AA118">
        <v>10.06</v>
      </c>
      <c r="AB118">
        <v>0</v>
      </c>
      <c r="AC118">
        <v>0</v>
      </c>
      <c r="AD118">
        <v>1</v>
      </c>
      <c r="AE118">
        <v>0</v>
      </c>
      <c r="AF118" t="s">
        <v>32</v>
      </c>
      <c r="AG118">
        <v>5.64</v>
      </c>
      <c r="AH118">
        <v>2</v>
      </c>
      <c r="AI118">
        <v>26812788</v>
      </c>
      <c r="AJ118">
        <v>116</v>
      </c>
      <c r="AK118">
        <v>0</v>
      </c>
      <c r="AL118">
        <v>0</v>
      </c>
      <c r="AM118">
        <v>0</v>
      </c>
      <c r="AN118">
        <v>0</v>
      </c>
      <c r="AO118">
        <v>0</v>
      </c>
      <c r="AP118">
        <v>0</v>
      </c>
      <c r="AQ118">
        <v>0</v>
      </c>
      <c r="AR118">
        <v>0</v>
      </c>
    </row>
    <row r="119" spans="1:44" x14ac:dyDescent="0.2">
      <c r="A119">
        <f>ROW(Source!A51)</f>
        <v>51</v>
      </c>
      <c r="B119">
        <v>26812789</v>
      </c>
      <c r="C119">
        <v>26812782</v>
      </c>
      <c r="D119">
        <v>25232531</v>
      </c>
      <c r="E119">
        <v>1</v>
      </c>
      <c r="F119">
        <v>1</v>
      </c>
      <c r="G119">
        <v>1</v>
      </c>
      <c r="H119">
        <v>2</v>
      </c>
      <c r="I119" t="s">
        <v>374</v>
      </c>
      <c r="J119" t="s">
        <v>375</v>
      </c>
      <c r="K119" t="s">
        <v>376</v>
      </c>
      <c r="L119">
        <v>1368</v>
      </c>
      <c r="N119">
        <v>1011</v>
      </c>
      <c r="O119" t="s">
        <v>350</v>
      </c>
      <c r="P119" t="s">
        <v>350</v>
      </c>
      <c r="Q119">
        <v>1</v>
      </c>
      <c r="X119">
        <v>9.4</v>
      </c>
      <c r="Y119">
        <v>0</v>
      </c>
      <c r="Z119">
        <v>1.53</v>
      </c>
      <c r="AA119">
        <v>0</v>
      </c>
      <c r="AB119">
        <v>0</v>
      </c>
      <c r="AC119">
        <v>0</v>
      </c>
      <c r="AD119">
        <v>1</v>
      </c>
      <c r="AE119">
        <v>0</v>
      </c>
      <c r="AF119" t="s">
        <v>32</v>
      </c>
      <c r="AG119">
        <v>11.28</v>
      </c>
      <c r="AH119">
        <v>2</v>
      </c>
      <c r="AI119">
        <v>26812789</v>
      </c>
      <c r="AJ119">
        <v>117</v>
      </c>
      <c r="AK119">
        <v>0</v>
      </c>
      <c r="AL119">
        <v>0</v>
      </c>
      <c r="AM119">
        <v>0</v>
      </c>
      <c r="AN119">
        <v>0</v>
      </c>
      <c r="AO119">
        <v>0</v>
      </c>
      <c r="AP119">
        <v>0</v>
      </c>
      <c r="AQ119">
        <v>0</v>
      </c>
      <c r="AR119">
        <v>0</v>
      </c>
    </row>
    <row r="120" spans="1:44" x14ac:dyDescent="0.2">
      <c r="A120">
        <f>ROW(Source!A51)</f>
        <v>51</v>
      </c>
      <c r="B120">
        <v>26812790</v>
      </c>
      <c r="C120">
        <v>26812782</v>
      </c>
      <c r="D120">
        <v>25146434</v>
      </c>
      <c r="E120">
        <v>17</v>
      </c>
      <c r="F120">
        <v>1</v>
      </c>
      <c r="G120">
        <v>1</v>
      </c>
      <c r="H120">
        <v>3</v>
      </c>
      <c r="I120" t="s">
        <v>489</v>
      </c>
      <c r="J120" t="s">
        <v>6</v>
      </c>
      <c r="K120" t="s">
        <v>490</v>
      </c>
      <c r="L120">
        <v>1348</v>
      </c>
      <c r="N120">
        <v>1009</v>
      </c>
      <c r="O120" t="s">
        <v>62</v>
      </c>
      <c r="P120" t="s">
        <v>62</v>
      </c>
      <c r="Q120">
        <v>1000</v>
      </c>
      <c r="X120">
        <v>0.12</v>
      </c>
      <c r="Y120">
        <v>0</v>
      </c>
      <c r="Z120">
        <v>0</v>
      </c>
      <c r="AA120">
        <v>0</v>
      </c>
      <c r="AB120">
        <v>0</v>
      </c>
      <c r="AC120">
        <v>0</v>
      </c>
      <c r="AD120">
        <v>0</v>
      </c>
      <c r="AE120">
        <v>0</v>
      </c>
      <c r="AF120" t="s">
        <v>6</v>
      </c>
      <c r="AG120">
        <v>0.12</v>
      </c>
      <c r="AH120">
        <v>3</v>
      </c>
      <c r="AI120">
        <v>-1</v>
      </c>
      <c r="AJ120" t="s">
        <v>6</v>
      </c>
      <c r="AK120">
        <v>0</v>
      </c>
      <c r="AL120">
        <v>0</v>
      </c>
      <c r="AM120">
        <v>0</v>
      </c>
      <c r="AN120">
        <v>0</v>
      </c>
      <c r="AO120">
        <v>0</v>
      </c>
      <c r="AP120">
        <v>0</v>
      </c>
      <c r="AQ120">
        <v>0</v>
      </c>
      <c r="AR120">
        <v>0</v>
      </c>
    </row>
    <row r="121" spans="1:44" x14ac:dyDescent="0.2">
      <c r="A121">
        <f>ROW(Source!A51)</f>
        <v>51</v>
      </c>
      <c r="B121">
        <v>26812791</v>
      </c>
      <c r="C121">
        <v>26812782</v>
      </c>
      <c r="D121">
        <v>25147242</v>
      </c>
      <c r="E121">
        <v>17</v>
      </c>
      <c r="F121">
        <v>1</v>
      </c>
      <c r="G121">
        <v>1</v>
      </c>
      <c r="H121">
        <v>3</v>
      </c>
      <c r="I121" t="s">
        <v>103</v>
      </c>
      <c r="J121" t="s">
        <v>6</v>
      </c>
      <c r="K121" t="s">
        <v>104</v>
      </c>
      <c r="L121">
        <v>1348</v>
      </c>
      <c r="N121">
        <v>1009</v>
      </c>
      <c r="O121" t="s">
        <v>62</v>
      </c>
      <c r="P121" t="s">
        <v>62</v>
      </c>
      <c r="Q121">
        <v>1000</v>
      </c>
      <c r="X121">
        <v>14.3</v>
      </c>
      <c r="Y121">
        <v>0</v>
      </c>
      <c r="Z121">
        <v>0</v>
      </c>
      <c r="AA121">
        <v>0</v>
      </c>
      <c r="AB121">
        <v>0</v>
      </c>
      <c r="AC121">
        <v>0</v>
      </c>
      <c r="AD121">
        <v>0</v>
      </c>
      <c r="AE121">
        <v>0</v>
      </c>
      <c r="AF121" t="s">
        <v>6</v>
      </c>
      <c r="AG121">
        <v>14.3</v>
      </c>
      <c r="AH121">
        <v>2</v>
      </c>
      <c r="AI121">
        <v>26812791</v>
      </c>
      <c r="AJ121">
        <v>119</v>
      </c>
      <c r="AK121">
        <v>0</v>
      </c>
      <c r="AL121">
        <v>0</v>
      </c>
      <c r="AM121">
        <v>0</v>
      </c>
      <c r="AN121">
        <v>0</v>
      </c>
      <c r="AO121">
        <v>0</v>
      </c>
      <c r="AP121">
        <v>0</v>
      </c>
      <c r="AQ121">
        <v>0</v>
      </c>
      <c r="AR121">
        <v>0</v>
      </c>
    </row>
    <row r="122" spans="1:44" x14ac:dyDescent="0.2">
      <c r="A122">
        <f>ROW(Source!A51)</f>
        <v>51</v>
      </c>
      <c r="B122">
        <v>26812792</v>
      </c>
      <c r="C122">
        <v>26812782</v>
      </c>
      <c r="D122">
        <v>25145471</v>
      </c>
      <c r="E122">
        <v>17</v>
      </c>
      <c r="F122">
        <v>1</v>
      </c>
      <c r="G122">
        <v>1</v>
      </c>
      <c r="H122">
        <v>3</v>
      </c>
      <c r="I122" t="s">
        <v>491</v>
      </c>
      <c r="J122" t="s">
        <v>6</v>
      </c>
      <c r="K122" t="s">
        <v>492</v>
      </c>
      <c r="L122">
        <v>1348</v>
      </c>
      <c r="N122">
        <v>1009</v>
      </c>
      <c r="O122" t="s">
        <v>62</v>
      </c>
      <c r="P122" t="s">
        <v>62</v>
      </c>
      <c r="Q122">
        <v>1000</v>
      </c>
      <c r="X122">
        <v>19</v>
      </c>
      <c r="Y122">
        <v>0</v>
      </c>
      <c r="Z122">
        <v>0</v>
      </c>
      <c r="AA122">
        <v>0</v>
      </c>
      <c r="AB122">
        <v>0</v>
      </c>
      <c r="AC122">
        <v>0</v>
      </c>
      <c r="AD122">
        <v>0</v>
      </c>
      <c r="AE122">
        <v>0</v>
      </c>
      <c r="AF122" t="s">
        <v>6</v>
      </c>
      <c r="AG122">
        <v>19</v>
      </c>
      <c r="AH122">
        <v>3</v>
      </c>
      <c r="AI122">
        <v>-1</v>
      </c>
      <c r="AJ122" t="s">
        <v>6</v>
      </c>
      <c r="AK122">
        <v>0</v>
      </c>
      <c r="AL122">
        <v>0</v>
      </c>
      <c r="AM122">
        <v>0</v>
      </c>
      <c r="AN122">
        <v>0</v>
      </c>
      <c r="AO122">
        <v>0</v>
      </c>
      <c r="AP122">
        <v>0</v>
      </c>
      <c r="AQ122">
        <v>0</v>
      </c>
      <c r="AR122">
        <v>0</v>
      </c>
    </row>
    <row r="123" spans="1:44" x14ac:dyDescent="0.2">
      <c r="A123">
        <f>ROW(Source!A58)</f>
        <v>58</v>
      </c>
      <c r="B123">
        <v>26812817</v>
      </c>
      <c r="C123">
        <v>26812816</v>
      </c>
      <c r="D123">
        <v>25414543</v>
      </c>
      <c r="E123">
        <v>1</v>
      </c>
      <c r="F123">
        <v>1</v>
      </c>
      <c r="G123">
        <v>1</v>
      </c>
      <c r="H123">
        <v>1</v>
      </c>
      <c r="I123" t="s">
        <v>436</v>
      </c>
      <c r="J123" t="s">
        <v>6</v>
      </c>
      <c r="K123" t="s">
        <v>437</v>
      </c>
      <c r="L123">
        <v>1191</v>
      </c>
      <c r="N123">
        <v>1013</v>
      </c>
      <c r="O123" t="s">
        <v>344</v>
      </c>
      <c r="P123" t="s">
        <v>344</v>
      </c>
      <c r="Q123">
        <v>1</v>
      </c>
      <c r="X123">
        <v>15.72</v>
      </c>
      <c r="Y123">
        <v>0</v>
      </c>
      <c r="Z123">
        <v>0</v>
      </c>
      <c r="AA123">
        <v>0</v>
      </c>
      <c r="AB123">
        <v>8.02</v>
      </c>
      <c r="AC123">
        <v>0</v>
      </c>
      <c r="AD123">
        <v>1</v>
      </c>
      <c r="AE123">
        <v>1</v>
      </c>
      <c r="AF123" t="s">
        <v>42</v>
      </c>
      <c r="AG123">
        <v>18.077999999999999</v>
      </c>
      <c r="AH123">
        <v>2</v>
      </c>
      <c r="AI123">
        <v>26812817</v>
      </c>
      <c r="AJ123">
        <v>121</v>
      </c>
      <c r="AK123">
        <v>0</v>
      </c>
      <c r="AL123">
        <v>0</v>
      </c>
      <c r="AM123">
        <v>0</v>
      </c>
      <c r="AN123">
        <v>0</v>
      </c>
      <c r="AO123">
        <v>0</v>
      </c>
      <c r="AP123">
        <v>0</v>
      </c>
      <c r="AQ123">
        <v>0</v>
      </c>
      <c r="AR123">
        <v>0</v>
      </c>
    </row>
    <row r="124" spans="1:44" x14ac:dyDescent="0.2">
      <c r="A124">
        <f>ROW(Source!A58)</f>
        <v>58</v>
      </c>
      <c r="B124">
        <v>26812818</v>
      </c>
      <c r="C124">
        <v>26812816</v>
      </c>
      <c r="D124">
        <v>25412928</v>
      </c>
      <c r="E124">
        <v>1</v>
      </c>
      <c r="F124">
        <v>1</v>
      </c>
      <c r="G124">
        <v>1</v>
      </c>
      <c r="H124">
        <v>1</v>
      </c>
      <c r="I124" t="s">
        <v>345</v>
      </c>
      <c r="J124" t="s">
        <v>6</v>
      </c>
      <c r="K124" t="s">
        <v>346</v>
      </c>
      <c r="L124">
        <v>1191</v>
      </c>
      <c r="N124">
        <v>1013</v>
      </c>
      <c r="O124" t="s">
        <v>344</v>
      </c>
      <c r="P124" t="s">
        <v>344</v>
      </c>
      <c r="Q124">
        <v>1</v>
      </c>
      <c r="X124">
        <v>13.88</v>
      </c>
      <c r="Y124">
        <v>0</v>
      </c>
      <c r="Z124">
        <v>0</v>
      </c>
      <c r="AA124">
        <v>0</v>
      </c>
      <c r="AB124">
        <v>0</v>
      </c>
      <c r="AC124">
        <v>0</v>
      </c>
      <c r="AD124">
        <v>1</v>
      </c>
      <c r="AE124">
        <v>2</v>
      </c>
      <c r="AF124" t="s">
        <v>41</v>
      </c>
      <c r="AG124">
        <v>17.350000000000001</v>
      </c>
      <c r="AH124">
        <v>2</v>
      </c>
      <c r="AI124">
        <v>26812818</v>
      </c>
      <c r="AJ124">
        <v>122</v>
      </c>
      <c r="AK124">
        <v>0</v>
      </c>
      <c r="AL124">
        <v>0</v>
      </c>
      <c r="AM124">
        <v>0</v>
      </c>
      <c r="AN124">
        <v>0</v>
      </c>
      <c r="AO124">
        <v>0</v>
      </c>
      <c r="AP124">
        <v>0</v>
      </c>
      <c r="AQ124">
        <v>0</v>
      </c>
      <c r="AR124">
        <v>0</v>
      </c>
    </row>
    <row r="125" spans="1:44" x14ac:dyDescent="0.2">
      <c r="A125">
        <f>ROW(Source!A58)</f>
        <v>58</v>
      </c>
      <c r="B125">
        <v>26812819</v>
      </c>
      <c r="C125">
        <v>26812816</v>
      </c>
      <c r="D125">
        <v>25229454</v>
      </c>
      <c r="E125">
        <v>1</v>
      </c>
      <c r="F125">
        <v>1</v>
      </c>
      <c r="G125">
        <v>1</v>
      </c>
      <c r="H125">
        <v>2</v>
      </c>
      <c r="I125" t="s">
        <v>438</v>
      </c>
      <c r="J125" t="s">
        <v>439</v>
      </c>
      <c r="K125" t="s">
        <v>440</v>
      </c>
      <c r="L125">
        <v>1368</v>
      </c>
      <c r="N125">
        <v>1011</v>
      </c>
      <c r="O125" t="s">
        <v>350</v>
      </c>
      <c r="P125" t="s">
        <v>350</v>
      </c>
      <c r="Q125">
        <v>1</v>
      </c>
      <c r="X125">
        <v>1.77</v>
      </c>
      <c r="Y125">
        <v>0</v>
      </c>
      <c r="Z125">
        <v>123</v>
      </c>
      <c r="AA125">
        <v>13.5</v>
      </c>
      <c r="AB125">
        <v>0</v>
      </c>
      <c r="AC125">
        <v>0</v>
      </c>
      <c r="AD125">
        <v>1</v>
      </c>
      <c r="AE125">
        <v>0</v>
      </c>
      <c r="AF125" t="s">
        <v>41</v>
      </c>
      <c r="AG125">
        <v>2.2124999999999999</v>
      </c>
      <c r="AH125">
        <v>2</v>
      </c>
      <c r="AI125">
        <v>26812819</v>
      </c>
      <c r="AJ125">
        <v>123</v>
      </c>
      <c r="AK125">
        <v>0</v>
      </c>
      <c r="AL125">
        <v>0</v>
      </c>
      <c r="AM125">
        <v>0</v>
      </c>
      <c r="AN125">
        <v>0</v>
      </c>
      <c r="AO125">
        <v>0</v>
      </c>
      <c r="AP125">
        <v>0</v>
      </c>
      <c r="AQ125">
        <v>0</v>
      </c>
      <c r="AR125">
        <v>0</v>
      </c>
    </row>
    <row r="126" spans="1:44" x14ac:dyDescent="0.2">
      <c r="A126">
        <f>ROW(Source!A58)</f>
        <v>58</v>
      </c>
      <c r="B126">
        <v>26812820</v>
      </c>
      <c r="C126">
        <v>26812816</v>
      </c>
      <c r="D126">
        <v>25230445</v>
      </c>
      <c r="E126">
        <v>1</v>
      </c>
      <c r="F126">
        <v>1</v>
      </c>
      <c r="G126">
        <v>1</v>
      </c>
      <c r="H126">
        <v>2</v>
      </c>
      <c r="I126" t="s">
        <v>379</v>
      </c>
      <c r="J126" t="s">
        <v>380</v>
      </c>
      <c r="K126" t="s">
        <v>381</v>
      </c>
      <c r="L126">
        <v>1368</v>
      </c>
      <c r="N126">
        <v>1011</v>
      </c>
      <c r="O126" t="s">
        <v>350</v>
      </c>
      <c r="P126" t="s">
        <v>350</v>
      </c>
      <c r="Q126">
        <v>1</v>
      </c>
      <c r="X126">
        <v>4.29</v>
      </c>
      <c r="Y126">
        <v>0</v>
      </c>
      <c r="Z126">
        <v>89.99</v>
      </c>
      <c r="AA126">
        <v>10.06</v>
      </c>
      <c r="AB126">
        <v>0</v>
      </c>
      <c r="AC126">
        <v>0</v>
      </c>
      <c r="AD126">
        <v>1</v>
      </c>
      <c r="AE126">
        <v>0</v>
      </c>
      <c r="AF126" t="s">
        <v>41</v>
      </c>
      <c r="AG126">
        <v>5.3624999999999998</v>
      </c>
      <c r="AH126">
        <v>2</v>
      </c>
      <c r="AI126">
        <v>26812820</v>
      </c>
      <c r="AJ126">
        <v>124</v>
      </c>
      <c r="AK126">
        <v>0</v>
      </c>
      <c r="AL126">
        <v>0</v>
      </c>
      <c r="AM126">
        <v>0</v>
      </c>
      <c r="AN126">
        <v>0</v>
      </c>
      <c r="AO126">
        <v>0</v>
      </c>
      <c r="AP126">
        <v>0</v>
      </c>
      <c r="AQ126">
        <v>0</v>
      </c>
      <c r="AR126">
        <v>0</v>
      </c>
    </row>
    <row r="127" spans="1:44" x14ac:dyDescent="0.2">
      <c r="A127">
        <f>ROW(Source!A58)</f>
        <v>58</v>
      </c>
      <c r="B127">
        <v>26812821</v>
      </c>
      <c r="C127">
        <v>26812816</v>
      </c>
      <c r="D127">
        <v>25230807</v>
      </c>
      <c r="E127">
        <v>1</v>
      </c>
      <c r="F127">
        <v>1</v>
      </c>
      <c r="G127">
        <v>1</v>
      </c>
      <c r="H127">
        <v>2</v>
      </c>
      <c r="I127" t="s">
        <v>441</v>
      </c>
      <c r="J127" t="s">
        <v>442</v>
      </c>
      <c r="K127" t="s">
        <v>443</v>
      </c>
      <c r="L127">
        <v>1368</v>
      </c>
      <c r="N127">
        <v>1011</v>
      </c>
      <c r="O127" t="s">
        <v>350</v>
      </c>
      <c r="P127" t="s">
        <v>350</v>
      </c>
      <c r="Q127">
        <v>1</v>
      </c>
      <c r="X127">
        <v>7.08</v>
      </c>
      <c r="Y127">
        <v>0</v>
      </c>
      <c r="Z127">
        <v>206.01</v>
      </c>
      <c r="AA127">
        <v>14.4</v>
      </c>
      <c r="AB127">
        <v>0</v>
      </c>
      <c r="AC127">
        <v>0</v>
      </c>
      <c r="AD127">
        <v>1</v>
      </c>
      <c r="AE127">
        <v>0</v>
      </c>
      <c r="AF127" t="s">
        <v>41</v>
      </c>
      <c r="AG127">
        <v>8.85</v>
      </c>
      <c r="AH127">
        <v>2</v>
      </c>
      <c r="AI127">
        <v>26812821</v>
      </c>
      <c r="AJ127">
        <v>125</v>
      </c>
      <c r="AK127">
        <v>0</v>
      </c>
      <c r="AL127">
        <v>0</v>
      </c>
      <c r="AM127">
        <v>0</v>
      </c>
      <c r="AN127">
        <v>0</v>
      </c>
      <c r="AO127">
        <v>0</v>
      </c>
      <c r="AP127">
        <v>0</v>
      </c>
      <c r="AQ127">
        <v>0</v>
      </c>
      <c r="AR127">
        <v>0</v>
      </c>
    </row>
    <row r="128" spans="1:44" x14ac:dyDescent="0.2">
      <c r="A128">
        <f>ROW(Source!A58)</f>
        <v>58</v>
      </c>
      <c r="B128">
        <v>26812822</v>
      </c>
      <c r="C128">
        <v>26812816</v>
      </c>
      <c r="D128">
        <v>25231536</v>
      </c>
      <c r="E128">
        <v>1</v>
      </c>
      <c r="F128">
        <v>1</v>
      </c>
      <c r="G128">
        <v>1</v>
      </c>
      <c r="H128">
        <v>2</v>
      </c>
      <c r="I128" t="s">
        <v>391</v>
      </c>
      <c r="J128" t="s">
        <v>392</v>
      </c>
      <c r="K128" t="s">
        <v>393</v>
      </c>
      <c r="L128">
        <v>1368</v>
      </c>
      <c r="N128">
        <v>1011</v>
      </c>
      <c r="O128" t="s">
        <v>350</v>
      </c>
      <c r="P128" t="s">
        <v>350</v>
      </c>
      <c r="Q128">
        <v>1</v>
      </c>
      <c r="X128">
        <v>0.74</v>
      </c>
      <c r="Y128">
        <v>0</v>
      </c>
      <c r="Z128">
        <v>110</v>
      </c>
      <c r="AA128">
        <v>11.6</v>
      </c>
      <c r="AB128">
        <v>0</v>
      </c>
      <c r="AC128">
        <v>0</v>
      </c>
      <c r="AD128">
        <v>1</v>
      </c>
      <c r="AE128">
        <v>0</v>
      </c>
      <c r="AF128" t="s">
        <v>41</v>
      </c>
      <c r="AG128">
        <v>0.92500000000000004</v>
      </c>
      <c r="AH128">
        <v>2</v>
      </c>
      <c r="AI128">
        <v>26812822</v>
      </c>
      <c r="AJ128">
        <v>126</v>
      </c>
      <c r="AK128">
        <v>0</v>
      </c>
      <c r="AL128">
        <v>0</v>
      </c>
      <c r="AM128">
        <v>0</v>
      </c>
      <c r="AN128">
        <v>0</v>
      </c>
      <c r="AO128">
        <v>0</v>
      </c>
      <c r="AP128">
        <v>0</v>
      </c>
      <c r="AQ128">
        <v>0</v>
      </c>
      <c r="AR128">
        <v>0</v>
      </c>
    </row>
    <row r="129" spans="1:44" x14ac:dyDescent="0.2">
      <c r="A129">
        <f>ROW(Source!A58)</f>
        <v>58</v>
      </c>
      <c r="B129">
        <v>26812823</v>
      </c>
      <c r="C129">
        <v>26812816</v>
      </c>
      <c r="D129">
        <v>25149961</v>
      </c>
      <c r="E129">
        <v>1</v>
      </c>
      <c r="F129">
        <v>1</v>
      </c>
      <c r="G129">
        <v>1</v>
      </c>
      <c r="H129">
        <v>3</v>
      </c>
      <c r="I129" t="s">
        <v>400</v>
      </c>
      <c r="J129" t="s">
        <v>401</v>
      </c>
      <c r="K129" t="s">
        <v>402</v>
      </c>
      <c r="L129">
        <v>1339</v>
      </c>
      <c r="N129">
        <v>1007</v>
      </c>
      <c r="O129" t="s">
        <v>52</v>
      </c>
      <c r="P129" t="s">
        <v>52</v>
      </c>
      <c r="Q129">
        <v>1</v>
      </c>
      <c r="X129">
        <v>5</v>
      </c>
      <c r="Y129">
        <v>2.44</v>
      </c>
      <c r="Z129">
        <v>0</v>
      </c>
      <c r="AA129">
        <v>0</v>
      </c>
      <c r="AB129">
        <v>0</v>
      </c>
      <c r="AC129">
        <v>0</v>
      </c>
      <c r="AD129">
        <v>1</v>
      </c>
      <c r="AE129">
        <v>0</v>
      </c>
      <c r="AF129" t="s">
        <v>6</v>
      </c>
      <c r="AG129">
        <v>5</v>
      </c>
      <c r="AH129">
        <v>2</v>
      </c>
      <c r="AI129">
        <v>26812823</v>
      </c>
      <c r="AJ129">
        <v>127</v>
      </c>
      <c r="AK129">
        <v>0</v>
      </c>
      <c r="AL129">
        <v>0</v>
      </c>
      <c r="AM129">
        <v>0</v>
      </c>
      <c r="AN129">
        <v>0</v>
      </c>
      <c r="AO129">
        <v>0</v>
      </c>
      <c r="AP129">
        <v>0</v>
      </c>
      <c r="AQ129">
        <v>0</v>
      </c>
      <c r="AR129">
        <v>0</v>
      </c>
    </row>
    <row r="130" spans="1:44" x14ac:dyDescent="0.2">
      <c r="A130">
        <f>ROW(Source!A58)</f>
        <v>58</v>
      </c>
      <c r="B130">
        <v>26812824</v>
      </c>
      <c r="C130">
        <v>26812816</v>
      </c>
      <c r="D130">
        <v>25144257</v>
      </c>
      <c r="E130">
        <v>17</v>
      </c>
      <c r="F130">
        <v>1</v>
      </c>
      <c r="G130">
        <v>1</v>
      </c>
      <c r="H130">
        <v>3</v>
      </c>
      <c r="I130" t="s">
        <v>482</v>
      </c>
      <c r="J130" t="s">
        <v>6</v>
      </c>
      <c r="K130" t="s">
        <v>483</v>
      </c>
      <c r="L130">
        <v>1339</v>
      </c>
      <c r="N130">
        <v>1007</v>
      </c>
      <c r="O130" t="s">
        <v>52</v>
      </c>
      <c r="P130" t="s">
        <v>52</v>
      </c>
      <c r="Q130">
        <v>1</v>
      </c>
      <c r="X130">
        <v>0</v>
      </c>
      <c r="Y130">
        <v>0</v>
      </c>
      <c r="Z130">
        <v>0</v>
      </c>
      <c r="AA130">
        <v>0</v>
      </c>
      <c r="AB130">
        <v>0</v>
      </c>
      <c r="AC130">
        <v>1</v>
      </c>
      <c r="AD130">
        <v>0</v>
      </c>
      <c r="AE130">
        <v>0</v>
      </c>
      <c r="AF130" t="s">
        <v>6</v>
      </c>
      <c r="AG130">
        <v>0</v>
      </c>
      <c r="AH130">
        <v>3</v>
      </c>
      <c r="AI130">
        <v>-1</v>
      </c>
      <c r="AJ130" t="s">
        <v>6</v>
      </c>
      <c r="AK130">
        <v>0</v>
      </c>
      <c r="AL130">
        <v>0</v>
      </c>
      <c r="AM130">
        <v>0</v>
      </c>
      <c r="AN130">
        <v>0</v>
      </c>
      <c r="AO130">
        <v>0</v>
      </c>
      <c r="AP130">
        <v>0</v>
      </c>
      <c r="AQ130">
        <v>0</v>
      </c>
      <c r="AR130">
        <v>0</v>
      </c>
    </row>
    <row r="131" spans="1:44" x14ac:dyDescent="0.2">
      <c r="A131">
        <f>ROW(Source!A59)</f>
        <v>59</v>
      </c>
      <c r="B131">
        <v>26812817</v>
      </c>
      <c r="C131">
        <v>26812816</v>
      </c>
      <c r="D131">
        <v>25414543</v>
      </c>
      <c r="E131">
        <v>1</v>
      </c>
      <c r="F131">
        <v>1</v>
      </c>
      <c r="G131">
        <v>1</v>
      </c>
      <c r="H131">
        <v>1</v>
      </c>
      <c r="I131" t="s">
        <v>436</v>
      </c>
      <c r="J131" t="s">
        <v>6</v>
      </c>
      <c r="K131" t="s">
        <v>437</v>
      </c>
      <c r="L131">
        <v>1191</v>
      </c>
      <c r="N131">
        <v>1013</v>
      </c>
      <c r="O131" t="s">
        <v>344</v>
      </c>
      <c r="P131" t="s">
        <v>344</v>
      </c>
      <c r="Q131">
        <v>1</v>
      </c>
      <c r="X131">
        <v>15.72</v>
      </c>
      <c r="Y131">
        <v>0</v>
      </c>
      <c r="Z131">
        <v>0</v>
      </c>
      <c r="AA131">
        <v>0</v>
      </c>
      <c r="AB131">
        <v>8.02</v>
      </c>
      <c r="AC131">
        <v>0</v>
      </c>
      <c r="AD131">
        <v>1</v>
      </c>
      <c r="AE131">
        <v>1</v>
      </c>
      <c r="AF131" t="s">
        <v>42</v>
      </c>
      <c r="AG131">
        <v>18.077999999999999</v>
      </c>
      <c r="AH131">
        <v>2</v>
      </c>
      <c r="AI131">
        <v>26812817</v>
      </c>
      <c r="AJ131">
        <v>129</v>
      </c>
      <c r="AK131">
        <v>0</v>
      </c>
      <c r="AL131">
        <v>0</v>
      </c>
      <c r="AM131">
        <v>0</v>
      </c>
      <c r="AN131">
        <v>0</v>
      </c>
      <c r="AO131">
        <v>0</v>
      </c>
      <c r="AP131">
        <v>0</v>
      </c>
      <c r="AQ131">
        <v>0</v>
      </c>
      <c r="AR131">
        <v>0</v>
      </c>
    </row>
    <row r="132" spans="1:44" x14ac:dyDescent="0.2">
      <c r="A132">
        <f>ROW(Source!A59)</f>
        <v>59</v>
      </c>
      <c r="B132">
        <v>26812818</v>
      </c>
      <c r="C132">
        <v>26812816</v>
      </c>
      <c r="D132">
        <v>25412928</v>
      </c>
      <c r="E132">
        <v>1</v>
      </c>
      <c r="F132">
        <v>1</v>
      </c>
      <c r="G132">
        <v>1</v>
      </c>
      <c r="H132">
        <v>1</v>
      </c>
      <c r="I132" t="s">
        <v>345</v>
      </c>
      <c r="J132" t="s">
        <v>6</v>
      </c>
      <c r="K132" t="s">
        <v>346</v>
      </c>
      <c r="L132">
        <v>1191</v>
      </c>
      <c r="N132">
        <v>1013</v>
      </c>
      <c r="O132" t="s">
        <v>344</v>
      </c>
      <c r="P132" t="s">
        <v>344</v>
      </c>
      <c r="Q132">
        <v>1</v>
      </c>
      <c r="X132">
        <v>13.88</v>
      </c>
      <c r="Y132">
        <v>0</v>
      </c>
      <c r="Z132">
        <v>0</v>
      </c>
      <c r="AA132">
        <v>0</v>
      </c>
      <c r="AB132">
        <v>0</v>
      </c>
      <c r="AC132">
        <v>0</v>
      </c>
      <c r="AD132">
        <v>1</v>
      </c>
      <c r="AE132">
        <v>2</v>
      </c>
      <c r="AF132" t="s">
        <v>41</v>
      </c>
      <c r="AG132">
        <v>17.350000000000001</v>
      </c>
      <c r="AH132">
        <v>2</v>
      </c>
      <c r="AI132">
        <v>26812818</v>
      </c>
      <c r="AJ132">
        <v>130</v>
      </c>
      <c r="AK132">
        <v>0</v>
      </c>
      <c r="AL132">
        <v>0</v>
      </c>
      <c r="AM132">
        <v>0</v>
      </c>
      <c r="AN132">
        <v>0</v>
      </c>
      <c r="AO132">
        <v>0</v>
      </c>
      <c r="AP132">
        <v>0</v>
      </c>
      <c r="AQ132">
        <v>0</v>
      </c>
      <c r="AR132">
        <v>0</v>
      </c>
    </row>
    <row r="133" spans="1:44" x14ac:dyDescent="0.2">
      <c r="A133">
        <f>ROW(Source!A59)</f>
        <v>59</v>
      </c>
      <c r="B133">
        <v>26812819</v>
      </c>
      <c r="C133">
        <v>26812816</v>
      </c>
      <c r="D133">
        <v>25229454</v>
      </c>
      <c r="E133">
        <v>1</v>
      </c>
      <c r="F133">
        <v>1</v>
      </c>
      <c r="G133">
        <v>1</v>
      </c>
      <c r="H133">
        <v>2</v>
      </c>
      <c r="I133" t="s">
        <v>438</v>
      </c>
      <c r="J133" t="s">
        <v>439</v>
      </c>
      <c r="K133" t="s">
        <v>440</v>
      </c>
      <c r="L133">
        <v>1368</v>
      </c>
      <c r="N133">
        <v>1011</v>
      </c>
      <c r="O133" t="s">
        <v>350</v>
      </c>
      <c r="P133" t="s">
        <v>350</v>
      </c>
      <c r="Q133">
        <v>1</v>
      </c>
      <c r="X133">
        <v>1.77</v>
      </c>
      <c r="Y133">
        <v>0</v>
      </c>
      <c r="Z133">
        <v>123</v>
      </c>
      <c r="AA133">
        <v>13.5</v>
      </c>
      <c r="AB133">
        <v>0</v>
      </c>
      <c r="AC133">
        <v>0</v>
      </c>
      <c r="AD133">
        <v>1</v>
      </c>
      <c r="AE133">
        <v>0</v>
      </c>
      <c r="AF133" t="s">
        <v>41</v>
      </c>
      <c r="AG133">
        <v>2.2124999999999999</v>
      </c>
      <c r="AH133">
        <v>2</v>
      </c>
      <c r="AI133">
        <v>26812819</v>
      </c>
      <c r="AJ133">
        <v>131</v>
      </c>
      <c r="AK133">
        <v>0</v>
      </c>
      <c r="AL133">
        <v>0</v>
      </c>
      <c r="AM133">
        <v>0</v>
      </c>
      <c r="AN133">
        <v>0</v>
      </c>
      <c r="AO133">
        <v>0</v>
      </c>
      <c r="AP133">
        <v>0</v>
      </c>
      <c r="AQ133">
        <v>0</v>
      </c>
      <c r="AR133">
        <v>0</v>
      </c>
    </row>
    <row r="134" spans="1:44" x14ac:dyDescent="0.2">
      <c r="A134">
        <f>ROW(Source!A59)</f>
        <v>59</v>
      </c>
      <c r="B134">
        <v>26812820</v>
      </c>
      <c r="C134">
        <v>26812816</v>
      </c>
      <c r="D134">
        <v>25230445</v>
      </c>
      <c r="E134">
        <v>1</v>
      </c>
      <c r="F134">
        <v>1</v>
      </c>
      <c r="G134">
        <v>1</v>
      </c>
      <c r="H134">
        <v>2</v>
      </c>
      <c r="I134" t="s">
        <v>379</v>
      </c>
      <c r="J134" t="s">
        <v>380</v>
      </c>
      <c r="K134" t="s">
        <v>381</v>
      </c>
      <c r="L134">
        <v>1368</v>
      </c>
      <c r="N134">
        <v>1011</v>
      </c>
      <c r="O134" t="s">
        <v>350</v>
      </c>
      <c r="P134" t="s">
        <v>350</v>
      </c>
      <c r="Q134">
        <v>1</v>
      </c>
      <c r="X134">
        <v>4.29</v>
      </c>
      <c r="Y134">
        <v>0</v>
      </c>
      <c r="Z134">
        <v>89.99</v>
      </c>
      <c r="AA134">
        <v>10.06</v>
      </c>
      <c r="AB134">
        <v>0</v>
      </c>
      <c r="AC134">
        <v>0</v>
      </c>
      <c r="AD134">
        <v>1</v>
      </c>
      <c r="AE134">
        <v>0</v>
      </c>
      <c r="AF134" t="s">
        <v>41</v>
      </c>
      <c r="AG134">
        <v>5.3624999999999998</v>
      </c>
      <c r="AH134">
        <v>2</v>
      </c>
      <c r="AI134">
        <v>26812820</v>
      </c>
      <c r="AJ134">
        <v>132</v>
      </c>
      <c r="AK134">
        <v>0</v>
      </c>
      <c r="AL134">
        <v>0</v>
      </c>
      <c r="AM134">
        <v>0</v>
      </c>
      <c r="AN134">
        <v>0</v>
      </c>
      <c r="AO134">
        <v>0</v>
      </c>
      <c r="AP134">
        <v>0</v>
      </c>
      <c r="AQ134">
        <v>0</v>
      </c>
      <c r="AR134">
        <v>0</v>
      </c>
    </row>
    <row r="135" spans="1:44" x14ac:dyDescent="0.2">
      <c r="A135">
        <f>ROW(Source!A59)</f>
        <v>59</v>
      </c>
      <c r="B135">
        <v>26812821</v>
      </c>
      <c r="C135">
        <v>26812816</v>
      </c>
      <c r="D135">
        <v>25230807</v>
      </c>
      <c r="E135">
        <v>1</v>
      </c>
      <c r="F135">
        <v>1</v>
      </c>
      <c r="G135">
        <v>1</v>
      </c>
      <c r="H135">
        <v>2</v>
      </c>
      <c r="I135" t="s">
        <v>441</v>
      </c>
      <c r="J135" t="s">
        <v>442</v>
      </c>
      <c r="K135" t="s">
        <v>443</v>
      </c>
      <c r="L135">
        <v>1368</v>
      </c>
      <c r="N135">
        <v>1011</v>
      </c>
      <c r="O135" t="s">
        <v>350</v>
      </c>
      <c r="P135" t="s">
        <v>350</v>
      </c>
      <c r="Q135">
        <v>1</v>
      </c>
      <c r="X135">
        <v>7.08</v>
      </c>
      <c r="Y135">
        <v>0</v>
      </c>
      <c r="Z135">
        <v>206.01</v>
      </c>
      <c r="AA135">
        <v>14.4</v>
      </c>
      <c r="AB135">
        <v>0</v>
      </c>
      <c r="AC135">
        <v>0</v>
      </c>
      <c r="AD135">
        <v>1</v>
      </c>
      <c r="AE135">
        <v>0</v>
      </c>
      <c r="AF135" t="s">
        <v>41</v>
      </c>
      <c r="AG135">
        <v>8.85</v>
      </c>
      <c r="AH135">
        <v>2</v>
      </c>
      <c r="AI135">
        <v>26812821</v>
      </c>
      <c r="AJ135">
        <v>133</v>
      </c>
      <c r="AK135">
        <v>0</v>
      </c>
      <c r="AL135">
        <v>0</v>
      </c>
      <c r="AM135">
        <v>0</v>
      </c>
      <c r="AN135">
        <v>0</v>
      </c>
      <c r="AO135">
        <v>0</v>
      </c>
      <c r="AP135">
        <v>0</v>
      </c>
      <c r="AQ135">
        <v>0</v>
      </c>
      <c r="AR135">
        <v>0</v>
      </c>
    </row>
    <row r="136" spans="1:44" x14ac:dyDescent="0.2">
      <c r="A136">
        <f>ROW(Source!A59)</f>
        <v>59</v>
      </c>
      <c r="B136">
        <v>26812822</v>
      </c>
      <c r="C136">
        <v>26812816</v>
      </c>
      <c r="D136">
        <v>25231536</v>
      </c>
      <c r="E136">
        <v>1</v>
      </c>
      <c r="F136">
        <v>1</v>
      </c>
      <c r="G136">
        <v>1</v>
      </c>
      <c r="H136">
        <v>2</v>
      </c>
      <c r="I136" t="s">
        <v>391</v>
      </c>
      <c r="J136" t="s">
        <v>392</v>
      </c>
      <c r="K136" t="s">
        <v>393</v>
      </c>
      <c r="L136">
        <v>1368</v>
      </c>
      <c r="N136">
        <v>1011</v>
      </c>
      <c r="O136" t="s">
        <v>350</v>
      </c>
      <c r="P136" t="s">
        <v>350</v>
      </c>
      <c r="Q136">
        <v>1</v>
      </c>
      <c r="X136">
        <v>0.74</v>
      </c>
      <c r="Y136">
        <v>0</v>
      </c>
      <c r="Z136">
        <v>110</v>
      </c>
      <c r="AA136">
        <v>11.6</v>
      </c>
      <c r="AB136">
        <v>0</v>
      </c>
      <c r="AC136">
        <v>0</v>
      </c>
      <c r="AD136">
        <v>1</v>
      </c>
      <c r="AE136">
        <v>0</v>
      </c>
      <c r="AF136" t="s">
        <v>41</v>
      </c>
      <c r="AG136">
        <v>0.92500000000000004</v>
      </c>
      <c r="AH136">
        <v>2</v>
      </c>
      <c r="AI136">
        <v>26812822</v>
      </c>
      <c r="AJ136">
        <v>134</v>
      </c>
      <c r="AK136">
        <v>0</v>
      </c>
      <c r="AL136">
        <v>0</v>
      </c>
      <c r="AM136">
        <v>0</v>
      </c>
      <c r="AN136">
        <v>0</v>
      </c>
      <c r="AO136">
        <v>0</v>
      </c>
      <c r="AP136">
        <v>0</v>
      </c>
      <c r="AQ136">
        <v>0</v>
      </c>
      <c r="AR136">
        <v>0</v>
      </c>
    </row>
    <row r="137" spans="1:44" x14ac:dyDescent="0.2">
      <c r="A137">
        <f>ROW(Source!A59)</f>
        <v>59</v>
      </c>
      <c r="B137">
        <v>26812823</v>
      </c>
      <c r="C137">
        <v>26812816</v>
      </c>
      <c r="D137">
        <v>25149961</v>
      </c>
      <c r="E137">
        <v>1</v>
      </c>
      <c r="F137">
        <v>1</v>
      </c>
      <c r="G137">
        <v>1</v>
      </c>
      <c r="H137">
        <v>3</v>
      </c>
      <c r="I137" t="s">
        <v>400</v>
      </c>
      <c r="J137" t="s">
        <v>401</v>
      </c>
      <c r="K137" t="s">
        <v>402</v>
      </c>
      <c r="L137">
        <v>1339</v>
      </c>
      <c r="N137">
        <v>1007</v>
      </c>
      <c r="O137" t="s">
        <v>52</v>
      </c>
      <c r="P137" t="s">
        <v>52</v>
      </c>
      <c r="Q137">
        <v>1</v>
      </c>
      <c r="X137">
        <v>5</v>
      </c>
      <c r="Y137">
        <v>2.44</v>
      </c>
      <c r="Z137">
        <v>0</v>
      </c>
      <c r="AA137">
        <v>0</v>
      </c>
      <c r="AB137">
        <v>0</v>
      </c>
      <c r="AC137">
        <v>0</v>
      </c>
      <c r="AD137">
        <v>1</v>
      </c>
      <c r="AE137">
        <v>0</v>
      </c>
      <c r="AF137" t="s">
        <v>6</v>
      </c>
      <c r="AG137">
        <v>5</v>
      </c>
      <c r="AH137">
        <v>2</v>
      </c>
      <c r="AI137">
        <v>26812823</v>
      </c>
      <c r="AJ137">
        <v>135</v>
      </c>
      <c r="AK137">
        <v>0</v>
      </c>
      <c r="AL137">
        <v>0</v>
      </c>
      <c r="AM137">
        <v>0</v>
      </c>
      <c r="AN137">
        <v>0</v>
      </c>
      <c r="AO137">
        <v>0</v>
      </c>
      <c r="AP137">
        <v>0</v>
      </c>
      <c r="AQ137">
        <v>0</v>
      </c>
      <c r="AR137">
        <v>0</v>
      </c>
    </row>
    <row r="138" spans="1:44" x14ac:dyDescent="0.2">
      <c r="A138">
        <f>ROW(Source!A59)</f>
        <v>59</v>
      </c>
      <c r="B138">
        <v>26812824</v>
      </c>
      <c r="C138">
        <v>26812816</v>
      </c>
      <c r="D138">
        <v>25144257</v>
      </c>
      <c r="E138">
        <v>17</v>
      </c>
      <c r="F138">
        <v>1</v>
      </c>
      <c r="G138">
        <v>1</v>
      </c>
      <c r="H138">
        <v>3</v>
      </c>
      <c r="I138" t="s">
        <v>482</v>
      </c>
      <c r="J138" t="s">
        <v>6</v>
      </c>
      <c r="K138" t="s">
        <v>483</v>
      </c>
      <c r="L138">
        <v>1339</v>
      </c>
      <c r="N138">
        <v>1007</v>
      </c>
      <c r="O138" t="s">
        <v>52</v>
      </c>
      <c r="P138" t="s">
        <v>52</v>
      </c>
      <c r="Q138">
        <v>1</v>
      </c>
      <c r="X138">
        <v>0</v>
      </c>
      <c r="Y138">
        <v>0</v>
      </c>
      <c r="Z138">
        <v>0</v>
      </c>
      <c r="AA138">
        <v>0</v>
      </c>
      <c r="AB138">
        <v>0</v>
      </c>
      <c r="AC138">
        <v>1</v>
      </c>
      <c r="AD138">
        <v>0</v>
      </c>
      <c r="AE138">
        <v>0</v>
      </c>
      <c r="AF138" t="s">
        <v>6</v>
      </c>
      <c r="AG138">
        <v>0</v>
      </c>
      <c r="AH138">
        <v>3</v>
      </c>
      <c r="AI138">
        <v>-1</v>
      </c>
      <c r="AJ138" t="s">
        <v>6</v>
      </c>
      <c r="AK138">
        <v>0</v>
      </c>
      <c r="AL138">
        <v>0</v>
      </c>
      <c r="AM138">
        <v>0</v>
      </c>
      <c r="AN138">
        <v>0</v>
      </c>
      <c r="AO138">
        <v>0</v>
      </c>
      <c r="AP138">
        <v>0</v>
      </c>
      <c r="AQ138">
        <v>0</v>
      </c>
      <c r="AR138">
        <v>0</v>
      </c>
    </row>
    <row r="139" spans="1:44" x14ac:dyDescent="0.2">
      <c r="A139">
        <f>ROW(Source!A62)</f>
        <v>62</v>
      </c>
      <c r="B139">
        <v>26812932</v>
      </c>
      <c r="C139">
        <v>26812931</v>
      </c>
      <c r="D139">
        <v>25414791</v>
      </c>
      <c r="E139">
        <v>1</v>
      </c>
      <c r="F139">
        <v>1</v>
      </c>
      <c r="G139">
        <v>1</v>
      </c>
      <c r="H139">
        <v>1</v>
      </c>
      <c r="I139" t="s">
        <v>417</v>
      </c>
      <c r="J139" t="s">
        <v>6</v>
      </c>
      <c r="K139" t="s">
        <v>418</v>
      </c>
      <c r="L139">
        <v>1191</v>
      </c>
      <c r="N139">
        <v>1013</v>
      </c>
      <c r="O139" t="s">
        <v>344</v>
      </c>
      <c r="P139" t="s">
        <v>344</v>
      </c>
      <c r="Q139">
        <v>1</v>
      </c>
      <c r="X139">
        <v>26.24</v>
      </c>
      <c r="Y139">
        <v>0</v>
      </c>
      <c r="Z139">
        <v>0</v>
      </c>
      <c r="AA139">
        <v>0</v>
      </c>
      <c r="AB139">
        <v>8.4600000000000009</v>
      </c>
      <c r="AC139">
        <v>0</v>
      </c>
      <c r="AD139">
        <v>1</v>
      </c>
      <c r="AE139">
        <v>1</v>
      </c>
      <c r="AF139" t="s">
        <v>42</v>
      </c>
      <c r="AG139">
        <v>30.175999999999995</v>
      </c>
      <c r="AH139">
        <v>2</v>
      </c>
      <c r="AI139">
        <v>26812932</v>
      </c>
      <c r="AJ139">
        <v>137</v>
      </c>
      <c r="AK139">
        <v>0</v>
      </c>
      <c r="AL139">
        <v>0</v>
      </c>
      <c r="AM139">
        <v>0</v>
      </c>
      <c r="AN139">
        <v>0</v>
      </c>
      <c r="AO139">
        <v>0</v>
      </c>
      <c r="AP139">
        <v>0</v>
      </c>
      <c r="AQ139">
        <v>0</v>
      </c>
      <c r="AR139">
        <v>0</v>
      </c>
    </row>
    <row r="140" spans="1:44" x14ac:dyDescent="0.2">
      <c r="A140">
        <f>ROW(Source!A62)</f>
        <v>62</v>
      </c>
      <c r="B140">
        <v>26812933</v>
      </c>
      <c r="C140">
        <v>26812931</v>
      </c>
      <c r="D140">
        <v>25412928</v>
      </c>
      <c r="E140">
        <v>1</v>
      </c>
      <c r="F140">
        <v>1</v>
      </c>
      <c r="G140">
        <v>1</v>
      </c>
      <c r="H140">
        <v>1</v>
      </c>
      <c r="I140" t="s">
        <v>345</v>
      </c>
      <c r="J140" t="s">
        <v>6</v>
      </c>
      <c r="K140" t="s">
        <v>346</v>
      </c>
      <c r="L140">
        <v>1191</v>
      </c>
      <c r="N140">
        <v>1013</v>
      </c>
      <c r="O140" t="s">
        <v>344</v>
      </c>
      <c r="P140" t="s">
        <v>344</v>
      </c>
      <c r="Q140">
        <v>1</v>
      </c>
      <c r="X140">
        <v>3.17</v>
      </c>
      <c r="Y140">
        <v>0</v>
      </c>
      <c r="Z140">
        <v>0</v>
      </c>
      <c r="AA140">
        <v>0</v>
      </c>
      <c r="AB140">
        <v>0</v>
      </c>
      <c r="AC140">
        <v>0</v>
      </c>
      <c r="AD140">
        <v>1</v>
      </c>
      <c r="AE140">
        <v>2</v>
      </c>
      <c r="AF140" t="s">
        <v>41</v>
      </c>
      <c r="AG140">
        <v>3.9624999999999999</v>
      </c>
      <c r="AH140">
        <v>2</v>
      </c>
      <c r="AI140">
        <v>26812933</v>
      </c>
      <c r="AJ140">
        <v>138</v>
      </c>
      <c r="AK140">
        <v>0</v>
      </c>
      <c r="AL140">
        <v>0</v>
      </c>
      <c r="AM140">
        <v>0</v>
      </c>
      <c r="AN140">
        <v>0</v>
      </c>
      <c r="AO140">
        <v>0</v>
      </c>
      <c r="AP140">
        <v>0</v>
      </c>
      <c r="AQ140">
        <v>0</v>
      </c>
      <c r="AR140">
        <v>0</v>
      </c>
    </row>
    <row r="141" spans="1:44" x14ac:dyDescent="0.2">
      <c r="A141">
        <f>ROW(Source!A62)</f>
        <v>62</v>
      </c>
      <c r="B141">
        <v>26812934</v>
      </c>
      <c r="C141">
        <v>26812931</v>
      </c>
      <c r="D141">
        <v>25230445</v>
      </c>
      <c r="E141">
        <v>1</v>
      </c>
      <c r="F141">
        <v>1</v>
      </c>
      <c r="G141">
        <v>1</v>
      </c>
      <c r="H141">
        <v>2</v>
      </c>
      <c r="I141" t="s">
        <v>379</v>
      </c>
      <c r="J141" t="s">
        <v>380</v>
      </c>
      <c r="K141" t="s">
        <v>381</v>
      </c>
      <c r="L141">
        <v>1368</v>
      </c>
      <c r="N141">
        <v>1011</v>
      </c>
      <c r="O141" t="s">
        <v>350</v>
      </c>
      <c r="P141" t="s">
        <v>350</v>
      </c>
      <c r="Q141">
        <v>1</v>
      </c>
      <c r="X141">
        <v>1.1499999999999999</v>
      </c>
      <c r="Y141">
        <v>0</v>
      </c>
      <c r="Z141">
        <v>89.99</v>
      </c>
      <c r="AA141">
        <v>10.06</v>
      </c>
      <c r="AB141">
        <v>0</v>
      </c>
      <c r="AC141">
        <v>0</v>
      </c>
      <c r="AD141">
        <v>1</v>
      </c>
      <c r="AE141">
        <v>0</v>
      </c>
      <c r="AF141" t="s">
        <v>41</v>
      </c>
      <c r="AG141">
        <v>1.4375</v>
      </c>
      <c r="AH141">
        <v>2</v>
      </c>
      <c r="AI141">
        <v>26812934</v>
      </c>
      <c r="AJ141">
        <v>139</v>
      </c>
      <c r="AK141">
        <v>0</v>
      </c>
      <c r="AL141">
        <v>0</v>
      </c>
      <c r="AM141">
        <v>0</v>
      </c>
      <c r="AN141">
        <v>0</v>
      </c>
      <c r="AO141">
        <v>0</v>
      </c>
      <c r="AP141">
        <v>0</v>
      </c>
      <c r="AQ141">
        <v>0</v>
      </c>
      <c r="AR141">
        <v>0</v>
      </c>
    </row>
    <row r="142" spans="1:44" x14ac:dyDescent="0.2">
      <c r="A142">
        <f>ROW(Source!A62)</f>
        <v>62</v>
      </c>
      <c r="B142">
        <v>26812935</v>
      </c>
      <c r="C142">
        <v>26812931</v>
      </c>
      <c r="D142">
        <v>25230779</v>
      </c>
      <c r="E142">
        <v>1</v>
      </c>
      <c r="F142">
        <v>1</v>
      </c>
      <c r="G142">
        <v>1</v>
      </c>
      <c r="H142">
        <v>2</v>
      </c>
      <c r="I142" t="s">
        <v>433</v>
      </c>
      <c r="J142" t="s">
        <v>434</v>
      </c>
      <c r="K142" t="s">
        <v>435</v>
      </c>
      <c r="L142">
        <v>1368</v>
      </c>
      <c r="N142">
        <v>1011</v>
      </c>
      <c r="O142" t="s">
        <v>350</v>
      </c>
      <c r="P142" t="s">
        <v>350</v>
      </c>
      <c r="Q142">
        <v>1</v>
      </c>
      <c r="X142">
        <v>1.48</v>
      </c>
      <c r="Y142">
        <v>0</v>
      </c>
      <c r="Z142">
        <v>75</v>
      </c>
      <c r="AA142">
        <v>11.6</v>
      </c>
      <c r="AB142">
        <v>0</v>
      </c>
      <c r="AC142">
        <v>0</v>
      </c>
      <c r="AD142">
        <v>1</v>
      </c>
      <c r="AE142">
        <v>0</v>
      </c>
      <c r="AF142" t="s">
        <v>41</v>
      </c>
      <c r="AG142">
        <v>1.85</v>
      </c>
      <c r="AH142">
        <v>2</v>
      </c>
      <c r="AI142">
        <v>26812935</v>
      </c>
      <c r="AJ142">
        <v>140</v>
      </c>
      <c r="AK142">
        <v>0</v>
      </c>
      <c r="AL142">
        <v>0</v>
      </c>
      <c r="AM142">
        <v>0</v>
      </c>
      <c r="AN142">
        <v>0</v>
      </c>
      <c r="AO142">
        <v>0</v>
      </c>
      <c r="AP142">
        <v>0</v>
      </c>
      <c r="AQ142">
        <v>0</v>
      </c>
      <c r="AR142">
        <v>0</v>
      </c>
    </row>
    <row r="143" spans="1:44" x14ac:dyDescent="0.2">
      <c r="A143">
        <f>ROW(Source!A62)</f>
        <v>62</v>
      </c>
      <c r="B143">
        <v>26812936</v>
      </c>
      <c r="C143">
        <v>26812931</v>
      </c>
      <c r="D143">
        <v>25231536</v>
      </c>
      <c r="E143">
        <v>1</v>
      </c>
      <c r="F143">
        <v>1</v>
      </c>
      <c r="G143">
        <v>1</v>
      </c>
      <c r="H143">
        <v>2</v>
      </c>
      <c r="I143" t="s">
        <v>391</v>
      </c>
      <c r="J143" t="s">
        <v>392</v>
      </c>
      <c r="K143" t="s">
        <v>393</v>
      </c>
      <c r="L143">
        <v>1368</v>
      </c>
      <c r="N143">
        <v>1011</v>
      </c>
      <c r="O143" t="s">
        <v>350</v>
      </c>
      <c r="P143" t="s">
        <v>350</v>
      </c>
      <c r="Q143">
        <v>1</v>
      </c>
      <c r="X143">
        <v>0.54</v>
      </c>
      <c r="Y143">
        <v>0</v>
      </c>
      <c r="Z143">
        <v>110</v>
      </c>
      <c r="AA143">
        <v>11.6</v>
      </c>
      <c r="AB143">
        <v>0</v>
      </c>
      <c r="AC143">
        <v>0</v>
      </c>
      <c r="AD143">
        <v>1</v>
      </c>
      <c r="AE143">
        <v>0</v>
      </c>
      <c r="AF143" t="s">
        <v>41</v>
      </c>
      <c r="AG143">
        <v>0.67500000000000004</v>
      </c>
      <c r="AH143">
        <v>2</v>
      </c>
      <c r="AI143">
        <v>26812936</v>
      </c>
      <c r="AJ143">
        <v>141</v>
      </c>
      <c r="AK143">
        <v>0</v>
      </c>
      <c r="AL143">
        <v>0</v>
      </c>
      <c r="AM143">
        <v>0</v>
      </c>
      <c r="AN143">
        <v>0</v>
      </c>
      <c r="AO143">
        <v>0</v>
      </c>
      <c r="AP143">
        <v>0</v>
      </c>
      <c r="AQ143">
        <v>0</v>
      </c>
      <c r="AR143">
        <v>0</v>
      </c>
    </row>
    <row r="144" spans="1:44" x14ac:dyDescent="0.2">
      <c r="A144">
        <f>ROW(Source!A62)</f>
        <v>62</v>
      </c>
      <c r="B144">
        <v>26812937</v>
      </c>
      <c r="C144">
        <v>26812931</v>
      </c>
      <c r="D144">
        <v>25149961</v>
      </c>
      <c r="E144">
        <v>1</v>
      </c>
      <c r="F144">
        <v>1</v>
      </c>
      <c r="G144">
        <v>1</v>
      </c>
      <c r="H144">
        <v>3</v>
      </c>
      <c r="I144" t="s">
        <v>400</v>
      </c>
      <c r="J144" t="s">
        <v>401</v>
      </c>
      <c r="K144" t="s">
        <v>402</v>
      </c>
      <c r="L144">
        <v>1339</v>
      </c>
      <c r="N144">
        <v>1007</v>
      </c>
      <c r="O144" t="s">
        <v>52</v>
      </c>
      <c r="P144" t="s">
        <v>52</v>
      </c>
      <c r="Q144">
        <v>1</v>
      </c>
      <c r="X144">
        <v>2</v>
      </c>
      <c r="Y144">
        <v>2.44</v>
      </c>
      <c r="Z144">
        <v>0</v>
      </c>
      <c r="AA144">
        <v>0</v>
      </c>
      <c r="AB144">
        <v>0</v>
      </c>
      <c r="AC144">
        <v>0</v>
      </c>
      <c r="AD144">
        <v>1</v>
      </c>
      <c r="AE144">
        <v>0</v>
      </c>
      <c r="AF144" t="s">
        <v>6</v>
      </c>
      <c r="AG144">
        <v>2</v>
      </c>
      <c r="AH144">
        <v>2</v>
      </c>
      <c r="AI144">
        <v>26812937</v>
      </c>
      <c r="AJ144">
        <v>142</v>
      </c>
      <c r="AK144">
        <v>0</v>
      </c>
      <c r="AL144">
        <v>0</v>
      </c>
      <c r="AM144">
        <v>0</v>
      </c>
      <c r="AN144">
        <v>0</v>
      </c>
      <c r="AO144">
        <v>0</v>
      </c>
      <c r="AP144">
        <v>0</v>
      </c>
      <c r="AQ144">
        <v>0</v>
      </c>
      <c r="AR144">
        <v>0</v>
      </c>
    </row>
    <row r="145" spans="1:44" x14ac:dyDescent="0.2">
      <c r="A145">
        <f>ROW(Source!A62)</f>
        <v>62</v>
      </c>
      <c r="B145">
        <v>26812938</v>
      </c>
      <c r="C145">
        <v>26812931</v>
      </c>
      <c r="D145">
        <v>25146505</v>
      </c>
      <c r="E145">
        <v>17</v>
      </c>
      <c r="F145">
        <v>1</v>
      </c>
      <c r="G145">
        <v>1</v>
      </c>
      <c r="H145">
        <v>3</v>
      </c>
      <c r="I145" t="s">
        <v>493</v>
      </c>
      <c r="J145" t="s">
        <v>6</v>
      </c>
      <c r="K145" t="s">
        <v>494</v>
      </c>
      <c r="L145">
        <v>1339</v>
      </c>
      <c r="N145">
        <v>1007</v>
      </c>
      <c r="O145" t="s">
        <v>52</v>
      </c>
      <c r="P145" t="s">
        <v>52</v>
      </c>
      <c r="Q145">
        <v>1</v>
      </c>
      <c r="X145">
        <v>17.399999999999999</v>
      </c>
      <c r="Y145">
        <v>0</v>
      </c>
      <c r="Z145">
        <v>0</v>
      </c>
      <c r="AA145">
        <v>0</v>
      </c>
      <c r="AB145">
        <v>0</v>
      </c>
      <c r="AC145">
        <v>0</v>
      </c>
      <c r="AD145">
        <v>0</v>
      </c>
      <c r="AE145">
        <v>0</v>
      </c>
      <c r="AF145" t="s">
        <v>6</v>
      </c>
      <c r="AG145">
        <v>17.399999999999999</v>
      </c>
      <c r="AH145">
        <v>3</v>
      </c>
      <c r="AI145">
        <v>-1</v>
      </c>
      <c r="AJ145" t="s">
        <v>6</v>
      </c>
      <c r="AK145">
        <v>0</v>
      </c>
      <c r="AL145">
        <v>0</v>
      </c>
      <c r="AM145">
        <v>0</v>
      </c>
      <c r="AN145">
        <v>0</v>
      </c>
      <c r="AO145">
        <v>0</v>
      </c>
      <c r="AP145">
        <v>0</v>
      </c>
      <c r="AQ145">
        <v>0</v>
      </c>
      <c r="AR145">
        <v>0</v>
      </c>
    </row>
    <row r="146" spans="1:44" x14ac:dyDescent="0.2">
      <c r="A146">
        <f>ROW(Source!A63)</f>
        <v>63</v>
      </c>
      <c r="B146">
        <v>26812932</v>
      </c>
      <c r="C146">
        <v>26812931</v>
      </c>
      <c r="D146">
        <v>25414791</v>
      </c>
      <c r="E146">
        <v>1</v>
      </c>
      <c r="F146">
        <v>1</v>
      </c>
      <c r="G146">
        <v>1</v>
      </c>
      <c r="H146">
        <v>1</v>
      </c>
      <c r="I146" t="s">
        <v>417</v>
      </c>
      <c r="J146" t="s">
        <v>6</v>
      </c>
      <c r="K146" t="s">
        <v>418</v>
      </c>
      <c r="L146">
        <v>1191</v>
      </c>
      <c r="N146">
        <v>1013</v>
      </c>
      <c r="O146" t="s">
        <v>344</v>
      </c>
      <c r="P146" t="s">
        <v>344</v>
      </c>
      <c r="Q146">
        <v>1</v>
      </c>
      <c r="X146">
        <v>26.24</v>
      </c>
      <c r="Y146">
        <v>0</v>
      </c>
      <c r="Z146">
        <v>0</v>
      </c>
      <c r="AA146">
        <v>0</v>
      </c>
      <c r="AB146">
        <v>8.4600000000000009</v>
      </c>
      <c r="AC146">
        <v>0</v>
      </c>
      <c r="AD146">
        <v>1</v>
      </c>
      <c r="AE146">
        <v>1</v>
      </c>
      <c r="AF146" t="s">
        <v>42</v>
      </c>
      <c r="AG146">
        <v>30.175999999999995</v>
      </c>
      <c r="AH146">
        <v>2</v>
      </c>
      <c r="AI146">
        <v>26812932</v>
      </c>
      <c r="AJ146">
        <v>144</v>
      </c>
      <c r="AK146">
        <v>0</v>
      </c>
      <c r="AL146">
        <v>0</v>
      </c>
      <c r="AM146">
        <v>0</v>
      </c>
      <c r="AN146">
        <v>0</v>
      </c>
      <c r="AO146">
        <v>0</v>
      </c>
      <c r="AP146">
        <v>0</v>
      </c>
      <c r="AQ146">
        <v>0</v>
      </c>
      <c r="AR146">
        <v>0</v>
      </c>
    </row>
    <row r="147" spans="1:44" x14ac:dyDescent="0.2">
      <c r="A147">
        <f>ROW(Source!A63)</f>
        <v>63</v>
      </c>
      <c r="B147">
        <v>26812933</v>
      </c>
      <c r="C147">
        <v>26812931</v>
      </c>
      <c r="D147">
        <v>25412928</v>
      </c>
      <c r="E147">
        <v>1</v>
      </c>
      <c r="F147">
        <v>1</v>
      </c>
      <c r="G147">
        <v>1</v>
      </c>
      <c r="H147">
        <v>1</v>
      </c>
      <c r="I147" t="s">
        <v>345</v>
      </c>
      <c r="J147" t="s">
        <v>6</v>
      </c>
      <c r="K147" t="s">
        <v>346</v>
      </c>
      <c r="L147">
        <v>1191</v>
      </c>
      <c r="N147">
        <v>1013</v>
      </c>
      <c r="O147" t="s">
        <v>344</v>
      </c>
      <c r="P147" t="s">
        <v>344</v>
      </c>
      <c r="Q147">
        <v>1</v>
      </c>
      <c r="X147">
        <v>3.17</v>
      </c>
      <c r="Y147">
        <v>0</v>
      </c>
      <c r="Z147">
        <v>0</v>
      </c>
      <c r="AA147">
        <v>0</v>
      </c>
      <c r="AB147">
        <v>0</v>
      </c>
      <c r="AC147">
        <v>0</v>
      </c>
      <c r="AD147">
        <v>1</v>
      </c>
      <c r="AE147">
        <v>2</v>
      </c>
      <c r="AF147" t="s">
        <v>41</v>
      </c>
      <c r="AG147">
        <v>3.9624999999999999</v>
      </c>
      <c r="AH147">
        <v>2</v>
      </c>
      <c r="AI147">
        <v>26812933</v>
      </c>
      <c r="AJ147">
        <v>145</v>
      </c>
      <c r="AK147">
        <v>0</v>
      </c>
      <c r="AL147">
        <v>0</v>
      </c>
      <c r="AM147">
        <v>0</v>
      </c>
      <c r="AN147">
        <v>0</v>
      </c>
      <c r="AO147">
        <v>0</v>
      </c>
      <c r="AP147">
        <v>0</v>
      </c>
      <c r="AQ147">
        <v>0</v>
      </c>
      <c r="AR147">
        <v>0</v>
      </c>
    </row>
    <row r="148" spans="1:44" x14ac:dyDescent="0.2">
      <c r="A148">
        <f>ROW(Source!A63)</f>
        <v>63</v>
      </c>
      <c r="B148">
        <v>26812934</v>
      </c>
      <c r="C148">
        <v>26812931</v>
      </c>
      <c r="D148">
        <v>25230445</v>
      </c>
      <c r="E148">
        <v>1</v>
      </c>
      <c r="F148">
        <v>1</v>
      </c>
      <c r="G148">
        <v>1</v>
      </c>
      <c r="H148">
        <v>2</v>
      </c>
      <c r="I148" t="s">
        <v>379</v>
      </c>
      <c r="J148" t="s">
        <v>380</v>
      </c>
      <c r="K148" t="s">
        <v>381</v>
      </c>
      <c r="L148">
        <v>1368</v>
      </c>
      <c r="N148">
        <v>1011</v>
      </c>
      <c r="O148" t="s">
        <v>350</v>
      </c>
      <c r="P148" t="s">
        <v>350</v>
      </c>
      <c r="Q148">
        <v>1</v>
      </c>
      <c r="X148">
        <v>1.1499999999999999</v>
      </c>
      <c r="Y148">
        <v>0</v>
      </c>
      <c r="Z148">
        <v>89.99</v>
      </c>
      <c r="AA148">
        <v>10.06</v>
      </c>
      <c r="AB148">
        <v>0</v>
      </c>
      <c r="AC148">
        <v>0</v>
      </c>
      <c r="AD148">
        <v>1</v>
      </c>
      <c r="AE148">
        <v>0</v>
      </c>
      <c r="AF148" t="s">
        <v>41</v>
      </c>
      <c r="AG148">
        <v>1.4375</v>
      </c>
      <c r="AH148">
        <v>2</v>
      </c>
      <c r="AI148">
        <v>26812934</v>
      </c>
      <c r="AJ148">
        <v>146</v>
      </c>
      <c r="AK148">
        <v>0</v>
      </c>
      <c r="AL148">
        <v>0</v>
      </c>
      <c r="AM148">
        <v>0</v>
      </c>
      <c r="AN148">
        <v>0</v>
      </c>
      <c r="AO148">
        <v>0</v>
      </c>
      <c r="AP148">
        <v>0</v>
      </c>
      <c r="AQ148">
        <v>0</v>
      </c>
      <c r="AR148">
        <v>0</v>
      </c>
    </row>
    <row r="149" spans="1:44" x14ac:dyDescent="0.2">
      <c r="A149">
        <f>ROW(Source!A63)</f>
        <v>63</v>
      </c>
      <c r="B149">
        <v>26812935</v>
      </c>
      <c r="C149">
        <v>26812931</v>
      </c>
      <c r="D149">
        <v>25230779</v>
      </c>
      <c r="E149">
        <v>1</v>
      </c>
      <c r="F149">
        <v>1</v>
      </c>
      <c r="G149">
        <v>1</v>
      </c>
      <c r="H149">
        <v>2</v>
      </c>
      <c r="I149" t="s">
        <v>433</v>
      </c>
      <c r="J149" t="s">
        <v>434</v>
      </c>
      <c r="K149" t="s">
        <v>435</v>
      </c>
      <c r="L149">
        <v>1368</v>
      </c>
      <c r="N149">
        <v>1011</v>
      </c>
      <c r="O149" t="s">
        <v>350</v>
      </c>
      <c r="P149" t="s">
        <v>350</v>
      </c>
      <c r="Q149">
        <v>1</v>
      </c>
      <c r="X149">
        <v>1.48</v>
      </c>
      <c r="Y149">
        <v>0</v>
      </c>
      <c r="Z149">
        <v>75</v>
      </c>
      <c r="AA149">
        <v>11.6</v>
      </c>
      <c r="AB149">
        <v>0</v>
      </c>
      <c r="AC149">
        <v>0</v>
      </c>
      <c r="AD149">
        <v>1</v>
      </c>
      <c r="AE149">
        <v>0</v>
      </c>
      <c r="AF149" t="s">
        <v>41</v>
      </c>
      <c r="AG149">
        <v>1.85</v>
      </c>
      <c r="AH149">
        <v>2</v>
      </c>
      <c r="AI149">
        <v>26812935</v>
      </c>
      <c r="AJ149">
        <v>147</v>
      </c>
      <c r="AK149">
        <v>0</v>
      </c>
      <c r="AL149">
        <v>0</v>
      </c>
      <c r="AM149">
        <v>0</v>
      </c>
      <c r="AN149">
        <v>0</v>
      </c>
      <c r="AO149">
        <v>0</v>
      </c>
      <c r="AP149">
        <v>0</v>
      </c>
      <c r="AQ149">
        <v>0</v>
      </c>
      <c r="AR149">
        <v>0</v>
      </c>
    </row>
    <row r="150" spans="1:44" x14ac:dyDescent="0.2">
      <c r="A150">
        <f>ROW(Source!A63)</f>
        <v>63</v>
      </c>
      <c r="B150">
        <v>26812936</v>
      </c>
      <c r="C150">
        <v>26812931</v>
      </c>
      <c r="D150">
        <v>25231536</v>
      </c>
      <c r="E150">
        <v>1</v>
      </c>
      <c r="F150">
        <v>1</v>
      </c>
      <c r="G150">
        <v>1</v>
      </c>
      <c r="H150">
        <v>2</v>
      </c>
      <c r="I150" t="s">
        <v>391</v>
      </c>
      <c r="J150" t="s">
        <v>392</v>
      </c>
      <c r="K150" t="s">
        <v>393</v>
      </c>
      <c r="L150">
        <v>1368</v>
      </c>
      <c r="N150">
        <v>1011</v>
      </c>
      <c r="O150" t="s">
        <v>350</v>
      </c>
      <c r="P150" t="s">
        <v>350</v>
      </c>
      <c r="Q150">
        <v>1</v>
      </c>
      <c r="X150">
        <v>0.54</v>
      </c>
      <c r="Y150">
        <v>0</v>
      </c>
      <c r="Z150">
        <v>110</v>
      </c>
      <c r="AA150">
        <v>11.6</v>
      </c>
      <c r="AB150">
        <v>0</v>
      </c>
      <c r="AC150">
        <v>0</v>
      </c>
      <c r="AD150">
        <v>1</v>
      </c>
      <c r="AE150">
        <v>0</v>
      </c>
      <c r="AF150" t="s">
        <v>41</v>
      </c>
      <c r="AG150">
        <v>0.67500000000000004</v>
      </c>
      <c r="AH150">
        <v>2</v>
      </c>
      <c r="AI150">
        <v>26812936</v>
      </c>
      <c r="AJ150">
        <v>148</v>
      </c>
      <c r="AK150">
        <v>0</v>
      </c>
      <c r="AL150">
        <v>0</v>
      </c>
      <c r="AM150">
        <v>0</v>
      </c>
      <c r="AN150">
        <v>0</v>
      </c>
      <c r="AO150">
        <v>0</v>
      </c>
      <c r="AP150">
        <v>0</v>
      </c>
      <c r="AQ150">
        <v>0</v>
      </c>
      <c r="AR150">
        <v>0</v>
      </c>
    </row>
    <row r="151" spans="1:44" x14ac:dyDescent="0.2">
      <c r="A151">
        <f>ROW(Source!A63)</f>
        <v>63</v>
      </c>
      <c r="B151">
        <v>26812937</v>
      </c>
      <c r="C151">
        <v>26812931</v>
      </c>
      <c r="D151">
        <v>25149961</v>
      </c>
      <c r="E151">
        <v>1</v>
      </c>
      <c r="F151">
        <v>1</v>
      </c>
      <c r="G151">
        <v>1</v>
      </c>
      <c r="H151">
        <v>3</v>
      </c>
      <c r="I151" t="s">
        <v>400</v>
      </c>
      <c r="J151" t="s">
        <v>401</v>
      </c>
      <c r="K151" t="s">
        <v>402</v>
      </c>
      <c r="L151">
        <v>1339</v>
      </c>
      <c r="N151">
        <v>1007</v>
      </c>
      <c r="O151" t="s">
        <v>52</v>
      </c>
      <c r="P151" t="s">
        <v>52</v>
      </c>
      <c r="Q151">
        <v>1</v>
      </c>
      <c r="X151">
        <v>2</v>
      </c>
      <c r="Y151">
        <v>2.44</v>
      </c>
      <c r="Z151">
        <v>0</v>
      </c>
      <c r="AA151">
        <v>0</v>
      </c>
      <c r="AB151">
        <v>0</v>
      </c>
      <c r="AC151">
        <v>0</v>
      </c>
      <c r="AD151">
        <v>1</v>
      </c>
      <c r="AE151">
        <v>0</v>
      </c>
      <c r="AF151" t="s">
        <v>6</v>
      </c>
      <c r="AG151">
        <v>2</v>
      </c>
      <c r="AH151">
        <v>2</v>
      </c>
      <c r="AI151">
        <v>26812937</v>
      </c>
      <c r="AJ151">
        <v>149</v>
      </c>
      <c r="AK151">
        <v>0</v>
      </c>
      <c r="AL151">
        <v>0</v>
      </c>
      <c r="AM151">
        <v>0</v>
      </c>
      <c r="AN151">
        <v>0</v>
      </c>
      <c r="AO151">
        <v>0</v>
      </c>
      <c r="AP151">
        <v>0</v>
      </c>
      <c r="AQ151">
        <v>0</v>
      </c>
      <c r="AR151">
        <v>0</v>
      </c>
    </row>
    <row r="152" spans="1:44" x14ac:dyDescent="0.2">
      <c r="A152">
        <f>ROW(Source!A63)</f>
        <v>63</v>
      </c>
      <c r="B152">
        <v>26812938</v>
      </c>
      <c r="C152">
        <v>26812931</v>
      </c>
      <c r="D152">
        <v>25146505</v>
      </c>
      <c r="E152">
        <v>17</v>
      </c>
      <c r="F152">
        <v>1</v>
      </c>
      <c r="G152">
        <v>1</v>
      </c>
      <c r="H152">
        <v>3</v>
      </c>
      <c r="I152" t="s">
        <v>493</v>
      </c>
      <c r="J152" t="s">
        <v>6</v>
      </c>
      <c r="K152" t="s">
        <v>494</v>
      </c>
      <c r="L152">
        <v>1339</v>
      </c>
      <c r="N152">
        <v>1007</v>
      </c>
      <c r="O152" t="s">
        <v>52</v>
      </c>
      <c r="P152" t="s">
        <v>52</v>
      </c>
      <c r="Q152">
        <v>1</v>
      </c>
      <c r="X152">
        <v>17.399999999999999</v>
      </c>
      <c r="Y152">
        <v>0</v>
      </c>
      <c r="Z152">
        <v>0</v>
      </c>
      <c r="AA152">
        <v>0</v>
      </c>
      <c r="AB152">
        <v>0</v>
      </c>
      <c r="AC152">
        <v>0</v>
      </c>
      <c r="AD152">
        <v>0</v>
      </c>
      <c r="AE152">
        <v>0</v>
      </c>
      <c r="AF152" t="s">
        <v>6</v>
      </c>
      <c r="AG152">
        <v>17.399999999999999</v>
      </c>
      <c r="AH152">
        <v>3</v>
      </c>
      <c r="AI152">
        <v>-1</v>
      </c>
      <c r="AJ152" t="s">
        <v>6</v>
      </c>
      <c r="AK152">
        <v>0</v>
      </c>
      <c r="AL152">
        <v>0</v>
      </c>
      <c r="AM152">
        <v>0</v>
      </c>
      <c r="AN152">
        <v>0</v>
      </c>
      <c r="AO152">
        <v>0</v>
      </c>
      <c r="AP152">
        <v>0</v>
      </c>
      <c r="AQ152">
        <v>0</v>
      </c>
      <c r="AR152">
        <v>0</v>
      </c>
    </row>
    <row r="153" spans="1:44" x14ac:dyDescent="0.2">
      <c r="A153">
        <f>ROW(Source!A66)</f>
        <v>66</v>
      </c>
      <c r="B153">
        <v>26813041</v>
      </c>
      <c r="C153">
        <v>26813027</v>
      </c>
      <c r="D153">
        <v>25416200</v>
      </c>
      <c r="E153">
        <v>1</v>
      </c>
      <c r="F153">
        <v>1</v>
      </c>
      <c r="G153">
        <v>1</v>
      </c>
      <c r="H153">
        <v>1</v>
      </c>
      <c r="I153" t="s">
        <v>444</v>
      </c>
      <c r="J153" t="s">
        <v>6</v>
      </c>
      <c r="K153" t="s">
        <v>445</v>
      </c>
      <c r="L153">
        <v>1191</v>
      </c>
      <c r="N153">
        <v>1013</v>
      </c>
      <c r="O153" t="s">
        <v>344</v>
      </c>
      <c r="P153" t="s">
        <v>344</v>
      </c>
      <c r="Q153">
        <v>1</v>
      </c>
      <c r="X153">
        <v>114</v>
      </c>
      <c r="Y153">
        <v>0</v>
      </c>
      <c r="Z153">
        <v>0</v>
      </c>
      <c r="AA153">
        <v>0</v>
      </c>
      <c r="AB153">
        <v>8.09</v>
      </c>
      <c r="AC153">
        <v>0</v>
      </c>
      <c r="AD153">
        <v>1</v>
      </c>
      <c r="AE153">
        <v>1</v>
      </c>
      <c r="AF153" t="s">
        <v>32</v>
      </c>
      <c r="AG153">
        <v>136.79999999999998</v>
      </c>
      <c r="AH153">
        <v>2</v>
      </c>
      <c r="AI153">
        <v>26813041</v>
      </c>
      <c r="AJ153">
        <v>151</v>
      </c>
      <c r="AK153">
        <v>0</v>
      </c>
      <c r="AL153">
        <v>0</v>
      </c>
      <c r="AM153">
        <v>0</v>
      </c>
      <c r="AN153">
        <v>0</v>
      </c>
      <c r="AO153">
        <v>0</v>
      </c>
      <c r="AP153">
        <v>0</v>
      </c>
      <c r="AQ153">
        <v>0</v>
      </c>
      <c r="AR153">
        <v>0</v>
      </c>
    </row>
    <row r="154" spans="1:44" x14ac:dyDescent="0.2">
      <c r="A154">
        <f>ROW(Source!A66)</f>
        <v>66</v>
      </c>
      <c r="B154">
        <v>26813042</v>
      </c>
      <c r="C154">
        <v>26813027</v>
      </c>
      <c r="D154">
        <v>25412928</v>
      </c>
      <c r="E154">
        <v>1</v>
      </c>
      <c r="F154">
        <v>1</v>
      </c>
      <c r="G154">
        <v>1</v>
      </c>
      <c r="H154">
        <v>1</v>
      </c>
      <c r="I154" t="s">
        <v>345</v>
      </c>
      <c r="J154" t="s">
        <v>6</v>
      </c>
      <c r="K154" t="s">
        <v>346</v>
      </c>
      <c r="L154">
        <v>1191</v>
      </c>
      <c r="N154">
        <v>1013</v>
      </c>
      <c r="O154" t="s">
        <v>344</v>
      </c>
      <c r="P154" t="s">
        <v>344</v>
      </c>
      <c r="Q154">
        <v>1</v>
      </c>
      <c r="X154">
        <v>5.6</v>
      </c>
      <c r="Y154">
        <v>0</v>
      </c>
      <c r="Z154">
        <v>0</v>
      </c>
      <c r="AA154">
        <v>0</v>
      </c>
      <c r="AB154">
        <v>0</v>
      </c>
      <c r="AC154">
        <v>0</v>
      </c>
      <c r="AD154">
        <v>1</v>
      </c>
      <c r="AE154">
        <v>2</v>
      </c>
      <c r="AF154" t="s">
        <v>32</v>
      </c>
      <c r="AG154">
        <v>6.72</v>
      </c>
      <c r="AH154">
        <v>2</v>
      </c>
      <c r="AI154">
        <v>26813042</v>
      </c>
      <c r="AJ154">
        <v>152</v>
      </c>
      <c r="AK154">
        <v>0</v>
      </c>
      <c r="AL154">
        <v>0</v>
      </c>
      <c r="AM154">
        <v>0</v>
      </c>
      <c r="AN154">
        <v>0</v>
      </c>
      <c r="AO154">
        <v>0</v>
      </c>
      <c r="AP154">
        <v>0</v>
      </c>
      <c r="AQ154">
        <v>0</v>
      </c>
      <c r="AR154">
        <v>0</v>
      </c>
    </row>
    <row r="155" spans="1:44" x14ac:dyDescent="0.2">
      <c r="A155">
        <f>ROW(Source!A66)</f>
        <v>66</v>
      </c>
      <c r="B155">
        <v>26813043</v>
      </c>
      <c r="C155">
        <v>26813027</v>
      </c>
      <c r="D155">
        <v>25230947</v>
      </c>
      <c r="E155">
        <v>1</v>
      </c>
      <c r="F155">
        <v>1</v>
      </c>
      <c r="G155">
        <v>1</v>
      </c>
      <c r="H155">
        <v>2</v>
      </c>
      <c r="I155" t="s">
        <v>446</v>
      </c>
      <c r="J155" t="s">
        <v>447</v>
      </c>
      <c r="K155" t="s">
        <v>448</v>
      </c>
      <c r="L155">
        <v>1368</v>
      </c>
      <c r="N155">
        <v>1011</v>
      </c>
      <c r="O155" t="s">
        <v>350</v>
      </c>
      <c r="P155" t="s">
        <v>350</v>
      </c>
      <c r="Q155">
        <v>1</v>
      </c>
      <c r="X155">
        <v>2.4</v>
      </c>
      <c r="Y155">
        <v>0</v>
      </c>
      <c r="Z155">
        <v>0.55000000000000004</v>
      </c>
      <c r="AA155">
        <v>0</v>
      </c>
      <c r="AB155">
        <v>0</v>
      </c>
      <c r="AC155">
        <v>0</v>
      </c>
      <c r="AD155">
        <v>1</v>
      </c>
      <c r="AE155">
        <v>0</v>
      </c>
      <c r="AF155" t="s">
        <v>32</v>
      </c>
      <c r="AG155">
        <v>2.88</v>
      </c>
      <c r="AH155">
        <v>2</v>
      </c>
      <c r="AI155">
        <v>26813043</v>
      </c>
      <c r="AJ155">
        <v>153</v>
      </c>
      <c r="AK155">
        <v>0</v>
      </c>
      <c r="AL155">
        <v>0</v>
      </c>
      <c r="AM155">
        <v>0</v>
      </c>
      <c r="AN155">
        <v>0</v>
      </c>
      <c r="AO155">
        <v>0</v>
      </c>
      <c r="AP155">
        <v>0</v>
      </c>
      <c r="AQ155">
        <v>0</v>
      </c>
      <c r="AR155">
        <v>0</v>
      </c>
    </row>
    <row r="156" spans="1:44" x14ac:dyDescent="0.2">
      <c r="A156">
        <f>ROW(Source!A66)</f>
        <v>66</v>
      </c>
      <c r="B156">
        <v>26813044</v>
      </c>
      <c r="C156">
        <v>26813027</v>
      </c>
      <c r="D156">
        <v>25231931</v>
      </c>
      <c r="E156">
        <v>1</v>
      </c>
      <c r="F156">
        <v>1</v>
      </c>
      <c r="G156">
        <v>1</v>
      </c>
      <c r="H156">
        <v>2</v>
      </c>
      <c r="I156" t="s">
        <v>371</v>
      </c>
      <c r="J156" t="s">
        <v>372</v>
      </c>
      <c r="K156" t="s">
        <v>373</v>
      </c>
      <c r="L156">
        <v>1368</v>
      </c>
      <c r="N156">
        <v>1011</v>
      </c>
      <c r="O156" t="s">
        <v>350</v>
      </c>
      <c r="P156" t="s">
        <v>350</v>
      </c>
      <c r="Q156">
        <v>1</v>
      </c>
      <c r="X156">
        <v>5.6</v>
      </c>
      <c r="Y156">
        <v>0</v>
      </c>
      <c r="Z156">
        <v>90</v>
      </c>
      <c r="AA156">
        <v>10.06</v>
      </c>
      <c r="AB156">
        <v>0</v>
      </c>
      <c r="AC156">
        <v>0</v>
      </c>
      <c r="AD156">
        <v>1</v>
      </c>
      <c r="AE156">
        <v>0</v>
      </c>
      <c r="AF156" t="s">
        <v>32</v>
      </c>
      <c r="AG156">
        <v>6.72</v>
      </c>
      <c r="AH156">
        <v>2</v>
      </c>
      <c r="AI156">
        <v>26813044</v>
      </c>
      <c r="AJ156">
        <v>154</v>
      </c>
      <c r="AK156">
        <v>0</v>
      </c>
      <c r="AL156">
        <v>0</v>
      </c>
      <c r="AM156">
        <v>0</v>
      </c>
      <c r="AN156">
        <v>0</v>
      </c>
      <c r="AO156">
        <v>0</v>
      </c>
      <c r="AP156">
        <v>0</v>
      </c>
      <c r="AQ156">
        <v>0</v>
      </c>
      <c r="AR156">
        <v>0</v>
      </c>
    </row>
    <row r="157" spans="1:44" x14ac:dyDescent="0.2">
      <c r="A157">
        <f>ROW(Source!A66)</f>
        <v>66</v>
      </c>
      <c r="B157">
        <v>26813045</v>
      </c>
      <c r="C157">
        <v>26813027</v>
      </c>
      <c r="D157">
        <v>25232531</v>
      </c>
      <c r="E157">
        <v>1</v>
      </c>
      <c r="F157">
        <v>1</v>
      </c>
      <c r="G157">
        <v>1</v>
      </c>
      <c r="H157">
        <v>2</v>
      </c>
      <c r="I157" t="s">
        <v>374</v>
      </c>
      <c r="J157" t="s">
        <v>375</v>
      </c>
      <c r="K157" t="s">
        <v>376</v>
      </c>
      <c r="L157">
        <v>1368</v>
      </c>
      <c r="N157">
        <v>1011</v>
      </c>
      <c r="O157" t="s">
        <v>350</v>
      </c>
      <c r="P157" t="s">
        <v>350</v>
      </c>
      <c r="Q157">
        <v>1</v>
      </c>
      <c r="X157">
        <v>3.2</v>
      </c>
      <c r="Y157">
        <v>0</v>
      </c>
      <c r="Z157">
        <v>1.53</v>
      </c>
      <c r="AA157">
        <v>0</v>
      </c>
      <c r="AB157">
        <v>0</v>
      </c>
      <c r="AC157">
        <v>0</v>
      </c>
      <c r="AD157">
        <v>1</v>
      </c>
      <c r="AE157">
        <v>0</v>
      </c>
      <c r="AF157" t="s">
        <v>32</v>
      </c>
      <c r="AG157">
        <v>3.84</v>
      </c>
      <c r="AH157">
        <v>2</v>
      </c>
      <c r="AI157">
        <v>26813045</v>
      </c>
      <c r="AJ157">
        <v>155</v>
      </c>
      <c r="AK157">
        <v>0</v>
      </c>
      <c r="AL157">
        <v>0</v>
      </c>
      <c r="AM157">
        <v>0</v>
      </c>
      <c r="AN157">
        <v>0</v>
      </c>
      <c r="AO157">
        <v>0</v>
      </c>
      <c r="AP157">
        <v>0</v>
      </c>
      <c r="AQ157">
        <v>0</v>
      </c>
      <c r="AR157">
        <v>0</v>
      </c>
    </row>
    <row r="158" spans="1:44" x14ac:dyDescent="0.2">
      <c r="A158">
        <f>ROW(Source!A66)</f>
        <v>66</v>
      </c>
      <c r="B158">
        <v>26813046</v>
      </c>
      <c r="C158">
        <v>26813027</v>
      </c>
      <c r="D158">
        <v>25147242</v>
      </c>
      <c r="E158">
        <v>17</v>
      </c>
      <c r="F158">
        <v>1</v>
      </c>
      <c r="G158">
        <v>1</v>
      </c>
      <c r="H158">
        <v>3</v>
      </c>
      <c r="I158" t="s">
        <v>103</v>
      </c>
      <c r="J158" t="s">
        <v>6</v>
      </c>
      <c r="K158" t="s">
        <v>104</v>
      </c>
      <c r="L158">
        <v>1348</v>
      </c>
      <c r="N158">
        <v>1009</v>
      </c>
      <c r="O158" t="s">
        <v>62</v>
      </c>
      <c r="P158" t="s">
        <v>62</v>
      </c>
      <c r="Q158">
        <v>1000</v>
      </c>
      <c r="X158">
        <v>16.059999999999999</v>
      </c>
      <c r="Y158">
        <v>0</v>
      </c>
      <c r="Z158">
        <v>0</v>
      </c>
      <c r="AA158">
        <v>0</v>
      </c>
      <c r="AB158">
        <v>0</v>
      </c>
      <c r="AC158">
        <v>0</v>
      </c>
      <c r="AD158">
        <v>0</v>
      </c>
      <c r="AE158">
        <v>0</v>
      </c>
      <c r="AF158" t="s">
        <v>6</v>
      </c>
      <c r="AG158">
        <v>16.059999999999999</v>
      </c>
      <c r="AH158">
        <v>2</v>
      </c>
      <c r="AI158">
        <v>26813046</v>
      </c>
      <c r="AJ158">
        <v>156</v>
      </c>
      <c r="AK158">
        <v>0</v>
      </c>
      <c r="AL158">
        <v>0</v>
      </c>
      <c r="AM158">
        <v>0</v>
      </c>
      <c r="AN158">
        <v>0</v>
      </c>
      <c r="AO158">
        <v>0</v>
      </c>
      <c r="AP158">
        <v>0</v>
      </c>
      <c r="AQ158">
        <v>0</v>
      </c>
      <c r="AR158">
        <v>0</v>
      </c>
    </row>
    <row r="159" spans="1:44" x14ac:dyDescent="0.2">
      <c r="A159">
        <f>ROW(Source!A66)</f>
        <v>66</v>
      </c>
      <c r="B159">
        <v>26813047</v>
      </c>
      <c r="C159">
        <v>26813027</v>
      </c>
      <c r="D159">
        <v>25144262</v>
      </c>
      <c r="E159">
        <v>17</v>
      </c>
      <c r="F159">
        <v>1</v>
      </c>
      <c r="G159">
        <v>1</v>
      </c>
      <c r="H159">
        <v>3</v>
      </c>
      <c r="I159" t="s">
        <v>493</v>
      </c>
      <c r="J159" t="s">
        <v>6</v>
      </c>
      <c r="K159" t="s">
        <v>495</v>
      </c>
      <c r="L159">
        <v>1339</v>
      </c>
      <c r="N159">
        <v>1007</v>
      </c>
      <c r="O159" t="s">
        <v>52</v>
      </c>
      <c r="P159" t="s">
        <v>52</v>
      </c>
      <c r="Q159">
        <v>1</v>
      </c>
      <c r="X159">
        <v>6.3</v>
      </c>
      <c r="Y159">
        <v>0</v>
      </c>
      <c r="Z159">
        <v>0</v>
      </c>
      <c r="AA159">
        <v>0</v>
      </c>
      <c r="AB159">
        <v>0</v>
      </c>
      <c r="AC159">
        <v>0</v>
      </c>
      <c r="AD159">
        <v>0</v>
      </c>
      <c r="AE159">
        <v>0</v>
      </c>
      <c r="AF159" t="s">
        <v>6</v>
      </c>
      <c r="AG159">
        <v>6.3</v>
      </c>
      <c r="AH159">
        <v>3</v>
      </c>
      <c r="AI159">
        <v>-1</v>
      </c>
      <c r="AJ159" t="s">
        <v>6</v>
      </c>
      <c r="AK159">
        <v>0</v>
      </c>
      <c r="AL159">
        <v>0</v>
      </c>
      <c r="AM159">
        <v>0</v>
      </c>
      <c r="AN159">
        <v>0</v>
      </c>
      <c r="AO159">
        <v>0</v>
      </c>
      <c r="AP159">
        <v>0</v>
      </c>
      <c r="AQ159">
        <v>0</v>
      </c>
      <c r="AR159">
        <v>0</v>
      </c>
    </row>
    <row r="160" spans="1:44" x14ac:dyDescent="0.2">
      <c r="A160">
        <f>ROW(Source!A66)</f>
        <v>66</v>
      </c>
      <c r="B160">
        <v>26813048</v>
      </c>
      <c r="C160">
        <v>26813027</v>
      </c>
      <c r="D160">
        <v>25144621</v>
      </c>
      <c r="E160">
        <v>17</v>
      </c>
      <c r="F160">
        <v>1</v>
      </c>
      <c r="G160">
        <v>1</v>
      </c>
      <c r="H160">
        <v>3</v>
      </c>
      <c r="I160" t="s">
        <v>482</v>
      </c>
      <c r="J160" t="s">
        <v>6</v>
      </c>
      <c r="K160" t="s">
        <v>496</v>
      </c>
      <c r="L160">
        <v>1339</v>
      </c>
      <c r="N160">
        <v>1007</v>
      </c>
      <c r="O160" t="s">
        <v>52</v>
      </c>
      <c r="P160" t="s">
        <v>52</v>
      </c>
      <c r="Q160">
        <v>1</v>
      </c>
      <c r="X160">
        <v>0.5</v>
      </c>
      <c r="Y160">
        <v>0</v>
      </c>
      <c r="Z160">
        <v>0</v>
      </c>
      <c r="AA160">
        <v>0</v>
      </c>
      <c r="AB160">
        <v>0</v>
      </c>
      <c r="AC160">
        <v>0</v>
      </c>
      <c r="AD160">
        <v>0</v>
      </c>
      <c r="AE160">
        <v>0</v>
      </c>
      <c r="AF160" t="s">
        <v>6</v>
      </c>
      <c r="AG160">
        <v>0.5</v>
      </c>
      <c r="AH160">
        <v>3</v>
      </c>
      <c r="AI160">
        <v>-1</v>
      </c>
      <c r="AJ160" t="s">
        <v>6</v>
      </c>
      <c r="AK160">
        <v>0</v>
      </c>
      <c r="AL160">
        <v>0</v>
      </c>
      <c r="AM160">
        <v>0</v>
      </c>
      <c r="AN160">
        <v>0</v>
      </c>
      <c r="AO160">
        <v>0</v>
      </c>
      <c r="AP160">
        <v>0</v>
      </c>
      <c r="AQ160">
        <v>0</v>
      </c>
      <c r="AR160">
        <v>0</v>
      </c>
    </row>
    <row r="161" spans="1:44" x14ac:dyDescent="0.2">
      <c r="A161">
        <f>ROW(Source!A66)</f>
        <v>66</v>
      </c>
      <c r="B161">
        <v>26813049</v>
      </c>
      <c r="C161">
        <v>26813027</v>
      </c>
      <c r="D161">
        <v>25145353</v>
      </c>
      <c r="E161">
        <v>17</v>
      </c>
      <c r="F161">
        <v>1</v>
      </c>
      <c r="G161">
        <v>1</v>
      </c>
      <c r="H161">
        <v>3</v>
      </c>
      <c r="I161" t="s">
        <v>497</v>
      </c>
      <c r="J161" t="s">
        <v>6</v>
      </c>
      <c r="K161" t="s">
        <v>139</v>
      </c>
      <c r="L161">
        <v>1339</v>
      </c>
      <c r="N161">
        <v>1007</v>
      </c>
      <c r="O161" t="s">
        <v>52</v>
      </c>
      <c r="P161" t="s">
        <v>52</v>
      </c>
      <c r="Q161">
        <v>1</v>
      </c>
      <c r="X161">
        <v>5.9</v>
      </c>
      <c r="Y161">
        <v>0</v>
      </c>
      <c r="Z161">
        <v>0</v>
      </c>
      <c r="AA161">
        <v>0</v>
      </c>
      <c r="AB161">
        <v>0</v>
      </c>
      <c r="AC161">
        <v>0</v>
      </c>
      <c r="AD161">
        <v>0</v>
      </c>
      <c r="AE161">
        <v>0</v>
      </c>
      <c r="AF161" t="s">
        <v>6</v>
      </c>
      <c r="AG161">
        <v>5.9</v>
      </c>
      <c r="AH161">
        <v>3</v>
      </c>
      <c r="AI161">
        <v>-1</v>
      </c>
      <c r="AJ161" t="s">
        <v>6</v>
      </c>
      <c r="AK161">
        <v>0</v>
      </c>
      <c r="AL161">
        <v>0</v>
      </c>
      <c r="AM161">
        <v>0</v>
      </c>
      <c r="AN161">
        <v>0</v>
      </c>
      <c r="AO161">
        <v>0</v>
      </c>
      <c r="AP161">
        <v>0</v>
      </c>
      <c r="AQ161">
        <v>0</v>
      </c>
      <c r="AR161">
        <v>0</v>
      </c>
    </row>
    <row r="162" spans="1:44" x14ac:dyDescent="0.2">
      <c r="A162">
        <f>ROW(Source!A67)</f>
        <v>67</v>
      </c>
      <c r="B162">
        <v>26813041</v>
      </c>
      <c r="C162">
        <v>26813027</v>
      </c>
      <c r="D162">
        <v>25416200</v>
      </c>
      <c r="E162">
        <v>1</v>
      </c>
      <c r="F162">
        <v>1</v>
      </c>
      <c r="G162">
        <v>1</v>
      </c>
      <c r="H162">
        <v>1</v>
      </c>
      <c r="I162" t="s">
        <v>444</v>
      </c>
      <c r="J162" t="s">
        <v>6</v>
      </c>
      <c r="K162" t="s">
        <v>445</v>
      </c>
      <c r="L162">
        <v>1191</v>
      </c>
      <c r="N162">
        <v>1013</v>
      </c>
      <c r="O162" t="s">
        <v>344</v>
      </c>
      <c r="P162" t="s">
        <v>344</v>
      </c>
      <c r="Q162">
        <v>1</v>
      </c>
      <c r="X162">
        <v>114</v>
      </c>
      <c r="Y162">
        <v>0</v>
      </c>
      <c r="Z162">
        <v>0</v>
      </c>
      <c r="AA162">
        <v>0</v>
      </c>
      <c r="AB162">
        <v>8.09</v>
      </c>
      <c r="AC162">
        <v>0</v>
      </c>
      <c r="AD162">
        <v>1</v>
      </c>
      <c r="AE162">
        <v>1</v>
      </c>
      <c r="AF162" t="s">
        <v>32</v>
      </c>
      <c r="AG162">
        <v>136.79999999999998</v>
      </c>
      <c r="AH162">
        <v>2</v>
      </c>
      <c r="AI162">
        <v>26813041</v>
      </c>
      <c r="AJ162">
        <v>160</v>
      </c>
      <c r="AK162">
        <v>0</v>
      </c>
      <c r="AL162">
        <v>0</v>
      </c>
      <c r="AM162">
        <v>0</v>
      </c>
      <c r="AN162">
        <v>0</v>
      </c>
      <c r="AO162">
        <v>0</v>
      </c>
      <c r="AP162">
        <v>0</v>
      </c>
      <c r="AQ162">
        <v>0</v>
      </c>
      <c r="AR162">
        <v>0</v>
      </c>
    </row>
    <row r="163" spans="1:44" x14ac:dyDescent="0.2">
      <c r="A163">
        <f>ROW(Source!A67)</f>
        <v>67</v>
      </c>
      <c r="B163">
        <v>26813042</v>
      </c>
      <c r="C163">
        <v>26813027</v>
      </c>
      <c r="D163">
        <v>25412928</v>
      </c>
      <c r="E163">
        <v>1</v>
      </c>
      <c r="F163">
        <v>1</v>
      </c>
      <c r="G163">
        <v>1</v>
      </c>
      <c r="H163">
        <v>1</v>
      </c>
      <c r="I163" t="s">
        <v>345</v>
      </c>
      <c r="J163" t="s">
        <v>6</v>
      </c>
      <c r="K163" t="s">
        <v>346</v>
      </c>
      <c r="L163">
        <v>1191</v>
      </c>
      <c r="N163">
        <v>1013</v>
      </c>
      <c r="O163" t="s">
        <v>344</v>
      </c>
      <c r="P163" t="s">
        <v>344</v>
      </c>
      <c r="Q163">
        <v>1</v>
      </c>
      <c r="X163">
        <v>5.6</v>
      </c>
      <c r="Y163">
        <v>0</v>
      </c>
      <c r="Z163">
        <v>0</v>
      </c>
      <c r="AA163">
        <v>0</v>
      </c>
      <c r="AB163">
        <v>0</v>
      </c>
      <c r="AC163">
        <v>0</v>
      </c>
      <c r="AD163">
        <v>1</v>
      </c>
      <c r="AE163">
        <v>2</v>
      </c>
      <c r="AF163" t="s">
        <v>32</v>
      </c>
      <c r="AG163">
        <v>6.72</v>
      </c>
      <c r="AH163">
        <v>2</v>
      </c>
      <c r="AI163">
        <v>26813042</v>
      </c>
      <c r="AJ163">
        <v>161</v>
      </c>
      <c r="AK163">
        <v>0</v>
      </c>
      <c r="AL163">
        <v>0</v>
      </c>
      <c r="AM163">
        <v>0</v>
      </c>
      <c r="AN163">
        <v>0</v>
      </c>
      <c r="AO163">
        <v>0</v>
      </c>
      <c r="AP163">
        <v>0</v>
      </c>
      <c r="AQ163">
        <v>0</v>
      </c>
      <c r="AR163">
        <v>0</v>
      </c>
    </row>
    <row r="164" spans="1:44" x14ac:dyDescent="0.2">
      <c r="A164">
        <f>ROW(Source!A67)</f>
        <v>67</v>
      </c>
      <c r="B164">
        <v>26813043</v>
      </c>
      <c r="C164">
        <v>26813027</v>
      </c>
      <c r="D164">
        <v>25230947</v>
      </c>
      <c r="E164">
        <v>1</v>
      </c>
      <c r="F164">
        <v>1</v>
      </c>
      <c r="G164">
        <v>1</v>
      </c>
      <c r="H164">
        <v>2</v>
      </c>
      <c r="I164" t="s">
        <v>446</v>
      </c>
      <c r="J164" t="s">
        <v>447</v>
      </c>
      <c r="K164" t="s">
        <v>448</v>
      </c>
      <c r="L164">
        <v>1368</v>
      </c>
      <c r="N164">
        <v>1011</v>
      </c>
      <c r="O164" t="s">
        <v>350</v>
      </c>
      <c r="P164" t="s">
        <v>350</v>
      </c>
      <c r="Q164">
        <v>1</v>
      </c>
      <c r="X164">
        <v>2.4</v>
      </c>
      <c r="Y164">
        <v>0</v>
      </c>
      <c r="Z164">
        <v>0.55000000000000004</v>
      </c>
      <c r="AA164">
        <v>0</v>
      </c>
      <c r="AB164">
        <v>0</v>
      </c>
      <c r="AC164">
        <v>0</v>
      </c>
      <c r="AD164">
        <v>1</v>
      </c>
      <c r="AE164">
        <v>0</v>
      </c>
      <c r="AF164" t="s">
        <v>32</v>
      </c>
      <c r="AG164">
        <v>2.88</v>
      </c>
      <c r="AH164">
        <v>2</v>
      </c>
      <c r="AI164">
        <v>26813043</v>
      </c>
      <c r="AJ164">
        <v>162</v>
      </c>
      <c r="AK164">
        <v>0</v>
      </c>
      <c r="AL164">
        <v>0</v>
      </c>
      <c r="AM164">
        <v>0</v>
      </c>
      <c r="AN164">
        <v>0</v>
      </c>
      <c r="AO164">
        <v>0</v>
      </c>
      <c r="AP164">
        <v>0</v>
      </c>
      <c r="AQ164">
        <v>0</v>
      </c>
      <c r="AR164">
        <v>0</v>
      </c>
    </row>
    <row r="165" spans="1:44" x14ac:dyDescent="0.2">
      <c r="A165">
        <f>ROW(Source!A67)</f>
        <v>67</v>
      </c>
      <c r="B165">
        <v>26813044</v>
      </c>
      <c r="C165">
        <v>26813027</v>
      </c>
      <c r="D165">
        <v>25231931</v>
      </c>
      <c r="E165">
        <v>1</v>
      </c>
      <c r="F165">
        <v>1</v>
      </c>
      <c r="G165">
        <v>1</v>
      </c>
      <c r="H165">
        <v>2</v>
      </c>
      <c r="I165" t="s">
        <v>371</v>
      </c>
      <c r="J165" t="s">
        <v>372</v>
      </c>
      <c r="K165" t="s">
        <v>373</v>
      </c>
      <c r="L165">
        <v>1368</v>
      </c>
      <c r="N165">
        <v>1011</v>
      </c>
      <c r="O165" t="s">
        <v>350</v>
      </c>
      <c r="P165" t="s">
        <v>350</v>
      </c>
      <c r="Q165">
        <v>1</v>
      </c>
      <c r="X165">
        <v>5.6</v>
      </c>
      <c r="Y165">
        <v>0</v>
      </c>
      <c r="Z165">
        <v>90</v>
      </c>
      <c r="AA165">
        <v>10.06</v>
      </c>
      <c r="AB165">
        <v>0</v>
      </c>
      <c r="AC165">
        <v>0</v>
      </c>
      <c r="AD165">
        <v>1</v>
      </c>
      <c r="AE165">
        <v>0</v>
      </c>
      <c r="AF165" t="s">
        <v>32</v>
      </c>
      <c r="AG165">
        <v>6.72</v>
      </c>
      <c r="AH165">
        <v>2</v>
      </c>
      <c r="AI165">
        <v>26813044</v>
      </c>
      <c r="AJ165">
        <v>163</v>
      </c>
      <c r="AK165">
        <v>0</v>
      </c>
      <c r="AL165">
        <v>0</v>
      </c>
      <c r="AM165">
        <v>0</v>
      </c>
      <c r="AN165">
        <v>0</v>
      </c>
      <c r="AO165">
        <v>0</v>
      </c>
      <c r="AP165">
        <v>0</v>
      </c>
      <c r="AQ165">
        <v>0</v>
      </c>
      <c r="AR165">
        <v>0</v>
      </c>
    </row>
    <row r="166" spans="1:44" x14ac:dyDescent="0.2">
      <c r="A166">
        <f>ROW(Source!A67)</f>
        <v>67</v>
      </c>
      <c r="B166">
        <v>26813045</v>
      </c>
      <c r="C166">
        <v>26813027</v>
      </c>
      <c r="D166">
        <v>25232531</v>
      </c>
      <c r="E166">
        <v>1</v>
      </c>
      <c r="F166">
        <v>1</v>
      </c>
      <c r="G166">
        <v>1</v>
      </c>
      <c r="H166">
        <v>2</v>
      </c>
      <c r="I166" t="s">
        <v>374</v>
      </c>
      <c r="J166" t="s">
        <v>375</v>
      </c>
      <c r="K166" t="s">
        <v>376</v>
      </c>
      <c r="L166">
        <v>1368</v>
      </c>
      <c r="N166">
        <v>1011</v>
      </c>
      <c r="O166" t="s">
        <v>350</v>
      </c>
      <c r="P166" t="s">
        <v>350</v>
      </c>
      <c r="Q166">
        <v>1</v>
      </c>
      <c r="X166">
        <v>3.2</v>
      </c>
      <c r="Y166">
        <v>0</v>
      </c>
      <c r="Z166">
        <v>1.53</v>
      </c>
      <c r="AA166">
        <v>0</v>
      </c>
      <c r="AB166">
        <v>0</v>
      </c>
      <c r="AC166">
        <v>0</v>
      </c>
      <c r="AD166">
        <v>1</v>
      </c>
      <c r="AE166">
        <v>0</v>
      </c>
      <c r="AF166" t="s">
        <v>32</v>
      </c>
      <c r="AG166">
        <v>3.84</v>
      </c>
      <c r="AH166">
        <v>2</v>
      </c>
      <c r="AI166">
        <v>26813045</v>
      </c>
      <c r="AJ166">
        <v>164</v>
      </c>
      <c r="AK166">
        <v>0</v>
      </c>
      <c r="AL166">
        <v>0</v>
      </c>
      <c r="AM166">
        <v>0</v>
      </c>
      <c r="AN166">
        <v>0</v>
      </c>
      <c r="AO166">
        <v>0</v>
      </c>
      <c r="AP166">
        <v>0</v>
      </c>
      <c r="AQ166">
        <v>0</v>
      </c>
      <c r="AR166">
        <v>0</v>
      </c>
    </row>
    <row r="167" spans="1:44" x14ac:dyDescent="0.2">
      <c r="A167">
        <f>ROW(Source!A67)</f>
        <v>67</v>
      </c>
      <c r="B167">
        <v>26813046</v>
      </c>
      <c r="C167">
        <v>26813027</v>
      </c>
      <c r="D167">
        <v>25147242</v>
      </c>
      <c r="E167">
        <v>17</v>
      </c>
      <c r="F167">
        <v>1</v>
      </c>
      <c r="G167">
        <v>1</v>
      </c>
      <c r="H167">
        <v>3</v>
      </c>
      <c r="I167" t="s">
        <v>103</v>
      </c>
      <c r="J167" t="s">
        <v>6</v>
      </c>
      <c r="K167" t="s">
        <v>104</v>
      </c>
      <c r="L167">
        <v>1348</v>
      </c>
      <c r="N167">
        <v>1009</v>
      </c>
      <c r="O167" t="s">
        <v>62</v>
      </c>
      <c r="P167" t="s">
        <v>62</v>
      </c>
      <c r="Q167">
        <v>1000</v>
      </c>
      <c r="X167">
        <v>16.059999999999999</v>
      </c>
      <c r="Y167">
        <v>0</v>
      </c>
      <c r="Z167">
        <v>0</v>
      </c>
      <c r="AA167">
        <v>0</v>
      </c>
      <c r="AB167">
        <v>0</v>
      </c>
      <c r="AC167">
        <v>0</v>
      </c>
      <c r="AD167">
        <v>0</v>
      </c>
      <c r="AE167">
        <v>0</v>
      </c>
      <c r="AF167" t="s">
        <v>6</v>
      </c>
      <c r="AG167">
        <v>16.059999999999999</v>
      </c>
      <c r="AH167">
        <v>2</v>
      </c>
      <c r="AI167">
        <v>26813046</v>
      </c>
      <c r="AJ167">
        <v>165</v>
      </c>
      <c r="AK167">
        <v>0</v>
      </c>
      <c r="AL167">
        <v>0</v>
      </c>
      <c r="AM167">
        <v>0</v>
      </c>
      <c r="AN167">
        <v>0</v>
      </c>
      <c r="AO167">
        <v>0</v>
      </c>
      <c r="AP167">
        <v>0</v>
      </c>
      <c r="AQ167">
        <v>0</v>
      </c>
      <c r="AR167">
        <v>0</v>
      </c>
    </row>
    <row r="168" spans="1:44" x14ac:dyDescent="0.2">
      <c r="A168">
        <f>ROW(Source!A67)</f>
        <v>67</v>
      </c>
      <c r="B168">
        <v>26813047</v>
      </c>
      <c r="C168">
        <v>26813027</v>
      </c>
      <c r="D168">
        <v>25144262</v>
      </c>
      <c r="E168">
        <v>17</v>
      </c>
      <c r="F168">
        <v>1</v>
      </c>
      <c r="G168">
        <v>1</v>
      </c>
      <c r="H168">
        <v>3</v>
      </c>
      <c r="I168" t="s">
        <v>493</v>
      </c>
      <c r="J168" t="s">
        <v>6</v>
      </c>
      <c r="K168" t="s">
        <v>495</v>
      </c>
      <c r="L168">
        <v>1339</v>
      </c>
      <c r="N168">
        <v>1007</v>
      </c>
      <c r="O168" t="s">
        <v>52</v>
      </c>
      <c r="P168" t="s">
        <v>52</v>
      </c>
      <c r="Q168">
        <v>1</v>
      </c>
      <c r="X168">
        <v>6.3</v>
      </c>
      <c r="Y168">
        <v>0</v>
      </c>
      <c r="Z168">
        <v>0</v>
      </c>
      <c r="AA168">
        <v>0</v>
      </c>
      <c r="AB168">
        <v>0</v>
      </c>
      <c r="AC168">
        <v>0</v>
      </c>
      <c r="AD168">
        <v>0</v>
      </c>
      <c r="AE168">
        <v>0</v>
      </c>
      <c r="AF168" t="s">
        <v>6</v>
      </c>
      <c r="AG168">
        <v>6.3</v>
      </c>
      <c r="AH168">
        <v>3</v>
      </c>
      <c r="AI168">
        <v>-1</v>
      </c>
      <c r="AJ168" t="s">
        <v>6</v>
      </c>
      <c r="AK168">
        <v>0</v>
      </c>
      <c r="AL168">
        <v>0</v>
      </c>
      <c r="AM168">
        <v>0</v>
      </c>
      <c r="AN168">
        <v>0</v>
      </c>
      <c r="AO168">
        <v>0</v>
      </c>
      <c r="AP168">
        <v>0</v>
      </c>
      <c r="AQ168">
        <v>0</v>
      </c>
      <c r="AR168">
        <v>0</v>
      </c>
    </row>
    <row r="169" spans="1:44" x14ac:dyDescent="0.2">
      <c r="A169">
        <f>ROW(Source!A67)</f>
        <v>67</v>
      </c>
      <c r="B169">
        <v>26813048</v>
      </c>
      <c r="C169">
        <v>26813027</v>
      </c>
      <c r="D169">
        <v>25144621</v>
      </c>
      <c r="E169">
        <v>17</v>
      </c>
      <c r="F169">
        <v>1</v>
      </c>
      <c r="G169">
        <v>1</v>
      </c>
      <c r="H169">
        <v>3</v>
      </c>
      <c r="I169" t="s">
        <v>482</v>
      </c>
      <c r="J169" t="s">
        <v>6</v>
      </c>
      <c r="K169" t="s">
        <v>496</v>
      </c>
      <c r="L169">
        <v>1339</v>
      </c>
      <c r="N169">
        <v>1007</v>
      </c>
      <c r="O169" t="s">
        <v>52</v>
      </c>
      <c r="P169" t="s">
        <v>52</v>
      </c>
      <c r="Q169">
        <v>1</v>
      </c>
      <c r="X169">
        <v>0.5</v>
      </c>
      <c r="Y169">
        <v>0</v>
      </c>
      <c r="Z169">
        <v>0</v>
      </c>
      <c r="AA169">
        <v>0</v>
      </c>
      <c r="AB169">
        <v>0</v>
      </c>
      <c r="AC169">
        <v>0</v>
      </c>
      <c r="AD169">
        <v>0</v>
      </c>
      <c r="AE169">
        <v>0</v>
      </c>
      <c r="AF169" t="s">
        <v>6</v>
      </c>
      <c r="AG169">
        <v>0.5</v>
      </c>
      <c r="AH169">
        <v>3</v>
      </c>
      <c r="AI169">
        <v>-1</v>
      </c>
      <c r="AJ169" t="s">
        <v>6</v>
      </c>
      <c r="AK169">
        <v>0</v>
      </c>
      <c r="AL169">
        <v>0</v>
      </c>
      <c r="AM169">
        <v>0</v>
      </c>
      <c r="AN169">
        <v>0</v>
      </c>
      <c r="AO169">
        <v>0</v>
      </c>
      <c r="AP169">
        <v>0</v>
      </c>
      <c r="AQ169">
        <v>0</v>
      </c>
      <c r="AR169">
        <v>0</v>
      </c>
    </row>
    <row r="170" spans="1:44" x14ac:dyDescent="0.2">
      <c r="A170">
        <f>ROW(Source!A67)</f>
        <v>67</v>
      </c>
      <c r="B170">
        <v>26813049</v>
      </c>
      <c r="C170">
        <v>26813027</v>
      </c>
      <c r="D170">
        <v>25145353</v>
      </c>
      <c r="E170">
        <v>17</v>
      </c>
      <c r="F170">
        <v>1</v>
      </c>
      <c r="G170">
        <v>1</v>
      </c>
      <c r="H170">
        <v>3</v>
      </c>
      <c r="I170" t="s">
        <v>497</v>
      </c>
      <c r="J170" t="s">
        <v>6</v>
      </c>
      <c r="K170" t="s">
        <v>139</v>
      </c>
      <c r="L170">
        <v>1339</v>
      </c>
      <c r="N170">
        <v>1007</v>
      </c>
      <c r="O170" t="s">
        <v>52</v>
      </c>
      <c r="P170" t="s">
        <v>52</v>
      </c>
      <c r="Q170">
        <v>1</v>
      </c>
      <c r="X170">
        <v>5.9</v>
      </c>
      <c r="Y170">
        <v>0</v>
      </c>
      <c r="Z170">
        <v>0</v>
      </c>
      <c r="AA170">
        <v>0</v>
      </c>
      <c r="AB170">
        <v>0</v>
      </c>
      <c r="AC170">
        <v>0</v>
      </c>
      <c r="AD170">
        <v>0</v>
      </c>
      <c r="AE170">
        <v>0</v>
      </c>
      <c r="AF170" t="s">
        <v>6</v>
      </c>
      <c r="AG170">
        <v>5.9</v>
      </c>
      <c r="AH170">
        <v>3</v>
      </c>
      <c r="AI170">
        <v>-1</v>
      </c>
      <c r="AJ170" t="s">
        <v>6</v>
      </c>
      <c r="AK170">
        <v>0</v>
      </c>
      <c r="AL170">
        <v>0</v>
      </c>
      <c r="AM170">
        <v>0</v>
      </c>
      <c r="AN170">
        <v>0</v>
      </c>
      <c r="AO170">
        <v>0</v>
      </c>
      <c r="AP170">
        <v>0</v>
      </c>
      <c r="AQ170">
        <v>0</v>
      </c>
      <c r="AR170">
        <v>0</v>
      </c>
    </row>
    <row r="171" spans="1:44" x14ac:dyDescent="0.2">
      <c r="A171">
        <f>ROW(Source!A76)</f>
        <v>76</v>
      </c>
      <c r="B171">
        <v>26813519</v>
      </c>
      <c r="C171">
        <v>26813515</v>
      </c>
      <c r="D171">
        <v>25412928</v>
      </c>
      <c r="E171">
        <v>1</v>
      </c>
      <c r="F171">
        <v>1</v>
      </c>
      <c r="G171">
        <v>1</v>
      </c>
      <c r="H171">
        <v>1</v>
      </c>
      <c r="I171" t="s">
        <v>345</v>
      </c>
      <c r="J171" t="s">
        <v>6</v>
      </c>
      <c r="K171" t="s">
        <v>346</v>
      </c>
      <c r="L171">
        <v>1191</v>
      </c>
      <c r="N171">
        <v>1013</v>
      </c>
      <c r="O171" t="s">
        <v>344</v>
      </c>
      <c r="P171" t="s">
        <v>344</v>
      </c>
      <c r="Q171">
        <v>1</v>
      </c>
      <c r="X171">
        <v>0.66</v>
      </c>
      <c r="Y171">
        <v>0</v>
      </c>
      <c r="Z171">
        <v>0</v>
      </c>
      <c r="AA171">
        <v>0</v>
      </c>
      <c r="AB171">
        <v>0</v>
      </c>
      <c r="AC171">
        <v>0</v>
      </c>
      <c r="AD171">
        <v>1</v>
      </c>
      <c r="AE171">
        <v>2</v>
      </c>
      <c r="AF171" t="s">
        <v>41</v>
      </c>
      <c r="AG171">
        <v>0.82500000000000007</v>
      </c>
      <c r="AH171">
        <v>2</v>
      </c>
      <c r="AI171">
        <v>26813516</v>
      </c>
      <c r="AJ171">
        <v>169</v>
      </c>
      <c r="AK171">
        <v>0</v>
      </c>
      <c r="AL171">
        <v>0</v>
      </c>
      <c r="AM171">
        <v>0</v>
      </c>
      <c r="AN171">
        <v>0</v>
      </c>
      <c r="AO171">
        <v>0</v>
      </c>
      <c r="AP171">
        <v>0</v>
      </c>
      <c r="AQ171">
        <v>0</v>
      </c>
      <c r="AR171">
        <v>0</v>
      </c>
    </row>
    <row r="172" spans="1:44" x14ac:dyDescent="0.2">
      <c r="A172">
        <f>ROW(Source!A76)</f>
        <v>76</v>
      </c>
      <c r="B172">
        <v>26813520</v>
      </c>
      <c r="C172">
        <v>26813515</v>
      </c>
      <c r="D172">
        <v>25230738</v>
      </c>
      <c r="E172">
        <v>1</v>
      </c>
      <c r="F172">
        <v>1</v>
      </c>
      <c r="G172">
        <v>1</v>
      </c>
      <c r="H172">
        <v>2</v>
      </c>
      <c r="I172" t="s">
        <v>449</v>
      </c>
      <c r="J172" t="s">
        <v>450</v>
      </c>
      <c r="K172" t="s">
        <v>451</v>
      </c>
      <c r="L172">
        <v>1368</v>
      </c>
      <c r="N172">
        <v>1011</v>
      </c>
      <c r="O172" t="s">
        <v>350</v>
      </c>
      <c r="P172" t="s">
        <v>350</v>
      </c>
      <c r="Q172">
        <v>1</v>
      </c>
      <c r="X172">
        <v>0.33</v>
      </c>
      <c r="Y172">
        <v>0</v>
      </c>
      <c r="Z172">
        <v>118.47</v>
      </c>
      <c r="AA172">
        <v>21.66</v>
      </c>
      <c r="AB172">
        <v>0</v>
      </c>
      <c r="AC172">
        <v>0</v>
      </c>
      <c r="AD172">
        <v>1</v>
      </c>
      <c r="AE172">
        <v>0</v>
      </c>
      <c r="AF172" t="s">
        <v>41</v>
      </c>
      <c r="AG172">
        <v>0.41250000000000003</v>
      </c>
      <c r="AH172">
        <v>2</v>
      </c>
      <c r="AI172">
        <v>26813517</v>
      </c>
      <c r="AJ172">
        <v>170</v>
      </c>
      <c r="AK172">
        <v>0</v>
      </c>
      <c r="AL172">
        <v>0</v>
      </c>
      <c r="AM172">
        <v>0</v>
      </c>
      <c r="AN172">
        <v>0</v>
      </c>
      <c r="AO172">
        <v>0</v>
      </c>
      <c r="AP172">
        <v>0</v>
      </c>
      <c r="AQ172">
        <v>0</v>
      </c>
      <c r="AR172">
        <v>0</v>
      </c>
    </row>
    <row r="173" spans="1:44" x14ac:dyDescent="0.2">
      <c r="A173">
        <f>ROW(Source!A76)</f>
        <v>76</v>
      </c>
      <c r="B173">
        <v>26813521</v>
      </c>
      <c r="C173">
        <v>26813515</v>
      </c>
      <c r="D173">
        <v>25146434</v>
      </c>
      <c r="E173">
        <v>17</v>
      </c>
      <c r="F173">
        <v>1</v>
      </c>
      <c r="G173">
        <v>1</v>
      </c>
      <c r="H173">
        <v>3</v>
      </c>
      <c r="I173" t="s">
        <v>489</v>
      </c>
      <c r="J173" t="s">
        <v>6</v>
      </c>
      <c r="K173" t="s">
        <v>490</v>
      </c>
      <c r="L173">
        <v>1348</v>
      </c>
      <c r="N173">
        <v>1009</v>
      </c>
      <c r="O173" t="s">
        <v>62</v>
      </c>
      <c r="P173" t="s">
        <v>62</v>
      </c>
      <c r="Q173">
        <v>1000</v>
      </c>
      <c r="X173">
        <v>1.03</v>
      </c>
      <c r="Y173">
        <v>0</v>
      </c>
      <c r="Z173">
        <v>0</v>
      </c>
      <c r="AA173">
        <v>0</v>
      </c>
      <c r="AB173">
        <v>0</v>
      </c>
      <c r="AC173">
        <v>0</v>
      </c>
      <c r="AD173">
        <v>0</v>
      </c>
      <c r="AE173">
        <v>0</v>
      </c>
      <c r="AF173" t="s">
        <v>6</v>
      </c>
      <c r="AG173">
        <v>1.03</v>
      </c>
      <c r="AH173">
        <v>3</v>
      </c>
      <c r="AI173">
        <v>-1</v>
      </c>
      <c r="AJ173" t="s">
        <v>6</v>
      </c>
      <c r="AK173">
        <v>0</v>
      </c>
      <c r="AL173">
        <v>0</v>
      </c>
      <c r="AM173">
        <v>0</v>
      </c>
      <c r="AN173">
        <v>0</v>
      </c>
      <c r="AO173">
        <v>0</v>
      </c>
      <c r="AP173">
        <v>0</v>
      </c>
      <c r="AQ173">
        <v>0</v>
      </c>
      <c r="AR173">
        <v>0</v>
      </c>
    </row>
    <row r="174" spans="1:44" x14ac:dyDescent="0.2">
      <c r="A174">
        <f>ROW(Source!A77)</f>
        <v>77</v>
      </c>
      <c r="B174">
        <v>26813519</v>
      </c>
      <c r="C174">
        <v>26813515</v>
      </c>
      <c r="D174">
        <v>25412928</v>
      </c>
      <c r="E174">
        <v>1</v>
      </c>
      <c r="F174">
        <v>1</v>
      </c>
      <c r="G174">
        <v>1</v>
      </c>
      <c r="H174">
        <v>1</v>
      </c>
      <c r="I174" t="s">
        <v>345</v>
      </c>
      <c r="J174" t="s">
        <v>6</v>
      </c>
      <c r="K174" t="s">
        <v>346</v>
      </c>
      <c r="L174">
        <v>1191</v>
      </c>
      <c r="N174">
        <v>1013</v>
      </c>
      <c r="O174" t="s">
        <v>344</v>
      </c>
      <c r="P174" t="s">
        <v>344</v>
      </c>
      <c r="Q174">
        <v>1</v>
      </c>
      <c r="X174">
        <v>0.66</v>
      </c>
      <c r="Y174">
        <v>0</v>
      </c>
      <c r="Z174">
        <v>0</v>
      </c>
      <c r="AA174">
        <v>0</v>
      </c>
      <c r="AB174">
        <v>0</v>
      </c>
      <c r="AC174">
        <v>0</v>
      </c>
      <c r="AD174">
        <v>1</v>
      </c>
      <c r="AE174">
        <v>2</v>
      </c>
      <c r="AF174" t="s">
        <v>41</v>
      </c>
      <c r="AG174">
        <v>0.82500000000000007</v>
      </c>
      <c r="AH174">
        <v>2</v>
      </c>
      <c r="AI174">
        <v>26813516</v>
      </c>
      <c r="AJ174">
        <v>172</v>
      </c>
      <c r="AK174">
        <v>0</v>
      </c>
      <c r="AL174">
        <v>0</v>
      </c>
      <c r="AM174">
        <v>0</v>
      </c>
      <c r="AN174">
        <v>0</v>
      </c>
      <c r="AO174">
        <v>0</v>
      </c>
      <c r="AP174">
        <v>0</v>
      </c>
      <c r="AQ174">
        <v>0</v>
      </c>
      <c r="AR174">
        <v>0</v>
      </c>
    </row>
    <row r="175" spans="1:44" x14ac:dyDescent="0.2">
      <c r="A175">
        <f>ROW(Source!A77)</f>
        <v>77</v>
      </c>
      <c r="B175">
        <v>26813520</v>
      </c>
      <c r="C175">
        <v>26813515</v>
      </c>
      <c r="D175">
        <v>25230738</v>
      </c>
      <c r="E175">
        <v>1</v>
      </c>
      <c r="F175">
        <v>1</v>
      </c>
      <c r="G175">
        <v>1</v>
      </c>
      <c r="H175">
        <v>2</v>
      </c>
      <c r="I175" t="s">
        <v>449</v>
      </c>
      <c r="J175" t="s">
        <v>450</v>
      </c>
      <c r="K175" t="s">
        <v>451</v>
      </c>
      <c r="L175">
        <v>1368</v>
      </c>
      <c r="N175">
        <v>1011</v>
      </c>
      <c r="O175" t="s">
        <v>350</v>
      </c>
      <c r="P175" t="s">
        <v>350</v>
      </c>
      <c r="Q175">
        <v>1</v>
      </c>
      <c r="X175">
        <v>0.33</v>
      </c>
      <c r="Y175">
        <v>0</v>
      </c>
      <c r="Z175">
        <v>118.47</v>
      </c>
      <c r="AA175">
        <v>21.66</v>
      </c>
      <c r="AB175">
        <v>0</v>
      </c>
      <c r="AC175">
        <v>0</v>
      </c>
      <c r="AD175">
        <v>1</v>
      </c>
      <c r="AE175">
        <v>0</v>
      </c>
      <c r="AF175" t="s">
        <v>41</v>
      </c>
      <c r="AG175">
        <v>0.41250000000000003</v>
      </c>
      <c r="AH175">
        <v>2</v>
      </c>
      <c r="AI175">
        <v>26813517</v>
      </c>
      <c r="AJ175">
        <v>173</v>
      </c>
      <c r="AK175">
        <v>0</v>
      </c>
      <c r="AL175">
        <v>0</v>
      </c>
      <c r="AM175">
        <v>0</v>
      </c>
      <c r="AN175">
        <v>0</v>
      </c>
      <c r="AO175">
        <v>0</v>
      </c>
      <c r="AP175">
        <v>0</v>
      </c>
      <c r="AQ175">
        <v>0</v>
      </c>
      <c r="AR175">
        <v>0</v>
      </c>
    </row>
    <row r="176" spans="1:44" x14ac:dyDescent="0.2">
      <c r="A176">
        <f>ROW(Source!A77)</f>
        <v>77</v>
      </c>
      <c r="B176">
        <v>26813521</v>
      </c>
      <c r="C176">
        <v>26813515</v>
      </c>
      <c r="D176">
        <v>25146434</v>
      </c>
      <c r="E176">
        <v>17</v>
      </c>
      <c r="F176">
        <v>1</v>
      </c>
      <c r="G176">
        <v>1</v>
      </c>
      <c r="H176">
        <v>3</v>
      </c>
      <c r="I176" t="s">
        <v>489</v>
      </c>
      <c r="J176" t="s">
        <v>6</v>
      </c>
      <c r="K176" t="s">
        <v>490</v>
      </c>
      <c r="L176">
        <v>1348</v>
      </c>
      <c r="N176">
        <v>1009</v>
      </c>
      <c r="O176" t="s">
        <v>62</v>
      </c>
      <c r="P176" t="s">
        <v>62</v>
      </c>
      <c r="Q176">
        <v>1000</v>
      </c>
      <c r="X176">
        <v>1.03</v>
      </c>
      <c r="Y176">
        <v>0</v>
      </c>
      <c r="Z176">
        <v>0</v>
      </c>
      <c r="AA176">
        <v>0</v>
      </c>
      <c r="AB176">
        <v>0</v>
      </c>
      <c r="AC176">
        <v>0</v>
      </c>
      <c r="AD176">
        <v>0</v>
      </c>
      <c r="AE176">
        <v>0</v>
      </c>
      <c r="AF176" t="s">
        <v>6</v>
      </c>
      <c r="AG176">
        <v>1.03</v>
      </c>
      <c r="AH176">
        <v>3</v>
      </c>
      <c r="AI176">
        <v>-1</v>
      </c>
      <c r="AJ176" t="s">
        <v>6</v>
      </c>
      <c r="AK176">
        <v>0</v>
      </c>
      <c r="AL176">
        <v>0</v>
      </c>
      <c r="AM176">
        <v>0</v>
      </c>
      <c r="AN176">
        <v>0</v>
      </c>
      <c r="AO176">
        <v>0</v>
      </c>
      <c r="AP176">
        <v>0</v>
      </c>
      <c r="AQ176">
        <v>0</v>
      </c>
      <c r="AR176">
        <v>0</v>
      </c>
    </row>
    <row r="177" spans="1:44" x14ac:dyDescent="0.2">
      <c r="A177">
        <f>ROW(Source!A80)</f>
        <v>80</v>
      </c>
      <c r="B177">
        <v>26813140</v>
      </c>
      <c r="C177">
        <v>26813139</v>
      </c>
      <c r="D177">
        <v>25418216</v>
      </c>
      <c r="E177">
        <v>1</v>
      </c>
      <c r="F177">
        <v>1</v>
      </c>
      <c r="G177">
        <v>1</v>
      </c>
      <c r="H177">
        <v>1</v>
      </c>
      <c r="I177" t="s">
        <v>452</v>
      </c>
      <c r="J177" t="s">
        <v>6</v>
      </c>
      <c r="K177" t="s">
        <v>453</v>
      </c>
      <c r="L177">
        <v>1191</v>
      </c>
      <c r="N177">
        <v>1013</v>
      </c>
      <c r="O177" t="s">
        <v>344</v>
      </c>
      <c r="P177" t="s">
        <v>344</v>
      </c>
      <c r="Q177">
        <v>1</v>
      </c>
      <c r="X177">
        <v>15.12</v>
      </c>
      <c r="Y177">
        <v>0</v>
      </c>
      <c r="Z177">
        <v>0</v>
      </c>
      <c r="AA177">
        <v>0</v>
      </c>
      <c r="AB177">
        <v>9.2899999999999991</v>
      </c>
      <c r="AC177">
        <v>0</v>
      </c>
      <c r="AD177">
        <v>1</v>
      </c>
      <c r="AE177">
        <v>1</v>
      </c>
      <c r="AF177" t="s">
        <v>42</v>
      </c>
      <c r="AG177">
        <v>17.387999999999998</v>
      </c>
      <c r="AH177">
        <v>2</v>
      </c>
      <c r="AI177">
        <v>26813140</v>
      </c>
      <c r="AJ177">
        <v>175</v>
      </c>
      <c r="AK177">
        <v>0</v>
      </c>
      <c r="AL177">
        <v>0</v>
      </c>
      <c r="AM177">
        <v>0</v>
      </c>
      <c r="AN177">
        <v>0</v>
      </c>
      <c r="AO177">
        <v>0</v>
      </c>
      <c r="AP177">
        <v>0</v>
      </c>
      <c r="AQ177">
        <v>0</v>
      </c>
      <c r="AR177">
        <v>0</v>
      </c>
    </row>
    <row r="178" spans="1:44" x14ac:dyDescent="0.2">
      <c r="A178">
        <f>ROW(Source!A80)</f>
        <v>80</v>
      </c>
      <c r="B178">
        <v>26813141</v>
      </c>
      <c r="C178">
        <v>26813139</v>
      </c>
      <c r="D178">
        <v>25412928</v>
      </c>
      <c r="E178">
        <v>1</v>
      </c>
      <c r="F178">
        <v>1</v>
      </c>
      <c r="G178">
        <v>1</v>
      </c>
      <c r="H178">
        <v>1</v>
      </c>
      <c r="I178" t="s">
        <v>345</v>
      </c>
      <c r="J178" t="s">
        <v>6</v>
      </c>
      <c r="K178" t="s">
        <v>346</v>
      </c>
      <c r="L178">
        <v>1191</v>
      </c>
      <c r="N178">
        <v>1013</v>
      </c>
      <c r="O178" t="s">
        <v>344</v>
      </c>
      <c r="P178" t="s">
        <v>344</v>
      </c>
      <c r="Q178">
        <v>1</v>
      </c>
      <c r="X178">
        <v>7.0000000000000007E-2</v>
      </c>
      <c r="Y178">
        <v>0</v>
      </c>
      <c r="Z178">
        <v>0</v>
      </c>
      <c r="AA178">
        <v>0</v>
      </c>
      <c r="AB178">
        <v>0</v>
      </c>
      <c r="AC178">
        <v>0</v>
      </c>
      <c r="AD178">
        <v>1</v>
      </c>
      <c r="AE178">
        <v>2</v>
      </c>
      <c r="AF178" t="s">
        <v>41</v>
      </c>
      <c r="AG178">
        <v>8.7500000000000008E-2</v>
      </c>
      <c r="AH178">
        <v>2</v>
      </c>
      <c r="AI178">
        <v>26813141</v>
      </c>
      <c r="AJ178">
        <v>176</v>
      </c>
      <c r="AK178">
        <v>0</v>
      </c>
      <c r="AL178">
        <v>0</v>
      </c>
      <c r="AM178">
        <v>0</v>
      </c>
      <c r="AN178">
        <v>0</v>
      </c>
      <c r="AO178">
        <v>0</v>
      </c>
      <c r="AP178">
        <v>0</v>
      </c>
      <c r="AQ178">
        <v>0</v>
      </c>
      <c r="AR178">
        <v>0</v>
      </c>
    </row>
    <row r="179" spans="1:44" x14ac:dyDescent="0.2">
      <c r="A179">
        <f>ROW(Source!A80)</f>
        <v>80</v>
      </c>
      <c r="B179">
        <v>26813142</v>
      </c>
      <c r="C179">
        <v>26813139</v>
      </c>
      <c r="D179">
        <v>25230220</v>
      </c>
      <c r="E179">
        <v>1</v>
      </c>
      <c r="F179">
        <v>1</v>
      </c>
      <c r="G179">
        <v>1</v>
      </c>
      <c r="H179">
        <v>2</v>
      </c>
      <c r="I179" t="s">
        <v>351</v>
      </c>
      <c r="J179" t="s">
        <v>352</v>
      </c>
      <c r="K179" t="s">
        <v>353</v>
      </c>
      <c r="L179">
        <v>1368</v>
      </c>
      <c r="N179">
        <v>1011</v>
      </c>
      <c r="O179" t="s">
        <v>350</v>
      </c>
      <c r="P179" t="s">
        <v>350</v>
      </c>
      <c r="Q179">
        <v>1</v>
      </c>
      <c r="X179">
        <v>0.02</v>
      </c>
      <c r="Y179">
        <v>0</v>
      </c>
      <c r="Z179">
        <v>111.99</v>
      </c>
      <c r="AA179">
        <v>13.5</v>
      </c>
      <c r="AB179">
        <v>0</v>
      </c>
      <c r="AC179">
        <v>0</v>
      </c>
      <c r="AD179">
        <v>1</v>
      </c>
      <c r="AE179">
        <v>0</v>
      </c>
      <c r="AF179" t="s">
        <v>41</v>
      </c>
      <c r="AG179">
        <v>2.5000000000000001E-2</v>
      </c>
      <c r="AH179">
        <v>2</v>
      </c>
      <c r="AI179">
        <v>26813142</v>
      </c>
      <c r="AJ179">
        <v>177</v>
      </c>
      <c r="AK179">
        <v>0</v>
      </c>
      <c r="AL179">
        <v>0</v>
      </c>
      <c r="AM179">
        <v>0</v>
      </c>
      <c r="AN179">
        <v>0</v>
      </c>
      <c r="AO179">
        <v>0</v>
      </c>
      <c r="AP179">
        <v>0</v>
      </c>
      <c r="AQ179">
        <v>0</v>
      </c>
      <c r="AR179">
        <v>0</v>
      </c>
    </row>
    <row r="180" spans="1:44" x14ac:dyDescent="0.2">
      <c r="A180">
        <f>ROW(Source!A80)</f>
        <v>80</v>
      </c>
      <c r="B180">
        <v>26813143</v>
      </c>
      <c r="C180">
        <v>26813139</v>
      </c>
      <c r="D180">
        <v>25230445</v>
      </c>
      <c r="E180">
        <v>1</v>
      </c>
      <c r="F180">
        <v>1</v>
      </c>
      <c r="G180">
        <v>1</v>
      </c>
      <c r="H180">
        <v>2</v>
      </c>
      <c r="I180" t="s">
        <v>379</v>
      </c>
      <c r="J180" t="s">
        <v>380</v>
      </c>
      <c r="K180" t="s">
        <v>381</v>
      </c>
      <c r="L180">
        <v>1368</v>
      </c>
      <c r="N180">
        <v>1011</v>
      </c>
      <c r="O180" t="s">
        <v>350</v>
      </c>
      <c r="P180" t="s">
        <v>350</v>
      </c>
      <c r="Q180">
        <v>1</v>
      </c>
      <c r="X180">
        <v>0.03</v>
      </c>
      <c r="Y180">
        <v>0</v>
      </c>
      <c r="Z180">
        <v>89.99</v>
      </c>
      <c r="AA180">
        <v>10.06</v>
      </c>
      <c r="AB180">
        <v>0</v>
      </c>
      <c r="AC180">
        <v>0</v>
      </c>
      <c r="AD180">
        <v>1</v>
      </c>
      <c r="AE180">
        <v>0</v>
      </c>
      <c r="AF180" t="s">
        <v>41</v>
      </c>
      <c r="AG180">
        <v>3.7499999999999999E-2</v>
      </c>
      <c r="AH180">
        <v>2</v>
      </c>
      <c r="AI180">
        <v>26813143</v>
      </c>
      <c r="AJ180">
        <v>178</v>
      </c>
      <c r="AK180">
        <v>0</v>
      </c>
      <c r="AL180">
        <v>0</v>
      </c>
      <c r="AM180">
        <v>0</v>
      </c>
      <c r="AN180">
        <v>0</v>
      </c>
      <c r="AO180">
        <v>0</v>
      </c>
      <c r="AP180">
        <v>0</v>
      </c>
      <c r="AQ180">
        <v>0</v>
      </c>
      <c r="AR180">
        <v>0</v>
      </c>
    </row>
    <row r="181" spans="1:44" x14ac:dyDescent="0.2">
      <c r="A181">
        <f>ROW(Source!A80)</f>
        <v>80</v>
      </c>
      <c r="B181">
        <v>26813144</v>
      </c>
      <c r="C181">
        <v>26813139</v>
      </c>
      <c r="D181">
        <v>25230938</v>
      </c>
      <c r="E181">
        <v>1</v>
      </c>
      <c r="F181">
        <v>1</v>
      </c>
      <c r="G181">
        <v>1</v>
      </c>
      <c r="H181">
        <v>2</v>
      </c>
      <c r="I181" t="s">
        <v>454</v>
      </c>
      <c r="J181" t="s">
        <v>455</v>
      </c>
      <c r="K181" t="s">
        <v>456</v>
      </c>
      <c r="L181">
        <v>1368</v>
      </c>
      <c r="N181">
        <v>1011</v>
      </c>
      <c r="O181" t="s">
        <v>350</v>
      </c>
      <c r="P181" t="s">
        <v>350</v>
      </c>
      <c r="Q181">
        <v>1</v>
      </c>
      <c r="X181">
        <v>0.85</v>
      </c>
      <c r="Y181">
        <v>0</v>
      </c>
      <c r="Z181">
        <v>60</v>
      </c>
      <c r="AA181">
        <v>0</v>
      </c>
      <c r="AB181">
        <v>0</v>
      </c>
      <c r="AC181">
        <v>0</v>
      </c>
      <c r="AD181">
        <v>1</v>
      </c>
      <c r="AE181">
        <v>0</v>
      </c>
      <c r="AF181" t="s">
        <v>41</v>
      </c>
      <c r="AG181">
        <v>1.0625</v>
      </c>
      <c r="AH181">
        <v>2</v>
      </c>
      <c r="AI181">
        <v>26813144</v>
      </c>
      <c r="AJ181">
        <v>179</v>
      </c>
      <c r="AK181">
        <v>0</v>
      </c>
      <c r="AL181">
        <v>0</v>
      </c>
      <c r="AM181">
        <v>0</v>
      </c>
      <c r="AN181">
        <v>0</v>
      </c>
      <c r="AO181">
        <v>0</v>
      </c>
      <c r="AP181">
        <v>0</v>
      </c>
      <c r="AQ181">
        <v>0</v>
      </c>
      <c r="AR181">
        <v>0</v>
      </c>
    </row>
    <row r="182" spans="1:44" x14ac:dyDescent="0.2">
      <c r="A182">
        <f>ROW(Source!A80)</f>
        <v>80</v>
      </c>
      <c r="B182">
        <v>26813145</v>
      </c>
      <c r="C182">
        <v>26813139</v>
      </c>
      <c r="D182">
        <v>25231607</v>
      </c>
      <c r="E182">
        <v>1</v>
      </c>
      <c r="F182">
        <v>1</v>
      </c>
      <c r="G182">
        <v>1</v>
      </c>
      <c r="H182">
        <v>2</v>
      </c>
      <c r="I182" t="s">
        <v>354</v>
      </c>
      <c r="J182" t="s">
        <v>355</v>
      </c>
      <c r="K182" t="s">
        <v>356</v>
      </c>
      <c r="L182">
        <v>1368</v>
      </c>
      <c r="N182">
        <v>1011</v>
      </c>
      <c r="O182" t="s">
        <v>350</v>
      </c>
      <c r="P182" t="s">
        <v>350</v>
      </c>
      <c r="Q182">
        <v>1</v>
      </c>
      <c r="X182">
        <v>0.02</v>
      </c>
      <c r="Y182">
        <v>0</v>
      </c>
      <c r="Z182">
        <v>65.709999999999994</v>
      </c>
      <c r="AA182">
        <v>11.6</v>
      </c>
      <c r="AB182">
        <v>0</v>
      </c>
      <c r="AC182">
        <v>0</v>
      </c>
      <c r="AD182">
        <v>1</v>
      </c>
      <c r="AE182">
        <v>0</v>
      </c>
      <c r="AF182" t="s">
        <v>41</v>
      </c>
      <c r="AG182">
        <v>2.5000000000000001E-2</v>
      </c>
      <c r="AH182">
        <v>2</v>
      </c>
      <c r="AI182">
        <v>26813145</v>
      </c>
      <c r="AJ182">
        <v>180</v>
      </c>
      <c r="AK182">
        <v>0</v>
      </c>
      <c r="AL182">
        <v>0</v>
      </c>
      <c r="AM182">
        <v>0</v>
      </c>
      <c r="AN182">
        <v>0</v>
      </c>
      <c r="AO182">
        <v>0</v>
      </c>
      <c r="AP182">
        <v>0</v>
      </c>
      <c r="AQ182">
        <v>0</v>
      </c>
      <c r="AR182">
        <v>0</v>
      </c>
    </row>
    <row r="183" spans="1:44" x14ac:dyDescent="0.2">
      <c r="A183">
        <f>ROW(Source!A80)</f>
        <v>80</v>
      </c>
      <c r="B183">
        <v>26813146</v>
      </c>
      <c r="C183">
        <v>26813139</v>
      </c>
      <c r="D183">
        <v>25148005</v>
      </c>
      <c r="E183">
        <v>1</v>
      </c>
      <c r="F183">
        <v>1</v>
      </c>
      <c r="G183">
        <v>1</v>
      </c>
      <c r="H183">
        <v>3</v>
      </c>
      <c r="I183" t="s">
        <v>394</v>
      </c>
      <c r="J183" t="s">
        <v>395</v>
      </c>
      <c r="K183" t="s">
        <v>396</v>
      </c>
      <c r="L183">
        <v>1348</v>
      </c>
      <c r="N183">
        <v>1009</v>
      </c>
      <c r="O183" t="s">
        <v>62</v>
      </c>
      <c r="P183" t="s">
        <v>62</v>
      </c>
      <c r="Q183">
        <v>1000</v>
      </c>
      <c r="X183">
        <v>0.06</v>
      </c>
      <c r="Y183">
        <v>1690</v>
      </c>
      <c r="Z183">
        <v>0</v>
      </c>
      <c r="AA183">
        <v>0</v>
      </c>
      <c r="AB183">
        <v>0</v>
      </c>
      <c r="AC183">
        <v>0</v>
      </c>
      <c r="AD183">
        <v>1</v>
      </c>
      <c r="AE183">
        <v>0</v>
      </c>
      <c r="AF183" t="s">
        <v>6</v>
      </c>
      <c r="AG183">
        <v>0.06</v>
      </c>
      <c r="AH183">
        <v>2</v>
      </c>
      <c r="AI183">
        <v>26813146</v>
      </c>
      <c r="AJ183">
        <v>181</v>
      </c>
      <c r="AK183">
        <v>0</v>
      </c>
      <c r="AL183">
        <v>0</v>
      </c>
      <c r="AM183">
        <v>0</v>
      </c>
      <c r="AN183">
        <v>0</v>
      </c>
      <c r="AO183">
        <v>0</v>
      </c>
      <c r="AP183">
        <v>0</v>
      </c>
      <c r="AQ183">
        <v>0</v>
      </c>
      <c r="AR183">
        <v>0</v>
      </c>
    </row>
    <row r="184" spans="1:44" x14ac:dyDescent="0.2">
      <c r="A184">
        <f>ROW(Source!A80)</f>
        <v>80</v>
      </c>
      <c r="B184">
        <v>26813147</v>
      </c>
      <c r="C184">
        <v>26813139</v>
      </c>
      <c r="D184">
        <v>25144257</v>
      </c>
      <c r="E184">
        <v>17</v>
      </c>
      <c r="F184">
        <v>1</v>
      </c>
      <c r="G184">
        <v>1</v>
      </c>
      <c r="H184">
        <v>3</v>
      </c>
      <c r="I184" t="s">
        <v>482</v>
      </c>
      <c r="J184" t="s">
        <v>6</v>
      </c>
      <c r="K184" t="s">
        <v>483</v>
      </c>
      <c r="L184">
        <v>1339</v>
      </c>
      <c r="N184">
        <v>1007</v>
      </c>
      <c r="O184" t="s">
        <v>52</v>
      </c>
      <c r="P184" t="s">
        <v>52</v>
      </c>
      <c r="Q184">
        <v>1</v>
      </c>
      <c r="X184">
        <v>0.5</v>
      </c>
      <c r="Y184">
        <v>0</v>
      </c>
      <c r="Z184">
        <v>0</v>
      </c>
      <c r="AA184">
        <v>0</v>
      </c>
      <c r="AB184">
        <v>0</v>
      </c>
      <c r="AC184">
        <v>0</v>
      </c>
      <c r="AD184">
        <v>0</v>
      </c>
      <c r="AE184">
        <v>0</v>
      </c>
      <c r="AF184" t="s">
        <v>6</v>
      </c>
      <c r="AG184">
        <v>0.5</v>
      </c>
      <c r="AH184">
        <v>3</v>
      </c>
      <c r="AI184">
        <v>-1</v>
      </c>
      <c r="AJ184" t="s">
        <v>6</v>
      </c>
      <c r="AK184">
        <v>0</v>
      </c>
      <c r="AL184">
        <v>0</v>
      </c>
      <c r="AM184">
        <v>0</v>
      </c>
      <c r="AN184">
        <v>0</v>
      </c>
      <c r="AO184">
        <v>0</v>
      </c>
      <c r="AP184">
        <v>0</v>
      </c>
      <c r="AQ184">
        <v>0</v>
      </c>
      <c r="AR184">
        <v>0</v>
      </c>
    </row>
    <row r="185" spans="1:44" x14ac:dyDescent="0.2">
      <c r="A185">
        <f>ROW(Source!A80)</f>
        <v>80</v>
      </c>
      <c r="B185">
        <v>26813148</v>
      </c>
      <c r="C185">
        <v>26813139</v>
      </c>
      <c r="D185">
        <v>25145471</v>
      </c>
      <c r="E185">
        <v>17</v>
      </c>
      <c r="F185">
        <v>1</v>
      </c>
      <c r="G185">
        <v>1</v>
      </c>
      <c r="H185">
        <v>3</v>
      </c>
      <c r="I185" t="s">
        <v>491</v>
      </c>
      <c r="J185" t="s">
        <v>6</v>
      </c>
      <c r="K185" t="s">
        <v>492</v>
      </c>
      <c r="L185">
        <v>1348</v>
      </c>
      <c r="N185">
        <v>1009</v>
      </c>
      <c r="O185" t="s">
        <v>62</v>
      </c>
      <c r="P185" t="s">
        <v>62</v>
      </c>
      <c r="Q185">
        <v>1000</v>
      </c>
      <c r="X185">
        <v>7.14</v>
      </c>
      <c r="Y185">
        <v>0</v>
      </c>
      <c r="Z185">
        <v>0</v>
      </c>
      <c r="AA185">
        <v>0</v>
      </c>
      <c r="AB185">
        <v>0</v>
      </c>
      <c r="AC185">
        <v>0</v>
      </c>
      <c r="AD185">
        <v>0</v>
      </c>
      <c r="AE185">
        <v>0</v>
      </c>
      <c r="AF185" t="s">
        <v>6</v>
      </c>
      <c r="AG185">
        <v>7.14</v>
      </c>
      <c r="AH185">
        <v>3</v>
      </c>
      <c r="AI185">
        <v>-1</v>
      </c>
      <c r="AJ185" t="s">
        <v>6</v>
      </c>
      <c r="AK185">
        <v>0</v>
      </c>
      <c r="AL185">
        <v>0</v>
      </c>
      <c r="AM185">
        <v>0</v>
      </c>
      <c r="AN185">
        <v>0</v>
      </c>
      <c r="AO185">
        <v>0</v>
      </c>
      <c r="AP185">
        <v>0</v>
      </c>
      <c r="AQ185">
        <v>0</v>
      </c>
      <c r="AR185">
        <v>0</v>
      </c>
    </row>
    <row r="186" spans="1:44" x14ac:dyDescent="0.2">
      <c r="A186">
        <f>ROW(Source!A81)</f>
        <v>81</v>
      </c>
      <c r="B186">
        <v>26813140</v>
      </c>
      <c r="C186">
        <v>26813139</v>
      </c>
      <c r="D186">
        <v>25418216</v>
      </c>
      <c r="E186">
        <v>1</v>
      </c>
      <c r="F186">
        <v>1</v>
      </c>
      <c r="G186">
        <v>1</v>
      </c>
      <c r="H186">
        <v>1</v>
      </c>
      <c r="I186" t="s">
        <v>452</v>
      </c>
      <c r="J186" t="s">
        <v>6</v>
      </c>
      <c r="K186" t="s">
        <v>453</v>
      </c>
      <c r="L186">
        <v>1191</v>
      </c>
      <c r="N186">
        <v>1013</v>
      </c>
      <c r="O186" t="s">
        <v>344</v>
      </c>
      <c r="P186" t="s">
        <v>344</v>
      </c>
      <c r="Q186">
        <v>1</v>
      </c>
      <c r="X186">
        <v>15.12</v>
      </c>
      <c r="Y186">
        <v>0</v>
      </c>
      <c r="Z186">
        <v>0</v>
      </c>
      <c r="AA186">
        <v>0</v>
      </c>
      <c r="AB186">
        <v>9.2899999999999991</v>
      </c>
      <c r="AC186">
        <v>0</v>
      </c>
      <c r="AD186">
        <v>1</v>
      </c>
      <c r="AE186">
        <v>1</v>
      </c>
      <c r="AF186" t="s">
        <v>42</v>
      </c>
      <c r="AG186">
        <v>17.387999999999998</v>
      </c>
      <c r="AH186">
        <v>2</v>
      </c>
      <c r="AI186">
        <v>26813140</v>
      </c>
      <c r="AJ186">
        <v>184</v>
      </c>
      <c r="AK186">
        <v>0</v>
      </c>
      <c r="AL186">
        <v>0</v>
      </c>
      <c r="AM186">
        <v>0</v>
      </c>
      <c r="AN186">
        <v>0</v>
      </c>
      <c r="AO186">
        <v>0</v>
      </c>
      <c r="AP186">
        <v>0</v>
      </c>
      <c r="AQ186">
        <v>0</v>
      </c>
      <c r="AR186">
        <v>0</v>
      </c>
    </row>
    <row r="187" spans="1:44" x14ac:dyDescent="0.2">
      <c r="A187">
        <f>ROW(Source!A81)</f>
        <v>81</v>
      </c>
      <c r="B187">
        <v>26813141</v>
      </c>
      <c r="C187">
        <v>26813139</v>
      </c>
      <c r="D187">
        <v>25412928</v>
      </c>
      <c r="E187">
        <v>1</v>
      </c>
      <c r="F187">
        <v>1</v>
      </c>
      <c r="G187">
        <v>1</v>
      </c>
      <c r="H187">
        <v>1</v>
      </c>
      <c r="I187" t="s">
        <v>345</v>
      </c>
      <c r="J187" t="s">
        <v>6</v>
      </c>
      <c r="K187" t="s">
        <v>346</v>
      </c>
      <c r="L187">
        <v>1191</v>
      </c>
      <c r="N187">
        <v>1013</v>
      </c>
      <c r="O187" t="s">
        <v>344</v>
      </c>
      <c r="P187" t="s">
        <v>344</v>
      </c>
      <c r="Q187">
        <v>1</v>
      </c>
      <c r="X187">
        <v>7.0000000000000007E-2</v>
      </c>
      <c r="Y187">
        <v>0</v>
      </c>
      <c r="Z187">
        <v>0</v>
      </c>
      <c r="AA187">
        <v>0</v>
      </c>
      <c r="AB187">
        <v>0</v>
      </c>
      <c r="AC187">
        <v>0</v>
      </c>
      <c r="AD187">
        <v>1</v>
      </c>
      <c r="AE187">
        <v>2</v>
      </c>
      <c r="AF187" t="s">
        <v>41</v>
      </c>
      <c r="AG187">
        <v>8.7500000000000008E-2</v>
      </c>
      <c r="AH187">
        <v>2</v>
      </c>
      <c r="AI187">
        <v>26813141</v>
      </c>
      <c r="AJ187">
        <v>185</v>
      </c>
      <c r="AK187">
        <v>0</v>
      </c>
      <c r="AL187">
        <v>0</v>
      </c>
      <c r="AM187">
        <v>0</v>
      </c>
      <c r="AN187">
        <v>0</v>
      </c>
      <c r="AO187">
        <v>0</v>
      </c>
      <c r="AP187">
        <v>0</v>
      </c>
      <c r="AQ187">
        <v>0</v>
      </c>
      <c r="AR187">
        <v>0</v>
      </c>
    </row>
    <row r="188" spans="1:44" x14ac:dyDescent="0.2">
      <c r="A188">
        <f>ROW(Source!A81)</f>
        <v>81</v>
      </c>
      <c r="B188">
        <v>26813142</v>
      </c>
      <c r="C188">
        <v>26813139</v>
      </c>
      <c r="D188">
        <v>25230220</v>
      </c>
      <c r="E188">
        <v>1</v>
      </c>
      <c r="F188">
        <v>1</v>
      </c>
      <c r="G188">
        <v>1</v>
      </c>
      <c r="H188">
        <v>2</v>
      </c>
      <c r="I188" t="s">
        <v>351</v>
      </c>
      <c r="J188" t="s">
        <v>352</v>
      </c>
      <c r="K188" t="s">
        <v>353</v>
      </c>
      <c r="L188">
        <v>1368</v>
      </c>
      <c r="N188">
        <v>1011</v>
      </c>
      <c r="O188" t="s">
        <v>350</v>
      </c>
      <c r="P188" t="s">
        <v>350</v>
      </c>
      <c r="Q188">
        <v>1</v>
      </c>
      <c r="X188">
        <v>0.02</v>
      </c>
      <c r="Y188">
        <v>0</v>
      </c>
      <c r="Z188">
        <v>111.99</v>
      </c>
      <c r="AA188">
        <v>13.5</v>
      </c>
      <c r="AB188">
        <v>0</v>
      </c>
      <c r="AC188">
        <v>0</v>
      </c>
      <c r="AD188">
        <v>1</v>
      </c>
      <c r="AE188">
        <v>0</v>
      </c>
      <c r="AF188" t="s">
        <v>41</v>
      </c>
      <c r="AG188">
        <v>2.5000000000000001E-2</v>
      </c>
      <c r="AH188">
        <v>2</v>
      </c>
      <c r="AI188">
        <v>26813142</v>
      </c>
      <c r="AJ188">
        <v>186</v>
      </c>
      <c r="AK188">
        <v>0</v>
      </c>
      <c r="AL188">
        <v>0</v>
      </c>
      <c r="AM188">
        <v>0</v>
      </c>
      <c r="AN188">
        <v>0</v>
      </c>
      <c r="AO188">
        <v>0</v>
      </c>
      <c r="AP188">
        <v>0</v>
      </c>
      <c r="AQ188">
        <v>0</v>
      </c>
      <c r="AR188">
        <v>0</v>
      </c>
    </row>
    <row r="189" spans="1:44" x14ac:dyDescent="0.2">
      <c r="A189">
        <f>ROW(Source!A81)</f>
        <v>81</v>
      </c>
      <c r="B189">
        <v>26813143</v>
      </c>
      <c r="C189">
        <v>26813139</v>
      </c>
      <c r="D189">
        <v>25230445</v>
      </c>
      <c r="E189">
        <v>1</v>
      </c>
      <c r="F189">
        <v>1</v>
      </c>
      <c r="G189">
        <v>1</v>
      </c>
      <c r="H189">
        <v>2</v>
      </c>
      <c r="I189" t="s">
        <v>379</v>
      </c>
      <c r="J189" t="s">
        <v>380</v>
      </c>
      <c r="K189" t="s">
        <v>381</v>
      </c>
      <c r="L189">
        <v>1368</v>
      </c>
      <c r="N189">
        <v>1011</v>
      </c>
      <c r="O189" t="s">
        <v>350</v>
      </c>
      <c r="P189" t="s">
        <v>350</v>
      </c>
      <c r="Q189">
        <v>1</v>
      </c>
      <c r="X189">
        <v>0.03</v>
      </c>
      <c r="Y189">
        <v>0</v>
      </c>
      <c r="Z189">
        <v>89.99</v>
      </c>
      <c r="AA189">
        <v>10.06</v>
      </c>
      <c r="AB189">
        <v>0</v>
      </c>
      <c r="AC189">
        <v>0</v>
      </c>
      <c r="AD189">
        <v>1</v>
      </c>
      <c r="AE189">
        <v>0</v>
      </c>
      <c r="AF189" t="s">
        <v>41</v>
      </c>
      <c r="AG189">
        <v>3.7499999999999999E-2</v>
      </c>
      <c r="AH189">
        <v>2</v>
      </c>
      <c r="AI189">
        <v>26813143</v>
      </c>
      <c r="AJ189">
        <v>187</v>
      </c>
      <c r="AK189">
        <v>0</v>
      </c>
      <c r="AL189">
        <v>0</v>
      </c>
      <c r="AM189">
        <v>0</v>
      </c>
      <c r="AN189">
        <v>0</v>
      </c>
      <c r="AO189">
        <v>0</v>
      </c>
      <c r="AP189">
        <v>0</v>
      </c>
      <c r="AQ189">
        <v>0</v>
      </c>
      <c r="AR189">
        <v>0</v>
      </c>
    </row>
    <row r="190" spans="1:44" x14ac:dyDescent="0.2">
      <c r="A190">
        <f>ROW(Source!A81)</f>
        <v>81</v>
      </c>
      <c r="B190">
        <v>26813144</v>
      </c>
      <c r="C190">
        <v>26813139</v>
      </c>
      <c r="D190">
        <v>25230938</v>
      </c>
      <c r="E190">
        <v>1</v>
      </c>
      <c r="F190">
        <v>1</v>
      </c>
      <c r="G190">
        <v>1</v>
      </c>
      <c r="H190">
        <v>2</v>
      </c>
      <c r="I190" t="s">
        <v>454</v>
      </c>
      <c r="J190" t="s">
        <v>455</v>
      </c>
      <c r="K190" t="s">
        <v>456</v>
      </c>
      <c r="L190">
        <v>1368</v>
      </c>
      <c r="N190">
        <v>1011</v>
      </c>
      <c r="O190" t="s">
        <v>350</v>
      </c>
      <c r="P190" t="s">
        <v>350</v>
      </c>
      <c r="Q190">
        <v>1</v>
      </c>
      <c r="X190">
        <v>0.85</v>
      </c>
      <c r="Y190">
        <v>0</v>
      </c>
      <c r="Z190">
        <v>60</v>
      </c>
      <c r="AA190">
        <v>0</v>
      </c>
      <c r="AB190">
        <v>0</v>
      </c>
      <c r="AC190">
        <v>0</v>
      </c>
      <c r="AD190">
        <v>1</v>
      </c>
      <c r="AE190">
        <v>0</v>
      </c>
      <c r="AF190" t="s">
        <v>41</v>
      </c>
      <c r="AG190">
        <v>1.0625</v>
      </c>
      <c r="AH190">
        <v>2</v>
      </c>
      <c r="AI190">
        <v>26813144</v>
      </c>
      <c r="AJ190">
        <v>188</v>
      </c>
      <c r="AK190">
        <v>0</v>
      </c>
      <c r="AL190">
        <v>0</v>
      </c>
      <c r="AM190">
        <v>0</v>
      </c>
      <c r="AN190">
        <v>0</v>
      </c>
      <c r="AO190">
        <v>0</v>
      </c>
      <c r="AP190">
        <v>0</v>
      </c>
      <c r="AQ190">
        <v>0</v>
      </c>
      <c r="AR190">
        <v>0</v>
      </c>
    </row>
    <row r="191" spans="1:44" x14ac:dyDescent="0.2">
      <c r="A191">
        <f>ROW(Source!A81)</f>
        <v>81</v>
      </c>
      <c r="B191">
        <v>26813145</v>
      </c>
      <c r="C191">
        <v>26813139</v>
      </c>
      <c r="D191">
        <v>25231607</v>
      </c>
      <c r="E191">
        <v>1</v>
      </c>
      <c r="F191">
        <v>1</v>
      </c>
      <c r="G191">
        <v>1</v>
      </c>
      <c r="H191">
        <v>2</v>
      </c>
      <c r="I191" t="s">
        <v>354</v>
      </c>
      <c r="J191" t="s">
        <v>355</v>
      </c>
      <c r="K191" t="s">
        <v>356</v>
      </c>
      <c r="L191">
        <v>1368</v>
      </c>
      <c r="N191">
        <v>1011</v>
      </c>
      <c r="O191" t="s">
        <v>350</v>
      </c>
      <c r="P191" t="s">
        <v>350</v>
      </c>
      <c r="Q191">
        <v>1</v>
      </c>
      <c r="X191">
        <v>0.02</v>
      </c>
      <c r="Y191">
        <v>0</v>
      </c>
      <c r="Z191">
        <v>65.709999999999994</v>
      </c>
      <c r="AA191">
        <v>11.6</v>
      </c>
      <c r="AB191">
        <v>0</v>
      </c>
      <c r="AC191">
        <v>0</v>
      </c>
      <c r="AD191">
        <v>1</v>
      </c>
      <c r="AE191">
        <v>0</v>
      </c>
      <c r="AF191" t="s">
        <v>41</v>
      </c>
      <c r="AG191">
        <v>2.5000000000000001E-2</v>
      </c>
      <c r="AH191">
        <v>2</v>
      </c>
      <c r="AI191">
        <v>26813145</v>
      </c>
      <c r="AJ191">
        <v>189</v>
      </c>
      <c r="AK191">
        <v>0</v>
      </c>
      <c r="AL191">
        <v>0</v>
      </c>
      <c r="AM191">
        <v>0</v>
      </c>
      <c r="AN191">
        <v>0</v>
      </c>
      <c r="AO191">
        <v>0</v>
      </c>
      <c r="AP191">
        <v>0</v>
      </c>
      <c r="AQ191">
        <v>0</v>
      </c>
      <c r="AR191">
        <v>0</v>
      </c>
    </row>
    <row r="192" spans="1:44" x14ac:dyDescent="0.2">
      <c r="A192">
        <f>ROW(Source!A81)</f>
        <v>81</v>
      </c>
      <c r="B192">
        <v>26813146</v>
      </c>
      <c r="C192">
        <v>26813139</v>
      </c>
      <c r="D192">
        <v>25148005</v>
      </c>
      <c r="E192">
        <v>1</v>
      </c>
      <c r="F192">
        <v>1</v>
      </c>
      <c r="G192">
        <v>1</v>
      </c>
      <c r="H192">
        <v>3</v>
      </c>
      <c r="I192" t="s">
        <v>394</v>
      </c>
      <c r="J192" t="s">
        <v>395</v>
      </c>
      <c r="K192" t="s">
        <v>396</v>
      </c>
      <c r="L192">
        <v>1348</v>
      </c>
      <c r="N192">
        <v>1009</v>
      </c>
      <c r="O192" t="s">
        <v>62</v>
      </c>
      <c r="P192" t="s">
        <v>62</v>
      </c>
      <c r="Q192">
        <v>1000</v>
      </c>
      <c r="X192">
        <v>0.06</v>
      </c>
      <c r="Y192">
        <v>1690</v>
      </c>
      <c r="Z192">
        <v>0</v>
      </c>
      <c r="AA192">
        <v>0</v>
      </c>
      <c r="AB192">
        <v>0</v>
      </c>
      <c r="AC192">
        <v>0</v>
      </c>
      <c r="AD192">
        <v>1</v>
      </c>
      <c r="AE192">
        <v>0</v>
      </c>
      <c r="AF192" t="s">
        <v>6</v>
      </c>
      <c r="AG192">
        <v>0.06</v>
      </c>
      <c r="AH192">
        <v>2</v>
      </c>
      <c r="AI192">
        <v>26813146</v>
      </c>
      <c r="AJ192">
        <v>190</v>
      </c>
      <c r="AK192">
        <v>0</v>
      </c>
      <c r="AL192">
        <v>0</v>
      </c>
      <c r="AM192">
        <v>0</v>
      </c>
      <c r="AN192">
        <v>0</v>
      </c>
      <c r="AO192">
        <v>0</v>
      </c>
      <c r="AP192">
        <v>0</v>
      </c>
      <c r="AQ192">
        <v>0</v>
      </c>
      <c r="AR192">
        <v>0</v>
      </c>
    </row>
    <row r="193" spans="1:44" x14ac:dyDescent="0.2">
      <c r="A193">
        <f>ROW(Source!A81)</f>
        <v>81</v>
      </c>
      <c r="B193">
        <v>26813147</v>
      </c>
      <c r="C193">
        <v>26813139</v>
      </c>
      <c r="D193">
        <v>25144257</v>
      </c>
      <c r="E193">
        <v>17</v>
      </c>
      <c r="F193">
        <v>1</v>
      </c>
      <c r="G193">
        <v>1</v>
      </c>
      <c r="H193">
        <v>3</v>
      </c>
      <c r="I193" t="s">
        <v>482</v>
      </c>
      <c r="J193" t="s">
        <v>6</v>
      </c>
      <c r="K193" t="s">
        <v>483</v>
      </c>
      <c r="L193">
        <v>1339</v>
      </c>
      <c r="N193">
        <v>1007</v>
      </c>
      <c r="O193" t="s">
        <v>52</v>
      </c>
      <c r="P193" t="s">
        <v>52</v>
      </c>
      <c r="Q193">
        <v>1</v>
      </c>
      <c r="X193">
        <v>0.5</v>
      </c>
      <c r="Y193">
        <v>0</v>
      </c>
      <c r="Z193">
        <v>0</v>
      </c>
      <c r="AA193">
        <v>0</v>
      </c>
      <c r="AB193">
        <v>0</v>
      </c>
      <c r="AC193">
        <v>0</v>
      </c>
      <c r="AD193">
        <v>0</v>
      </c>
      <c r="AE193">
        <v>0</v>
      </c>
      <c r="AF193" t="s">
        <v>6</v>
      </c>
      <c r="AG193">
        <v>0.5</v>
      </c>
      <c r="AH193">
        <v>3</v>
      </c>
      <c r="AI193">
        <v>-1</v>
      </c>
      <c r="AJ193" t="s">
        <v>6</v>
      </c>
      <c r="AK193">
        <v>0</v>
      </c>
      <c r="AL193">
        <v>0</v>
      </c>
      <c r="AM193">
        <v>0</v>
      </c>
      <c r="AN193">
        <v>0</v>
      </c>
      <c r="AO193">
        <v>0</v>
      </c>
      <c r="AP193">
        <v>0</v>
      </c>
      <c r="AQ193">
        <v>0</v>
      </c>
      <c r="AR193">
        <v>0</v>
      </c>
    </row>
    <row r="194" spans="1:44" x14ac:dyDescent="0.2">
      <c r="A194">
        <f>ROW(Source!A81)</f>
        <v>81</v>
      </c>
      <c r="B194">
        <v>26813148</v>
      </c>
      <c r="C194">
        <v>26813139</v>
      </c>
      <c r="D194">
        <v>25145471</v>
      </c>
      <c r="E194">
        <v>17</v>
      </c>
      <c r="F194">
        <v>1</v>
      </c>
      <c r="G194">
        <v>1</v>
      </c>
      <c r="H194">
        <v>3</v>
      </c>
      <c r="I194" t="s">
        <v>491</v>
      </c>
      <c r="J194" t="s">
        <v>6</v>
      </c>
      <c r="K194" t="s">
        <v>492</v>
      </c>
      <c r="L194">
        <v>1348</v>
      </c>
      <c r="N194">
        <v>1009</v>
      </c>
      <c r="O194" t="s">
        <v>62</v>
      </c>
      <c r="P194" t="s">
        <v>62</v>
      </c>
      <c r="Q194">
        <v>1000</v>
      </c>
      <c r="X194">
        <v>7.14</v>
      </c>
      <c r="Y194">
        <v>0</v>
      </c>
      <c r="Z194">
        <v>0</v>
      </c>
      <c r="AA194">
        <v>0</v>
      </c>
      <c r="AB194">
        <v>0</v>
      </c>
      <c r="AC194">
        <v>0</v>
      </c>
      <c r="AD194">
        <v>0</v>
      </c>
      <c r="AE194">
        <v>0</v>
      </c>
      <c r="AF194" t="s">
        <v>6</v>
      </c>
      <c r="AG194">
        <v>7.14</v>
      </c>
      <c r="AH194">
        <v>3</v>
      </c>
      <c r="AI194">
        <v>-1</v>
      </c>
      <c r="AJ194" t="s">
        <v>6</v>
      </c>
      <c r="AK194">
        <v>0</v>
      </c>
      <c r="AL194">
        <v>0</v>
      </c>
      <c r="AM194">
        <v>0</v>
      </c>
      <c r="AN194">
        <v>0</v>
      </c>
      <c r="AO194">
        <v>0</v>
      </c>
      <c r="AP194">
        <v>0</v>
      </c>
      <c r="AQ194">
        <v>0</v>
      </c>
      <c r="AR194">
        <v>0</v>
      </c>
    </row>
    <row r="195" spans="1:44" x14ac:dyDescent="0.2">
      <c r="A195">
        <f>ROW(Source!A86)</f>
        <v>86</v>
      </c>
      <c r="B195">
        <v>26813321</v>
      </c>
      <c r="C195">
        <v>26813320</v>
      </c>
      <c r="D195">
        <v>25418216</v>
      </c>
      <c r="E195">
        <v>1</v>
      </c>
      <c r="F195">
        <v>1</v>
      </c>
      <c r="G195">
        <v>1</v>
      </c>
      <c r="H195">
        <v>1</v>
      </c>
      <c r="I195" t="s">
        <v>452</v>
      </c>
      <c r="J195" t="s">
        <v>6</v>
      </c>
      <c r="K195" t="s">
        <v>453</v>
      </c>
      <c r="L195">
        <v>1191</v>
      </c>
      <c r="N195">
        <v>1013</v>
      </c>
      <c r="O195" t="s">
        <v>344</v>
      </c>
      <c r="P195" t="s">
        <v>344</v>
      </c>
      <c r="Q195">
        <v>1</v>
      </c>
      <c r="X195">
        <v>2.3199999999999998</v>
      </c>
      <c r="Y195">
        <v>0</v>
      </c>
      <c r="Z195">
        <v>0</v>
      </c>
      <c r="AA195">
        <v>0</v>
      </c>
      <c r="AB195">
        <v>9.2899999999999991</v>
      </c>
      <c r="AC195">
        <v>0</v>
      </c>
      <c r="AD195">
        <v>1</v>
      </c>
      <c r="AE195">
        <v>1</v>
      </c>
      <c r="AF195" t="s">
        <v>161</v>
      </c>
      <c r="AG195">
        <v>26.679999999999996</v>
      </c>
      <c r="AH195">
        <v>2</v>
      </c>
      <c r="AI195">
        <v>26813321</v>
      </c>
      <c r="AJ195">
        <v>193</v>
      </c>
      <c r="AK195">
        <v>0</v>
      </c>
      <c r="AL195">
        <v>0</v>
      </c>
      <c r="AM195">
        <v>0</v>
      </c>
      <c r="AN195">
        <v>0</v>
      </c>
      <c r="AO195">
        <v>0</v>
      </c>
      <c r="AP195">
        <v>0</v>
      </c>
      <c r="AQ195">
        <v>0</v>
      </c>
      <c r="AR195">
        <v>0</v>
      </c>
    </row>
    <row r="196" spans="1:44" x14ac:dyDescent="0.2">
      <c r="A196">
        <f>ROW(Source!A86)</f>
        <v>86</v>
      </c>
      <c r="B196">
        <v>26813322</v>
      </c>
      <c r="C196">
        <v>26813320</v>
      </c>
      <c r="D196">
        <v>25230938</v>
      </c>
      <c r="E196">
        <v>1</v>
      </c>
      <c r="F196">
        <v>1</v>
      </c>
      <c r="G196">
        <v>1</v>
      </c>
      <c r="H196">
        <v>2</v>
      </c>
      <c r="I196" t="s">
        <v>454</v>
      </c>
      <c r="J196" t="s">
        <v>455</v>
      </c>
      <c r="K196" t="s">
        <v>456</v>
      </c>
      <c r="L196">
        <v>1368</v>
      </c>
      <c r="N196">
        <v>1011</v>
      </c>
      <c r="O196" t="s">
        <v>350</v>
      </c>
      <c r="P196" t="s">
        <v>350</v>
      </c>
      <c r="Q196">
        <v>1</v>
      </c>
      <c r="X196">
        <v>0.14000000000000001</v>
      </c>
      <c r="Y196">
        <v>0</v>
      </c>
      <c r="Z196">
        <v>60</v>
      </c>
      <c r="AA196">
        <v>0</v>
      </c>
      <c r="AB196">
        <v>0</v>
      </c>
      <c r="AC196">
        <v>0</v>
      </c>
      <c r="AD196">
        <v>1</v>
      </c>
      <c r="AE196">
        <v>0</v>
      </c>
      <c r="AF196" t="s">
        <v>160</v>
      </c>
      <c r="AG196">
        <v>1.7500000000000002</v>
      </c>
      <c r="AH196">
        <v>2</v>
      </c>
      <c r="AI196">
        <v>26813322</v>
      </c>
      <c r="AJ196">
        <v>194</v>
      </c>
      <c r="AK196">
        <v>0</v>
      </c>
      <c r="AL196">
        <v>0</v>
      </c>
      <c r="AM196">
        <v>0</v>
      </c>
      <c r="AN196">
        <v>0</v>
      </c>
      <c r="AO196">
        <v>0</v>
      </c>
      <c r="AP196">
        <v>0</v>
      </c>
      <c r="AQ196">
        <v>0</v>
      </c>
      <c r="AR196">
        <v>0</v>
      </c>
    </row>
    <row r="197" spans="1:44" x14ac:dyDescent="0.2">
      <c r="A197">
        <f>ROW(Source!A86)</f>
        <v>86</v>
      </c>
      <c r="B197">
        <v>26813323</v>
      </c>
      <c r="C197">
        <v>26813320</v>
      </c>
      <c r="D197">
        <v>25145471</v>
      </c>
      <c r="E197">
        <v>17</v>
      </c>
      <c r="F197">
        <v>1</v>
      </c>
      <c r="G197">
        <v>1</v>
      </c>
      <c r="H197">
        <v>3</v>
      </c>
      <c r="I197" t="s">
        <v>491</v>
      </c>
      <c r="J197" t="s">
        <v>6</v>
      </c>
      <c r="K197" t="s">
        <v>492</v>
      </c>
      <c r="L197">
        <v>1348</v>
      </c>
      <c r="N197">
        <v>1009</v>
      </c>
      <c r="O197" t="s">
        <v>62</v>
      </c>
      <c r="P197" t="s">
        <v>62</v>
      </c>
      <c r="Q197">
        <v>1000</v>
      </c>
      <c r="X197">
        <v>1.21</v>
      </c>
      <c r="Y197">
        <v>0</v>
      </c>
      <c r="Z197">
        <v>0</v>
      </c>
      <c r="AA197">
        <v>0</v>
      </c>
      <c r="AB197">
        <v>0</v>
      </c>
      <c r="AC197">
        <v>0</v>
      </c>
      <c r="AD197">
        <v>0</v>
      </c>
      <c r="AE197">
        <v>0</v>
      </c>
      <c r="AF197" t="s">
        <v>159</v>
      </c>
      <c r="AG197">
        <v>12.1</v>
      </c>
      <c r="AH197">
        <v>3</v>
      </c>
      <c r="AI197">
        <v>-1</v>
      </c>
      <c r="AJ197" t="s">
        <v>6</v>
      </c>
      <c r="AK197">
        <v>0</v>
      </c>
      <c r="AL197">
        <v>0</v>
      </c>
      <c r="AM197">
        <v>0</v>
      </c>
      <c r="AN197">
        <v>0</v>
      </c>
      <c r="AO197">
        <v>0</v>
      </c>
      <c r="AP197">
        <v>0</v>
      </c>
      <c r="AQ197">
        <v>0</v>
      </c>
      <c r="AR197">
        <v>0</v>
      </c>
    </row>
    <row r="198" spans="1:44" x14ac:dyDescent="0.2">
      <c r="A198">
        <f>ROW(Source!A87)</f>
        <v>87</v>
      </c>
      <c r="B198">
        <v>26813321</v>
      </c>
      <c r="C198">
        <v>26813320</v>
      </c>
      <c r="D198">
        <v>25418216</v>
      </c>
      <c r="E198">
        <v>1</v>
      </c>
      <c r="F198">
        <v>1</v>
      </c>
      <c r="G198">
        <v>1</v>
      </c>
      <c r="H198">
        <v>1</v>
      </c>
      <c r="I198" t="s">
        <v>452</v>
      </c>
      <c r="J198" t="s">
        <v>6</v>
      </c>
      <c r="K198" t="s">
        <v>453</v>
      </c>
      <c r="L198">
        <v>1191</v>
      </c>
      <c r="N198">
        <v>1013</v>
      </c>
      <c r="O198" t="s">
        <v>344</v>
      </c>
      <c r="P198" t="s">
        <v>344</v>
      </c>
      <c r="Q198">
        <v>1</v>
      </c>
      <c r="X198">
        <v>2.3199999999999998</v>
      </c>
      <c r="Y198">
        <v>0</v>
      </c>
      <c r="Z198">
        <v>0</v>
      </c>
      <c r="AA198">
        <v>0</v>
      </c>
      <c r="AB198">
        <v>9.2899999999999991</v>
      </c>
      <c r="AC198">
        <v>0</v>
      </c>
      <c r="AD198">
        <v>1</v>
      </c>
      <c r="AE198">
        <v>1</v>
      </c>
      <c r="AF198" t="s">
        <v>161</v>
      </c>
      <c r="AG198">
        <v>26.679999999999996</v>
      </c>
      <c r="AH198">
        <v>2</v>
      </c>
      <c r="AI198">
        <v>26813321</v>
      </c>
      <c r="AJ198">
        <v>196</v>
      </c>
      <c r="AK198">
        <v>0</v>
      </c>
      <c r="AL198">
        <v>0</v>
      </c>
      <c r="AM198">
        <v>0</v>
      </c>
      <c r="AN198">
        <v>0</v>
      </c>
      <c r="AO198">
        <v>0</v>
      </c>
      <c r="AP198">
        <v>0</v>
      </c>
      <c r="AQ198">
        <v>0</v>
      </c>
      <c r="AR198">
        <v>0</v>
      </c>
    </row>
    <row r="199" spans="1:44" x14ac:dyDescent="0.2">
      <c r="A199">
        <f>ROW(Source!A87)</f>
        <v>87</v>
      </c>
      <c r="B199">
        <v>26813322</v>
      </c>
      <c r="C199">
        <v>26813320</v>
      </c>
      <c r="D199">
        <v>25230938</v>
      </c>
      <c r="E199">
        <v>1</v>
      </c>
      <c r="F199">
        <v>1</v>
      </c>
      <c r="G199">
        <v>1</v>
      </c>
      <c r="H199">
        <v>2</v>
      </c>
      <c r="I199" t="s">
        <v>454</v>
      </c>
      <c r="J199" t="s">
        <v>455</v>
      </c>
      <c r="K199" t="s">
        <v>456</v>
      </c>
      <c r="L199">
        <v>1368</v>
      </c>
      <c r="N199">
        <v>1011</v>
      </c>
      <c r="O199" t="s">
        <v>350</v>
      </c>
      <c r="P199" t="s">
        <v>350</v>
      </c>
      <c r="Q199">
        <v>1</v>
      </c>
      <c r="X199">
        <v>0.14000000000000001</v>
      </c>
      <c r="Y199">
        <v>0</v>
      </c>
      <c r="Z199">
        <v>60</v>
      </c>
      <c r="AA199">
        <v>0</v>
      </c>
      <c r="AB199">
        <v>0</v>
      </c>
      <c r="AC199">
        <v>0</v>
      </c>
      <c r="AD199">
        <v>1</v>
      </c>
      <c r="AE199">
        <v>0</v>
      </c>
      <c r="AF199" t="s">
        <v>160</v>
      </c>
      <c r="AG199">
        <v>1.7500000000000002</v>
      </c>
      <c r="AH199">
        <v>2</v>
      </c>
      <c r="AI199">
        <v>26813322</v>
      </c>
      <c r="AJ199">
        <v>197</v>
      </c>
      <c r="AK199">
        <v>0</v>
      </c>
      <c r="AL199">
        <v>0</v>
      </c>
      <c r="AM199">
        <v>0</v>
      </c>
      <c r="AN199">
        <v>0</v>
      </c>
      <c r="AO199">
        <v>0</v>
      </c>
      <c r="AP199">
        <v>0</v>
      </c>
      <c r="AQ199">
        <v>0</v>
      </c>
      <c r="AR199">
        <v>0</v>
      </c>
    </row>
    <row r="200" spans="1:44" x14ac:dyDescent="0.2">
      <c r="A200">
        <f>ROW(Source!A87)</f>
        <v>87</v>
      </c>
      <c r="B200">
        <v>26813323</v>
      </c>
      <c r="C200">
        <v>26813320</v>
      </c>
      <c r="D200">
        <v>25145471</v>
      </c>
      <c r="E200">
        <v>17</v>
      </c>
      <c r="F200">
        <v>1</v>
      </c>
      <c r="G200">
        <v>1</v>
      </c>
      <c r="H200">
        <v>3</v>
      </c>
      <c r="I200" t="s">
        <v>491</v>
      </c>
      <c r="J200" t="s">
        <v>6</v>
      </c>
      <c r="K200" t="s">
        <v>492</v>
      </c>
      <c r="L200">
        <v>1348</v>
      </c>
      <c r="N200">
        <v>1009</v>
      </c>
      <c r="O200" t="s">
        <v>62</v>
      </c>
      <c r="P200" t="s">
        <v>62</v>
      </c>
      <c r="Q200">
        <v>1000</v>
      </c>
      <c r="X200">
        <v>1.21</v>
      </c>
      <c r="Y200">
        <v>0</v>
      </c>
      <c r="Z200">
        <v>0</v>
      </c>
      <c r="AA200">
        <v>0</v>
      </c>
      <c r="AB200">
        <v>0</v>
      </c>
      <c r="AC200">
        <v>0</v>
      </c>
      <c r="AD200">
        <v>0</v>
      </c>
      <c r="AE200">
        <v>0</v>
      </c>
      <c r="AF200" t="s">
        <v>159</v>
      </c>
      <c r="AG200">
        <v>12.1</v>
      </c>
      <c r="AH200">
        <v>3</v>
      </c>
      <c r="AI200">
        <v>-1</v>
      </c>
      <c r="AJ200" t="s">
        <v>6</v>
      </c>
      <c r="AK200">
        <v>0</v>
      </c>
      <c r="AL200">
        <v>0</v>
      </c>
      <c r="AM200">
        <v>0</v>
      </c>
      <c r="AN200">
        <v>0</v>
      </c>
      <c r="AO200">
        <v>0</v>
      </c>
      <c r="AP200">
        <v>0</v>
      </c>
      <c r="AQ200">
        <v>0</v>
      </c>
      <c r="AR200">
        <v>0</v>
      </c>
    </row>
    <row r="201" spans="1:44" x14ac:dyDescent="0.2">
      <c r="A201">
        <f>ROW(Source!A90)</f>
        <v>90</v>
      </c>
      <c r="B201">
        <v>26813330</v>
      </c>
      <c r="C201">
        <v>26813329</v>
      </c>
      <c r="D201">
        <v>25419089</v>
      </c>
      <c r="E201">
        <v>1</v>
      </c>
      <c r="F201">
        <v>1</v>
      </c>
      <c r="G201">
        <v>1</v>
      </c>
      <c r="H201">
        <v>1</v>
      </c>
      <c r="I201" t="s">
        <v>457</v>
      </c>
      <c r="J201" t="s">
        <v>6</v>
      </c>
      <c r="K201" t="s">
        <v>458</v>
      </c>
      <c r="L201">
        <v>1191</v>
      </c>
      <c r="N201">
        <v>1013</v>
      </c>
      <c r="O201" t="s">
        <v>344</v>
      </c>
      <c r="P201" t="s">
        <v>344</v>
      </c>
      <c r="Q201">
        <v>1</v>
      </c>
      <c r="X201">
        <v>38.299999999999997</v>
      </c>
      <c r="Y201">
        <v>0</v>
      </c>
      <c r="Z201">
        <v>0</v>
      </c>
      <c r="AA201">
        <v>0</v>
      </c>
      <c r="AB201">
        <v>9.6199999999999992</v>
      </c>
      <c r="AC201">
        <v>0</v>
      </c>
      <c r="AD201">
        <v>1</v>
      </c>
      <c r="AE201">
        <v>1</v>
      </c>
      <c r="AF201" t="s">
        <v>42</v>
      </c>
      <c r="AG201">
        <v>44.044999999999995</v>
      </c>
      <c r="AH201">
        <v>2</v>
      </c>
      <c r="AI201">
        <v>26813330</v>
      </c>
      <c r="AJ201">
        <v>199</v>
      </c>
      <c r="AK201">
        <v>0</v>
      </c>
      <c r="AL201">
        <v>0</v>
      </c>
      <c r="AM201">
        <v>0</v>
      </c>
      <c r="AN201">
        <v>0</v>
      </c>
      <c r="AO201">
        <v>0</v>
      </c>
      <c r="AP201">
        <v>0</v>
      </c>
      <c r="AQ201">
        <v>0</v>
      </c>
      <c r="AR201">
        <v>0</v>
      </c>
    </row>
    <row r="202" spans="1:44" x14ac:dyDescent="0.2">
      <c r="A202">
        <f>ROW(Source!A90)</f>
        <v>90</v>
      </c>
      <c r="B202">
        <v>26813331</v>
      </c>
      <c r="C202">
        <v>26813329</v>
      </c>
      <c r="D202">
        <v>25412928</v>
      </c>
      <c r="E202">
        <v>1</v>
      </c>
      <c r="F202">
        <v>1</v>
      </c>
      <c r="G202">
        <v>1</v>
      </c>
      <c r="H202">
        <v>1</v>
      </c>
      <c r="I202" t="s">
        <v>345</v>
      </c>
      <c r="J202" t="s">
        <v>6</v>
      </c>
      <c r="K202" t="s">
        <v>346</v>
      </c>
      <c r="L202">
        <v>1191</v>
      </c>
      <c r="N202">
        <v>1013</v>
      </c>
      <c r="O202" t="s">
        <v>344</v>
      </c>
      <c r="P202" t="s">
        <v>344</v>
      </c>
      <c r="Q202">
        <v>1</v>
      </c>
      <c r="X202">
        <v>19.12</v>
      </c>
      <c r="Y202">
        <v>0</v>
      </c>
      <c r="Z202">
        <v>0</v>
      </c>
      <c r="AA202">
        <v>0</v>
      </c>
      <c r="AB202">
        <v>0</v>
      </c>
      <c r="AC202">
        <v>0</v>
      </c>
      <c r="AD202">
        <v>1</v>
      </c>
      <c r="AE202">
        <v>2</v>
      </c>
      <c r="AF202" t="s">
        <v>41</v>
      </c>
      <c r="AG202">
        <v>23.900000000000002</v>
      </c>
      <c r="AH202">
        <v>2</v>
      </c>
      <c r="AI202">
        <v>26813331</v>
      </c>
      <c r="AJ202">
        <v>200</v>
      </c>
      <c r="AK202">
        <v>0</v>
      </c>
      <c r="AL202">
        <v>0</v>
      </c>
      <c r="AM202">
        <v>0</v>
      </c>
      <c r="AN202">
        <v>0</v>
      </c>
      <c r="AO202">
        <v>0</v>
      </c>
      <c r="AP202">
        <v>0</v>
      </c>
      <c r="AQ202">
        <v>0</v>
      </c>
      <c r="AR202">
        <v>0</v>
      </c>
    </row>
    <row r="203" spans="1:44" x14ac:dyDescent="0.2">
      <c r="A203">
        <f>ROW(Source!A90)</f>
        <v>90</v>
      </c>
      <c r="B203">
        <v>26813332</v>
      </c>
      <c r="C203">
        <v>26813329</v>
      </c>
      <c r="D203">
        <v>25230220</v>
      </c>
      <c r="E203">
        <v>1</v>
      </c>
      <c r="F203">
        <v>1</v>
      </c>
      <c r="G203">
        <v>1</v>
      </c>
      <c r="H203">
        <v>2</v>
      </c>
      <c r="I203" t="s">
        <v>351</v>
      </c>
      <c r="J203" t="s">
        <v>352</v>
      </c>
      <c r="K203" t="s">
        <v>353</v>
      </c>
      <c r="L203">
        <v>1368</v>
      </c>
      <c r="N203">
        <v>1011</v>
      </c>
      <c r="O203" t="s">
        <v>350</v>
      </c>
      <c r="P203" t="s">
        <v>350</v>
      </c>
      <c r="Q203">
        <v>1</v>
      </c>
      <c r="X203">
        <v>0.03</v>
      </c>
      <c r="Y203">
        <v>0</v>
      </c>
      <c r="Z203">
        <v>111.99</v>
      </c>
      <c r="AA203">
        <v>13.5</v>
      </c>
      <c r="AB203">
        <v>0</v>
      </c>
      <c r="AC203">
        <v>0</v>
      </c>
      <c r="AD203">
        <v>1</v>
      </c>
      <c r="AE203">
        <v>0</v>
      </c>
      <c r="AF203" t="s">
        <v>41</v>
      </c>
      <c r="AG203">
        <v>3.7499999999999999E-2</v>
      </c>
      <c r="AH203">
        <v>2</v>
      </c>
      <c r="AI203">
        <v>26813332</v>
      </c>
      <c r="AJ203">
        <v>201</v>
      </c>
      <c r="AK203">
        <v>0</v>
      </c>
      <c r="AL203">
        <v>0</v>
      </c>
      <c r="AM203">
        <v>0</v>
      </c>
      <c r="AN203">
        <v>0</v>
      </c>
      <c r="AO203">
        <v>0</v>
      </c>
      <c r="AP203">
        <v>0</v>
      </c>
      <c r="AQ203">
        <v>0</v>
      </c>
      <c r="AR203">
        <v>0</v>
      </c>
    </row>
    <row r="204" spans="1:44" x14ac:dyDescent="0.2">
      <c r="A204">
        <f>ROW(Source!A90)</f>
        <v>90</v>
      </c>
      <c r="B204">
        <v>26813333</v>
      </c>
      <c r="C204">
        <v>26813329</v>
      </c>
      <c r="D204">
        <v>25230729</v>
      </c>
      <c r="E204">
        <v>1</v>
      </c>
      <c r="F204">
        <v>1</v>
      </c>
      <c r="G204">
        <v>1</v>
      </c>
      <c r="H204">
        <v>2</v>
      </c>
      <c r="I204" t="s">
        <v>459</v>
      </c>
      <c r="J204" t="s">
        <v>460</v>
      </c>
      <c r="K204" t="s">
        <v>461</v>
      </c>
      <c r="L204">
        <v>1368</v>
      </c>
      <c r="N204">
        <v>1011</v>
      </c>
      <c r="O204" t="s">
        <v>350</v>
      </c>
      <c r="P204" t="s">
        <v>350</v>
      </c>
      <c r="Q204">
        <v>1</v>
      </c>
      <c r="X204">
        <v>3.19</v>
      </c>
      <c r="Y204">
        <v>0</v>
      </c>
      <c r="Z204">
        <v>195.2</v>
      </c>
      <c r="AA204">
        <v>14.4</v>
      </c>
      <c r="AB204">
        <v>0</v>
      </c>
      <c r="AC204">
        <v>0</v>
      </c>
      <c r="AD204">
        <v>1</v>
      </c>
      <c r="AE204">
        <v>0</v>
      </c>
      <c r="AF204" t="s">
        <v>41</v>
      </c>
      <c r="AG204">
        <v>3.9874999999999998</v>
      </c>
      <c r="AH204">
        <v>2</v>
      </c>
      <c r="AI204">
        <v>26813333</v>
      </c>
      <c r="AJ204">
        <v>202</v>
      </c>
      <c r="AK204">
        <v>0</v>
      </c>
      <c r="AL204">
        <v>0</v>
      </c>
      <c r="AM204">
        <v>0</v>
      </c>
      <c r="AN204">
        <v>0</v>
      </c>
      <c r="AO204">
        <v>0</v>
      </c>
      <c r="AP204">
        <v>0</v>
      </c>
      <c r="AQ204">
        <v>0</v>
      </c>
      <c r="AR204">
        <v>0</v>
      </c>
    </row>
    <row r="205" spans="1:44" x14ac:dyDescent="0.2">
      <c r="A205">
        <f>ROW(Source!A90)</f>
        <v>90</v>
      </c>
      <c r="B205">
        <v>26813334</v>
      </c>
      <c r="C205">
        <v>26813329</v>
      </c>
      <c r="D205">
        <v>25230745</v>
      </c>
      <c r="E205">
        <v>1</v>
      </c>
      <c r="F205">
        <v>1</v>
      </c>
      <c r="G205">
        <v>1</v>
      </c>
      <c r="H205">
        <v>2</v>
      </c>
      <c r="I205" t="s">
        <v>462</v>
      </c>
      <c r="J205" t="s">
        <v>463</v>
      </c>
      <c r="K205" t="s">
        <v>464</v>
      </c>
      <c r="L205">
        <v>1368</v>
      </c>
      <c r="N205">
        <v>1011</v>
      </c>
      <c r="O205" t="s">
        <v>350</v>
      </c>
      <c r="P205" t="s">
        <v>350</v>
      </c>
      <c r="Q205">
        <v>1</v>
      </c>
      <c r="X205">
        <v>1.4</v>
      </c>
      <c r="Y205">
        <v>0</v>
      </c>
      <c r="Z205">
        <v>17.2</v>
      </c>
      <c r="AA205">
        <v>0</v>
      </c>
      <c r="AB205">
        <v>0</v>
      </c>
      <c r="AC205">
        <v>0</v>
      </c>
      <c r="AD205">
        <v>1</v>
      </c>
      <c r="AE205">
        <v>0</v>
      </c>
      <c r="AF205" t="s">
        <v>41</v>
      </c>
      <c r="AG205">
        <v>1.75</v>
      </c>
      <c r="AH205">
        <v>2</v>
      </c>
      <c r="AI205">
        <v>26813334</v>
      </c>
      <c r="AJ205">
        <v>203</v>
      </c>
      <c r="AK205">
        <v>0</v>
      </c>
      <c r="AL205">
        <v>0</v>
      </c>
      <c r="AM205">
        <v>0</v>
      </c>
      <c r="AN205">
        <v>0</v>
      </c>
      <c r="AO205">
        <v>0</v>
      </c>
      <c r="AP205">
        <v>0</v>
      </c>
      <c r="AQ205">
        <v>0</v>
      </c>
      <c r="AR205">
        <v>0</v>
      </c>
    </row>
    <row r="206" spans="1:44" x14ac:dyDescent="0.2">
      <c r="A206">
        <f>ROW(Source!A90)</f>
        <v>90</v>
      </c>
      <c r="B206">
        <v>26813335</v>
      </c>
      <c r="C206">
        <v>26813329</v>
      </c>
      <c r="D206">
        <v>25230779</v>
      </c>
      <c r="E206">
        <v>1</v>
      </c>
      <c r="F206">
        <v>1</v>
      </c>
      <c r="G206">
        <v>1</v>
      </c>
      <c r="H206">
        <v>2</v>
      </c>
      <c r="I206" t="s">
        <v>433</v>
      </c>
      <c r="J206" t="s">
        <v>434</v>
      </c>
      <c r="K206" t="s">
        <v>435</v>
      </c>
      <c r="L206">
        <v>1368</v>
      </c>
      <c r="N206">
        <v>1011</v>
      </c>
      <c r="O206" t="s">
        <v>350</v>
      </c>
      <c r="P206" t="s">
        <v>350</v>
      </c>
      <c r="Q206">
        <v>1</v>
      </c>
      <c r="X206">
        <v>3.96</v>
      </c>
      <c r="Y206">
        <v>0</v>
      </c>
      <c r="Z206">
        <v>75</v>
      </c>
      <c r="AA206">
        <v>11.6</v>
      </c>
      <c r="AB206">
        <v>0</v>
      </c>
      <c r="AC206">
        <v>0</v>
      </c>
      <c r="AD206">
        <v>1</v>
      </c>
      <c r="AE206">
        <v>0</v>
      </c>
      <c r="AF206" t="s">
        <v>41</v>
      </c>
      <c r="AG206">
        <v>4.95</v>
      </c>
      <c r="AH206">
        <v>2</v>
      </c>
      <c r="AI206">
        <v>26813335</v>
      </c>
      <c r="AJ206">
        <v>204</v>
      </c>
      <c r="AK206">
        <v>0</v>
      </c>
      <c r="AL206">
        <v>0</v>
      </c>
      <c r="AM206">
        <v>0</v>
      </c>
      <c r="AN206">
        <v>0</v>
      </c>
      <c r="AO206">
        <v>0</v>
      </c>
      <c r="AP206">
        <v>0</v>
      </c>
      <c r="AQ206">
        <v>0</v>
      </c>
      <c r="AR206">
        <v>0</v>
      </c>
    </row>
    <row r="207" spans="1:44" x14ac:dyDescent="0.2">
      <c r="A207">
        <f>ROW(Source!A90)</f>
        <v>90</v>
      </c>
      <c r="B207">
        <v>26813336</v>
      </c>
      <c r="C207">
        <v>26813329</v>
      </c>
      <c r="D207">
        <v>25230783</v>
      </c>
      <c r="E207">
        <v>1</v>
      </c>
      <c r="F207">
        <v>1</v>
      </c>
      <c r="G207">
        <v>1</v>
      </c>
      <c r="H207">
        <v>2</v>
      </c>
      <c r="I207" t="s">
        <v>465</v>
      </c>
      <c r="J207" t="s">
        <v>466</v>
      </c>
      <c r="K207" t="s">
        <v>467</v>
      </c>
      <c r="L207">
        <v>1368</v>
      </c>
      <c r="N207">
        <v>1011</v>
      </c>
      <c r="O207" t="s">
        <v>350</v>
      </c>
      <c r="P207" t="s">
        <v>350</v>
      </c>
      <c r="Q207">
        <v>1</v>
      </c>
      <c r="X207">
        <v>11.51</v>
      </c>
      <c r="Y207">
        <v>0</v>
      </c>
      <c r="Z207">
        <v>121</v>
      </c>
      <c r="AA207">
        <v>14.4</v>
      </c>
      <c r="AB207">
        <v>0</v>
      </c>
      <c r="AC207">
        <v>0</v>
      </c>
      <c r="AD207">
        <v>1</v>
      </c>
      <c r="AE207">
        <v>0</v>
      </c>
      <c r="AF207" t="s">
        <v>41</v>
      </c>
      <c r="AG207">
        <v>14.387499999999999</v>
      </c>
      <c r="AH207">
        <v>2</v>
      </c>
      <c r="AI207">
        <v>26813336</v>
      </c>
      <c r="AJ207">
        <v>205</v>
      </c>
      <c r="AK207">
        <v>0</v>
      </c>
      <c r="AL207">
        <v>0</v>
      </c>
      <c r="AM207">
        <v>0</v>
      </c>
      <c r="AN207">
        <v>0</v>
      </c>
      <c r="AO207">
        <v>0</v>
      </c>
      <c r="AP207">
        <v>0</v>
      </c>
      <c r="AQ207">
        <v>0</v>
      </c>
      <c r="AR207">
        <v>0</v>
      </c>
    </row>
    <row r="208" spans="1:44" x14ac:dyDescent="0.2">
      <c r="A208">
        <f>ROW(Source!A90)</f>
        <v>90</v>
      </c>
      <c r="B208">
        <v>26813337</v>
      </c>
      <c r="C208">
        <v>26813329</v>
      </c>
      <c r="D208">
        <v>25231536</v>
      </c>
      <c r="E208">
        <v>1</v>
      </c>
      <c r="F208">
        <v>1</v>
      </c>
      <c r="G208">
        <v>1</v>
      </c>
      <c r="H208">
        <v>2</v>
      </c>
      <c r="I208" t="s">
        <v>391</v>
      </c>
      <c r="J208" t="s">
        <v>392</v>
      </c>
      <c r="K208" t="s">
        <v>393</v>
      </c>
      <c r="L208">
        <v>1368</v>
      </c>
      <c r="N208">
        <v>1011</v>
      </c>
      <c r="O208" t="s">
        <v>350</v>
      </c>
      <c r="P208" t="s">
        <v>350</v>
      </c>
      <c r="Q208">
        <v>1</v>
      </c>
      <c r="X208">
        <v>0.39</v>
      </c>
      <c r="Y208">
        <v>0</v>
      </c>
      <c r="Z208">
        <v>110</v>
      </c>
      <c r="AA208">
        <v>11.6</v>
      </c>
      <c r="AB208">
        <v>0</v>
      </c>
      <c r="AC208">
        <v>0</v>
      </c>
      <c r="AD208">
        <v>1</v>
      </c>
      <c r="AE208">
        <v>0</v>
      </c>
      <c r="AF208" t="s">
        <v>41</v>
      </c>
      <c r="AG208">
        <v>0.48750000000000004</v>
      </c>
      <c r="AH208">
        <v>2</v>
      </c>
      <c r="AI208">
        <v>26813337</v>
      </c>
      <c r="AJ208">
        <v>206</v>
      </c>
      <c r="AK208">
        <v>0</v>
      </c>
      <c r="AL208">
        <v>0</v>
      </c>
      <c r="AM208">
        <v>0</v>
      </c>
      <c r="AN208">
        <v>0</v>
      </c>
      <c r="AO208">
        <v>0</v>
      </c>
      <c r="AP208">
        <v>0</v>
      </c>
      <c r="AQ208">
        <v>0</v>
      </c>
      <c r="AR208">
        <v>0</v>
      </c>
    </row>
    <row r="209" spans="1:44" x14ac:dyDescent="0.2">
      <c r="A209">
        <f>ROW(Source!A90)</f>
        <v>90</v>
      </c>
      <c r="B209">
        <v>26813338</v>
      </c>
      <c r="C209">
        <v>26813329</v>
      </c>
      <c r="D209">
        <v>25231607</v>
      </c>
      <c r="E209">
        <v>1</v>
      </c>
      <c r="F209">
        <v>1</v>
      </c>
      <c r="G209">
        <v>1</v>
      </c>
      <c r="H209">
        <v>2</v>
      </c>
      <c r="I209" t="s">
        <v>354</v>
      </c>
      <c r="J209" t="s">
        <v>355</v>
      </c>
      <c r="K209" t="s">
        <v>356</v>
      </c>
      <c r="L209">
        <v>1368</v>
      </c>
      <c r="N209">
        <v>1011</v>
      </c>
      <c r="O209" t="s">
        <v>350</v>
      </c>
      <c r="P209" t="s">
        <v>350</v>
      </c>
      <c r="Q209">
        <v>1</v>
      </c>
      <c r="X209">
        <v>0.04</v>
      </c>
      <c r="Y209">
        <v>0</v>
      </c>
      <c r="Z209">
        <v>65.709999999999994</v>
      </c>
      <c r="AA209">
        <v>11.6</v>
      </c>
      <c r="AB209">
        <v>0</v>
      </c>
      <c r="AC209">
        <v>0</v>
      </c>
      <c r="AD209">
        <v>1</v>
      </c>
      <c r="AE209">
        <v>0</v>
      </c>
      <c r="AF209" t="s">
        <v>41</v>
      </c>
      <c r="AG209">
        <v>0.05</v>
      </c>
      <c r="AH209">
        <v>2</v>
      </c>
      <c r="AI209">
        <v>26813338</v>
      </c>
      <c r="AJ209">
        <v>207</v>
      </c>
      <c r="AK209">
        <v>0</v>
      </c>
      <c r="AL209">
        <v>0</v>
      </c>
      <c r="AM209">
        <v>0</v>
      </c>
      <c r="AN209">
        <v>0</v>
      </c>
      <c r="AO209">
        <v>0</v>
      </c>
      <c r="AP209">
        <v>0</v>
      </c>
      <c r="AQ209">
        <v>0</v>
      </c>
      <c r="AR209">
        <v>0</v>
      </c>
    </row>
    <row r="210" spans="1:44" x14ac:dyDescent="0.2">
      <c r="A210">
        <f>ROW(Source!A90)</f>
        <v>90</v>
      </c>
      <c r="B210">
        <v>26813339</v>
      </c>
      <c r="C210">
        <v>26813329</v>
      </c>
      <c r="D210">
        <v>25146434</v>
      </c>
      <c r="E210">
        <v>17</v>
      </c>
      <c r="F210">
        <v>1</v>
      </c>
      <c r="G210">
        <v>1</v>
      </c>
      <c r="H210">
        <v>3</v>
      </c>
      <c r="I210" t="s">
        <v>489</v>
      </c>
      <c r="J210" t="s">
        <v>6</v>
      </c>
      <c r="K210" t="s">
        <v>490</v>
      </c>
      <c r="L210">
        <v>1348</v>
      </c>
      <c r="N210">
        <v>1009</v>
      </c>
      <c r="O210" t="s">
        <v>62</v>
      </c>
      <c r="P210" t="s">
        <v>62</v>
      </c>
      <c r="Q210">
        <v>1000</v>
      </c>
      <c r="X210">
        <v>1.0800000000000001E-2</v>
      </c>
      <c r="Y210">
        <v>0</v>
      </c>
      <c r="Z210">
        <v>0</v>
      </c>
      <c r="AA210">
        <v>0</v>
      </c>
      <c r="AB210">
        <v>0</v>
      </c>
      <c r="AC210">
        <v>0</v>
      </c>
      <c r="AD210">
        <v>0</v>
      </c>
      <c r="AE210">
        <v>0</v>
      </c>
      <c r="AF210" t="s">
        <v>6</v>
      </c>
      <c r="AG210">
        <v>1.0800000000000001E-2</v>
      </c>
      <c r="AH210">
        <v>3</v>
      </c>
      <c r="AI210">
        <v>-1</v>
      </c>
      <c r="AJ210" t="s">
        <v>6</v>
      </c>
      <c r="AK210">
        <v>0</v>
      </c>
      <c r="AL210">
        <v>0</v>
      </c>
      <c r="AM210">
        <v>0</v>
      </c>
      <c r="AN210">
        <v>0</v>
      </c>
      <c r="AO210">
        <v>0</v>
      </c>
      <c r="AP210">
        <v>0</v>
      </c>
      <c r="AQ210">
        <v>0</v>
      </c>
      <c r="AR210">
        <v>0</v>
      </c>
    </row>
    <row r="211" spans="1:44" x14ac:dyDescent="0.2">
      <c r="A211">
        <f>ROW(Source!A90)</f>
        <v>90</v>
      </c>
      <c r="B211">
        <v>26813340</v>
      </c>
      <c r="C211">
        <v>26813329</v>
      </c>
      <c r="D211">
        <v>25149961</v>
      </c>
      <c r="E211">
        <v>1</v>
      </c>
      <c r="F211">
        <v>1</v>
      </c>
      <c r="G211">
        <v>1</v>
      </c>
      <c r="H211">
        <v>3</v>
      </c>
      <c r="I211" t="s">
        <v>400</v>
      </c>
      <c r="J211" t="s">
        <v>401</v>
      </c>
      <c r="K211" t="s">
        <v>402</v>
      </c>
      <c r="L211">
        <v>1339</v>
      </c>
      <c r="N211">
        <v>1007</v>
      </c>
      <c r="O211" t="s">
        <v>52</v>
      </c>
      <c r="P211" t="s">
        <v>52</v>
      </c>
      <c r="Q211">
        <v>1</v>
      </c>
      <c r="X211">
        <v>0.2</v>
      </c>
      <c r="Y211">
        <v>2.44</v>
      </c>
      <c r="Z211">
        <v>0</v>
      </c>
      <c r="AA211">
        <v>0</v>
      </c>
      <c r="AB211">
        <v>0</v>
      </c>
      <c r="AC211">
        <v>0</v>
      </c>
      <c r="AD211">
        <v>1</v>
      </c>
      <c r="AE211">
        <v>0</v>
      </c>
      <c r="AF211" t="s">
        <v>6</v>
      </c>
      <c r="AG211">
        <v>0.2</v>
      </c>
      <c r="AH211">
        <v>2</v>
      </c>
      <c r="AI211">
        <v>26813340</v>
      </c>
      <c r="AJ211">
        <v>209</v>
      </c>
      <c r="AK211">
        <v>0</v>
      </c>
      <c r="AL211">
        <v>0</v>
      </c>
      <c r="AM211">
        <v>0</v>
      </c>
      <c r="AN211">
        <v>0</v>
      </c>
      <c r="AO211">
        <v>0</v>
      </c>
      <c r="AP211">
        <v>0</v>
      </c>
      <c r="AQ211">
        <v>0</v>
      </c>
      <c r="AR211">
        <v>0</v>
      </c>
    </row>
    <row r="212" spans="1:44" x14ac:dyDescent="0.2">
      <c r="A212">
        <f>ROW(Source!A90)</f>
        <v>90</v>
      </c>
      <c r="B212">
        <v>26813341</v>
      </c>
      <c r="C212">
        <v>26813329</v>
      </c>
      <c r="D212">
        <v>25145471</v>
      </c>
      <c r="E212">
        <v>17</v>
      </c>
      <c r="F212">
        <v>1</v>
      </c>
      <c r="G212">
        <v>1</v>
      </c>
      <c r="H212">
        <v>3</v>
      </c>
      <c r="I212" t="s">
        <v>491</v>
      </c>
      <c r="J212" t="s">
        <v>6</v>
      </c>
      <c r="K212" t="s">
        <v>492</v>
      </c>
      <c r="L212">
        <v>1348</v>
      </c>
      <c r="N212">
        <v>1009</v>
      </c>
      <c r="O212" t="s">
        <v>62</v>
      </c>
      <c r="P212" t="s">
        <v>62</v>
      </c>
      <c r="Q212">
        <v>1000</v>
      </c>
      <c r="X212">
        <v>96.6</v>
      </c>
      <c r="Y212">
        <v>0</v>
      </c>
      <c r="Z212">
        <v>0</v>
      </c>
      <c r="AA212">
        <v>0</v>
      </c>
      <c r="AB212">
        <v>0</v>
      </c>
      <c r="AC212">
        <v>0</v>
      </c>
      <c r="AD212">
        <v>0</v>
      </c>
      <c r="AE212">
        <v>0</v>
      </c>
      <c r="AF212" t="s">
        <v>6</v>
      </c>
      <c r="AG212">
        <v>96.6</v>
      </c>
      <c r="AH212">
        <v>3</v>
      </c>
      <c r="AI212">
        <v>-1</v>
      </c>
      <c r="AJ212" t="s">
        <v>6</v>
      </c>
      <c r="AK212">
        <v>0</v>
      </c>
      <c r="AL212">
        <v>0</v>
      </c>
      <c r="AM212">
        <v>0</v>
      </c>
      <c r="AN212">
        <v>0</v>
      </c>
      <c r="AO212">
        <v>0</v>
      </c>
      <c r="AP212">
        <v>0</v>
      </c>
      <c r="AQ212">
        <v>0</v>
      </c>
      <c r="AR212">
        <v>0</v>
      </c>
    </row>
    <row r="213" spans="1:44" x14ac:dyDescent="0.2">
      <c r="A213">
        <f>ROW(Source!A90)</f>
        <v>90</v>
      </c>
      <c r="B213">
        <v>26813342</v>
      </c>
      <c r="C213">
        <v>26813329</v>
      </c>
      <c r="D213">
        <v>25172445</v>
      </c>
      <c r="E213">
        <v>1</v>
      </c>
      <c r="F213">
        <v>1</v>
      </c>
      <c r="G213">
        <v>1</v>
      </c>
      <c r="H213">
        <v>3</v>
      </c>
      <c r="I213" t="s">
        <v>468</v>
      </c>
      <c r="J213" t="s">
        <v>469</v>
      </c>
      <c r="K213" t="s">
        <v>470</v>
      </c>
      <c r="L213">
        <v>1348</v>
      </c>
      <c r="N213">
        <v>1009</v>
      </c>
      <c r="O213" t="s">
        <v>62</v>
      </c>
      <c r="P213" t="s">
        <v>62</v>
      </c>
      <c r="Q213">
        <v>1000</v>
      </c>
      <c r="X213">
        <v>6.1999999999999998E-3</v>
      </c>
      <c r="Y213">
        <v>5989</v>
      </c>
      <c r="Z213">
        <v>0</v>
      </c>
      <c r="AA213">
        <v>0</v>
      </c>
      <c r="AB213">
        <v>0</v>
      </c>
      <c r="AC213">
        <v>0</v>
      </c>
      <c r="AD213">
        <v>1</v>
      </c>
      <c r="AE213">
        <v>0</v>
      </c>
      <c r="AF213" t="s">
        <v>6</v>
      </c>
      <c r="AG213">
        <v>6.1999999999999998E-3</v>
      </c>
      <c r="AH213">
        <v>2</v>
      </c>
      <c r="AI213">
        <v>26813342</v>
      </c>
      <c r="AJ213">
        <v>211</v>
      </c>
      <c r="AK213">
        <v>0</v>
      </c>
      <c r="AL213">
        <v>0</v>
      </c>
      <c r="AM213">
        <v>0</v>
      </c>
      <c r="AN213">
        <v>0</v>
      </c>
      <c r="AO213">
        <v>0</v>
      </c>
      <c r="AP213">
        <v>0</v>
      </c>
      <c r="AQ213">
        <v>0</v>
      </c>
      <c r="AR213">
        <v>0</v>
      </c>
    </row>
    <row r="214" spans="1:44" x14ac:dyDescent="0.2">
      <c r="A214">
        <f>ROW(Source!A90)</f>
        <v>90</v>
      </c>
      <c r="B214">
        <v>26813343</v>
      </c>
      <c r="C214">
        <v>26813329</v>
      </c>
      <c r="D214">
        <v>25178466</v>
      </c>
      <c r="E214">
        <v>1</v>
      </c>
      <c r="F214">
        <v>1</v>
      </c>
      <c r="G214">
        <v>1</v>
      </c>
      <c r="H214">
        <v>3</v>
      </c>
      <c r="I214" t="s">
        <v>471</v>
      </c>
      <c r="J214" t="s">
        <v>472</v>
      </c>
      <c r="K214" t="s">
        <v>473</v>
      </c>
      <c r="L214">
        <v>1339</v>
      </c>
      <c r="N214">
        <v>1007</v>
      </c>
      <c r="O214" t="s">
        <v>52</v>
      </c>
      <c r="P214" t="s">
        <v>52</v>
      </c>
      <c r="Q214">
        <v>1</v>
      </c>
      <c r="X214">
        <v>0.15</v>
      </c>
      <c r="Y214">
        <v>1287</v>
      </c>
      <c r="Z214">
        <v>0</v>
      </c>
      <c r="AA214">
        <v>0</v>
      </c>
      <c r="AB214">
        <v>0</v>
      </c>
      <c r="AC214">
        <v>0</v>
      </c>
      <c r="AD214">
        <v>1</v>
      </c>
      <c r="AE214">
        <v>0</v>
      </c>
      <c r="AF214" t="s">
        <v>6</v>
      </c>
      <c r="AG214">
        <v>0.15</v>
      </c>
      <c r="AH214">
        <v>2</v>
      </c>
      <c r="AI214">
        <v>26813343</v>
      </c>
      <c r="AJ214">
        <v>212</v>
      </c>
      <c r="AK214">
        <v>0</v>
      </c>
      <c r="AL214">
        <v>0</v>
      </c>
      <c r="AM214">
        <v>0</v>
      </c>
      <c r="AN214">
        <v>0</v>
      </c>
      <c r="AO214">
        <v>0</v>
      </c>
      <c r="AP214">
        <v>0</v>
      </c>
      <c r="AQ214">
        <v>0</v>
      </c>
      <c r="AR214">
        <v>0</v>
      </c>
    </row>
    <row r="215" spans="1:44" x14ac:dyDescent="0.2">
      <c r="A215">
        <f>ROW(Source!A91)</f>
        <v>91</v>
      </c>
      <c r="B215">
        <v>26813330</v>
      </c>
      <c r="C215">
        <v>26813329</v>
      </c>
      <c r="D215">
        <v>25419089</v>
      </c>
      <c r="E215">
        <v>1</v>
      </c>
      <c r="F215">
        <v>1</v>
      </c>
      <c r="G215">
        <v>1</v>
      </c>
      <c r="H215">
        <v>1</v>
      </c>
      <c r="I215" t="s">
        <v>457</v>
      </c>
      <c r="J215" t="s">
        <v>6</v>
      </c>
      <c r="K215" t="s">
        <v>458</v>
      </c>
      <c r="L215">
        <v>1191</v>
      </c>
      <c r="N215">
        <v>1013</v>
      </c>
      <c r="O215" t="s">
        <v>344</v>
      </c>
      <c r="P215" t="s">
        <v>344</v>
      </c>
      <c r="Q215">
        <v>1</v>
      </c>
      <c r="X215">
        <v>38.299999999999997</v>
      </c>
      <c r="Y215">
        <v>0</v>
      </c>
      <c r="Z215">
        <v>0</v>
      </c>
      <c r="AA215">
        <v>0</v>
      </c>
      <c r="AB215">
        <v>9.6199999999999992</v>
      </c>
      <c r="AC215">
        <v>0</v>
      </c>
      <c r="AD215">
        <v>1</v>
      </c>
      <c r="AE215">
        <v>1</v>
      </c>
      <c r="AF215" t="s">
        <v>42</v>
      </c>
      <c r="AG215">
        <v>44.044999999999995</v>
      </c>
      <c r="AH215">
        <v>2</v>
      </c>
      <c r="AI215">
        <v>26813330</v>
      </c>
      <c r="AJ215">
        <v>213</v>
      </c>
      <c r="AK215">
        <v>0</v>
      </c>
      <c r="AL215">
        <v>0</v>
      </c>
      <c r="AM215">
        <v>0</v>
      </c>
      <c r="AN215">
        <v>0</v>
      </c>
      <c r="AO215">
        <v>0</v>
      </c>
      <c r="AP215">
        <v>0</v>
      </c>
      <c r="AQ215">
        <v>0</v>
      </c>
      <c r="AR215">
        <v>0</v>
      </c>
    </row>
    <row r="216" spans="1:44" x14ac:dyDescent="0.2">
      <c r="A216">
        <f>ROW(Source!A91)</f>
        <v>91</v>
      </c>
      <c r="B216">
        <v>26813331</v>
      </c>
      <c r="C216">
        <v>26813329</v>
      </c>
      <c r="D216">
        <v>25412928</v>
      </c>
      <c r="E216">
        <v>1</v>
      </c>
      <c r="F216">
        <v>1</v>
      </c>
      <c r="G216">
        <v>1</v>
      </c>
      <c r="H216">
        <v>1</v>
      </c>
      <c r="I216" t="s">
        <v>345</v>
      </c>
      <c r="J216" t="s">
        <v>6</v>
      </c>
      <c r="K216" t="s">
        <v>346</v>
      </c>
      <c r="L216">
        <v>1191</v>
      </c>
      <c r="N216">
        <v>1013</v>
      </c>
      <c r="O216" t="s">
        <v>344</v>
      </c>
      <c r="P216" t="s">
        <v>344</v>
      </c>
      <c r="Q216">
        <v>1</v>
      </c>
      <c r="X216">
        <v>19.12</v>
      </c>
      <c r="Y216">
        <v>0</v>
      </c>
      <c r="Z216">
        <v>0</v>
      </c>
      <c r="AA216">
        <v>0</v>
      </c>
      <c r="AB216">
        <v>0</v>
      </c>
      <c r="AC216">
        <v>0</v>
      </c>
      <c r="AD216">
        <v>1</v>
      </c>
      <c r="AE216">
        <v>2</v>
      </c>
      <c r="AF216" t="s">
        <v>41</v>
      </c>
      <c r="AG216">
        <v>23.900000000000002</v>
      </c>
      <c r="AH216">
        <v>2</v>
      </c>
      <c r="AI216">
        <v>26813331</v>
      </c>
      <c r="AJ216">
        <v>214</v>
      </c>
      <c r="AK216">
        <v>0</v>
      </c>
      <c r="AL216">
        <v>0</v>
      </c>
      <c r="AM216">
        <v>0</v>
      </c>
      <c r="AN216">
        <v>0</v>
      </c>
      <c r="AO216">
        <v>0</v>
      </c>
      <c r="AP216">
        <v>0</v>
      </c>
      <c r="AQ216">
        <v>0</v>
      </c>
      <c r="AR216">
        <v>0</v>
      </c>
    </row>
    <row r="217" spans="1:44" x14ac:dyDescent="0.2">
      <c r="A217">
        <f>ROW(Source!A91)</f>
        <v>91</v>
      </c>
      <c r="B217">
        <v>26813332</v>
      </c>
      <c r="C217">
        <v>26813329</v>
      </c>
      <c r="D217">
        <v>25230220</v>
      </c>
      <c r="E217">
        <v>1</v>
      </c>
      <c r="F217">
        <v>1</v>
      </c>
      <c r="G217">
        <v>1</v>
      </c>
      <c r="H217">
        <v>2</v>
      </c>
      <c r="I217" t="s">
        <v>351</v>
      </c>
      <c r="J217" t="s">
        <v>352</v>
      </c>
      <c r="K217" t="s">
        <v>353</v>
      </c>
      <c r="L217">
        <v>1368</v>
      </c>
      <c r="N217">
        <v>1011</v>
      </c>
      <c r="O217" t="s">
        <v>350</v>
      </c>
      <c r="P217" t="s">
        <v>350</v>
      </c>
      <c r="Q217">
        <v>1</v>
      </c>
      <c r="X217">
        <v>0.03</v>
      </c>
      <c r="Y217">
        <v>0</v>
      </c>
      <c r="Z217">
        <v>111.99</v>
      </c>
      <c r="AA217">
        <v>13.5</v>
      </c>
      <c r="AB217">
        <v>0</v>
      </c>
      <c r="AC217">
        <v>0</v>
      </c>
      <c r="AD217">
        <v>1</v>
      </c>
      <c r="AE217">
        <v>0</v>
      </c>
      <c r="AF217" t="s">
        <v>41</v>
      </c>
      <c r="AG217">
        <v>3.7499999999999999E-2</v>
      </c>
      <c r="AH217">
        <v>2</v>
      </c>
      <c r="AI217">
        <v>26813332</v>
      </c>
      <c r="AJ217">
        <v>215</v>
      </c>
      <c r="AK217">
        <v>0</v>
      </c>
      <c r="AL217">
        <v>0</v>
      </c>
      <c r="AM217">
        <v>0</v>
      </c>
      <c r="AN217">
        <v>0</v>
      </c>
      <c r="AO217">
        <v>0</v>
      </c>
      <c r="AP217">
        <v>0</v>
      </c>
      <c r="AQ217">
        <v>0</v>
      </c>
      <c r="AR217">
        <v>0</v>
      </c>
    </row>
    <row r="218" spans="1:44" x14ac:dyDescent="0.2">
      <c r="A218">
        <f>ROW(Source!A91)</f>
        <v>91</v>
      </c>
      <c r="B218">
        <v>26813333</v>
      </c>
      <c r="C218">
        <v>26813329</v>
      </c>
      <c r="D218">
        <v>25230729</v>
      </c>
      <c r="E218">
        <v>1</v>
      </c>
      <c r="F218">
        <v>1</v>
      </c>
      <c r="G218">
        <v>1</v>
      </c>
      <c r="H218">
        <v>2</v>
      </c>
      <c r="I218" t="s">
        <v>459</v>
      </c>
      <c r="J218" t="s">
        <v>460</v>
      </c>
      <c r="K218" t="s">
        <v>461</v>
      </c>
      <c r="L218">
        <v>1368</v>
      </c>
      <c r="N218">
        <v>1011</v>
      </c>
      <c r="O218" t="s">
        <v>350</v>
      </c>
      <c r="P218" t="s">
        <v>350</v>
      </c>
      <c r="Q218">
        <v>1</v>
      </c>
      <c r="X218">
        <v>3.19</v>
      </c>
      <c r="Y218">
        <v>0</v>
      </c>
      <c r="Z218">
        <v>195.2</v>
      </c>
      <c r="AA218">
        <v>14.4</v>
      </c>
      <c r="AB218">
        <v>0</v>
      </c>
      <c r="AC218">
        <v>0</v>
      </c>
      <c r="AD218">
        <v>1</v>
      </c>
      <c r="AE218">
        <v>0</v>
      </c>
      <c r="AF218" t="s">
        <v>41</v>
      </c>
      <c r="AG218">
        <v>3.9874999999999998</v>
      </c>
      <c r="AH218">
        <v>2</v>
      </c>
      <c r="AI218">
        <v>26813333</v>
      </c>
      <c r="AJ218">
        <v>216</v>
      </c>
      <c r="AK218">
        <v>0</v>
      </c>
      <c r="AL218">
        <v>0</v>
      </c>
      <c r="AM218">
        <v>0</v>
      </c>
      <c r="AN218">
        <v>0</v>
      </c>
      <c r="AO218">
        <v>0</v>
      </c>
      <c r="AP218">
        <v>0</v>
      </c>
      <c r="AQ218">
        <v>0</v>
      </c>
      <c r="AR218">
        <v>0</v>
      </c>
    </row>
    <row r="219" spans="1:44" x14ac:dyDescent="0.2">
      <c r="A219">
        <f>ROW(Source!A91)</f>
        <v>91</v>
      </c>
      <c r="B219">
        <v>26813334</v>
      </c>
      <c r="C219">
        <v>26813329</v>
      </c>
      <c r="D219">
        <v>25230745</v>
      </c>
      <c r="E219">
        <v>1</v>
      </c>
      <c r="F219">
        <v>1</v>
      </c>
      <c r="G219">
        <v>1</v>
      </c>
      <c r="H219">
        <v>2</v>
      </c>
      <c r="I219" t="s">
        <v>462</v>
      </c>
      <c r="J219" t="s">
        <v>463</v>
      </c>
      <c r="K219" t="s">
        <v>464</v>
      </c>
      <c r="L219">
        <v>1368</v>
      </c>
      <c r="N219">
        <v>1011</v>
      </c>
      <c r="O219" t="s">
        <v>350</v>
      </c>
      <c r="P219" t="s">
        <v>350</v>
      </c>
      <c r="Q219">
        <v>1</v>
      </c>
      <c r="X219">
        <v>1.4</v>
      </c>
      <c r="Y219">
        <v>0</v>
      </c>
      <c r="Z219">
        <v>17.2</v>
      </c>
      <c r="AA219">
        <v>0</v>
      </c>
      <c r="AB219">
        <v>0</v>
      </c>
      <c r="AC219">
        <v>0</v>
      </c>
      <c r="AD219">
        <v>1</v>
      </c>
      <c r="AE219">
        <v>0</v>
      </c>
      <c r="AF219" t="s">
        <v>41</v>
      </c>
      <c r="AG219">
        <v>1.75</v>
      </c>
      <c r="AH219">
        <v>2</v>
      </c>
      <c r="AI219">
        <v>26813334</v>
      </c>
      <c r="AJ219">
        <v>217</v>
      </c>
      <c r="AK219">
        <v>0</v>
      </c>
      <c r="AL219">
        <v>0</v>
      </c>
      <c r="AM219">
        <v>0</v>
      </c>
      <c r="AN219">
        <v>0</v>
      </c>
      <c r="AO219">
        <v>0</v>
      </c>
      <c r="AP219">
        <v>0</v>
      </c>
      <c r="AQ219">
        <v>0</v>
      </c>
      <c r="AR219">
        <v>0</v>
      </c>
    </row>
    <row r="220" spans="1:44" x14ac:dyDescent="0.2">
      <c r="A220">
        <f>ROW(Source!A91)</f>
        <v>91</v>
      </c>
      <c r="B220">
        <v>26813335</v>
      </c>
      <c r="C220">
        <v>26813329</v>
      </c>
      <c r="D220">
        <v>25230779</v>
      </c>
      <c r="E220">
        <v>1</v>
      </c>
      <c r="F220">
        <v>1</v>
      </c>
      <c r="G220">
        <v>1</v>
      </c>
      <c r="H220">
        <v>2</v>
      </c>
      <c r="I220" t="s">
        <v>433</v>
      </c>
      <c r="J220" t="s">
        <v>434</v>
      </c>
      <c r="K220" t="s">
        <v>435</v>
      </c>
      <c r="L220">
        <v>1368</v>
      </c>
      <c r="N220">
        <v>1011</v>
      </c>
      <c r="O220" t="s">
        <v>350</v>
      </c>
      <c r="P220" t="s">
        <v>350</v>
      </c>
      <c r="Q220">
        <v>1</v>
      </c>
      <c r="X220">
        <v>3.96</v>
      </c>
      <c r="Y220">
        <v>0</v>
      </c>
      <c r="Z220">
        <v>75</v>
      </c>
      <c r="AA220">
        <v>11.6</v>
      </c>
      <c r="AB220">
        <v>0</v>
      </c>
      <c r="AC220">
        <v>0</v>
      </c>
      <c r="AD220">
        <v>1</v>
      </c>
      <c r="AE220">
        <v>0</v>
      </c>
      <c r="AF220" t="s">
        <v>41</v>
      </c>
      <c r="AG220">
        <v>4.95</v>
      </c>
      <c r="AH220">
        <v>2</v>
      </c>
      <c r="AI220">
        <v>26813335</v>
      </c>
      <c r="AJ220">
        <v>218</v>
      </c>
      <c r="AK220">
        <v>0</v>
      </c>
      <c r="AL220">
        <v>0</v>
      </c>
      <c r="AM220">
        <v>0</v>
      </c>
      <c r="AN220">
        <v>0</v>
      </c>
      <c r="AO220">
        <v>0</v>
      </c>
      <c r="AP220">
        <v>0</v>
      </c>
      <c r="AQ220">
        <v>0</v>
      </c>
      <c r="AR220">
        <v>0</v>
      </c>
    </row>
    <row r="221" spans="1:44" x14ac:dyDescent="0.2">
      <c r="A221">
        <f>ROW(Source!A91)</f>
        <v>91</v>
      </c>
      <c r="B221">
        <v>26813336</v>
      </c>
      <c r="C221">
        <v>26813329</v>
      </c>
      <c r="D221">
        <v>25230783</v>
      </c>
      <c r="E221">
        <v>1</v>
      </c>
      <c r="F221">
        <v>1</v>
      </c>
      <c r="G221">
        <v>1</v>
      </c>
      <c r="H221">
        <v>2</v>
      </c>
      <c r="I221" t="s">
        <v>465</v>
      </c>
      <c r="J221" t="s">
        <v>466</v>
      </c>
      <c r="K221" t="s">
        <v>467</v>
      </c>
      <c r="L221">
        <v>1368</v>
      </c>
      <c r="N221">
        <v>1011</v>
      </c>
      <c r="O221" t="s">
        <v>350</v>
      </c>
      <c r="P221" t="s">
        <v>350</v>
      </c>
      <c r="Q221">
        <v>1</v>
      </c>
      <c r="X221">
        <v>11.51</v>
      </c>
      <c r="Y221">
        <v>0</v>
      </c>
      <c r="Z221">
        <v>121</v>
      </c>
      <c r="AA221">
        <v>14.4</v>
      </c>
      <c r="AB221">
        <v>0</v>
      </c>
      <c r="AC221">
        <v>0</v>
      </c>
      <c r="AD221">
        <v>1</v>
      </c>
      <c r="AE221">
        <v>0</v>
      </c>
      <c r="AF221" t="s">
        <v>41</v>
      </c>
      <c r="AG221">
        <v>14.387499999999999</v>
      </c>
      <c r="AH221">
        <v>2</v>
      </c>
      <c r="AI221">
        <v>26813336</v>
      </c>
      <c r="AJ221">
        <v>219</v>
      </c>
      <c r="AK221">
        <v>0</v>
      </c>
      <c r="AL221">
        <v>0</v>
      </c>
      <c r="AM221">
        <v>0</v>
      </c>
      <c r="AN221">
        <v>0</v>
      </c>
      <c r="AO221">
        <v>0</v>
      </c>
      <c r="AP221">
        <v>0</v>
      </c>
      <c r="AQ221">
        <v>0</v>
      </c>
      <c r="AR221">
        <v>0</v>
      </c>
    </row>
    <row r="222" spans="1:44" x14ac:dyDescent="0.2">
      <c r="A222">
        <f>ROW(Source!A91)</f>
        <v>91</v>
      </c>
      <c r="B222">
        <v>26813337</v>
      </c>
      <c r="C222">
        <v>26813329</v>
      </c>
      <c r="D222">
        <v>25231536</v>
      </c>
      <c r="E222">
        <v>1</v>
      </c>
      <c r="F222">
        <v>1</v>
      </c>
      <c r="G222">
        <v>1</v>
      </c>
      <c r="H222">
        <v>2</v>
      </c>
      <c r="I222" t="s">
        <v>391</v>
      </c>
      <c r="J222" t="s">
        <v>392</v>
      </c>
      <c r="K222" t="s">
        <v>393</v>
      </c>
      <c r="L222">
        <v>1368</v>
      </c>
      <c r="N222">
        <v>1011</v>
      </c>
      <c r="O222" t="s">
        <v>350</v>
      </c>
      <c r="P222" t="s">
        <v>350</v>
      </c>
      <c r="Q222">
        <v>1</v>
      </c>
      <c r="X222">
        <v>0.39</v>
      </c>
      <c r="Y222">
        <v>0</v>
      </c>
      <c r="Z222">
        <v>110</v>
      </c>
      <c r="AA222">
        <v>11.6</v>
      </c>
      <c r="AB222">
        <v>0</v>
      </c>
      <c r="AC222">
        <v>0</v>
      </c>
      <c r="AD222">
        <v>1</v>
      </c>
      <c r="AE222">
        <v>0</v>
      </c>
      <c r="AF222" t="s">
        <v>41</v>
      </c>
      <c r="AG222">
        <v>0.48750000000000004</v>
      </c>
      <c r="AH222">
        <v>2</v>
      </c>
      <c r="AI222">
        <v>26813337</v>
      </c>
      <c r="AJ222">
        <v>220</v>
      </c>
      <c r="AK222">
        <v>0</v>
      </c>
      <c r="AL222">
        <v>0</v>
      </c>
      <c r="AM222">
        <v>0</v>
      </c>
      <c r="AN222">
        <v>0</v>
      </c>
      <c r="AO222">
        <v>0</v>
      </c>
      <c r="AP222">
        <v>0</v>
      </c>
      <c r="AQ222">
        <v>0</v>
      </c>
      <c r="AR222">
        <v>0</v>
      </c>
    </row>
    <row r="223" spans="1:44" x14ac:dyDescent="0.2">
      <c r="A223">
        <f>ROW(Source!A91)</f>
        <v>91</v>
      </c>
      <c r="B223">
        <v>26813338</v>
      </c>
      <c r="C223">
        <v>26813329</v>
      </c>
      <c r="D223">
        <v>25231607</v>
      </c>
      <c r="E223">
        <v>1</v>
      </c>
      <c r="F223">
        <v>1</v>
      </c>
      <c r="G223">
        <v>1</v>
      </c>
      <c r="H223">
        <v>2</v>
      </c>
      <c r="I223" t="s">
        <v>354</v>
      </c>
      <c r="J223" t="s">
        <v>355</v>
      </c>
      <c r="K223" t="s">
        <v>356</v>
      </c>
      <c r="L223">
        <v>1368</v>
      </c>
      <c r="N223">
        <v>1011</v>
      </c>
      <c r="O223" t="s">
        <v>350</v>
      </c>
      <c r="P223" t="s">
        <v>350</v>
      </c>
      <c r="Q223">
        <v>1</v>
      </c>
      <c r="X223">
        <v>0.04</v>
      </c>
      <c r="Y223">
        <v>0</v>
      </c>
      <c r="Z223">
        <v>65.709999999999994</v>
      </c>
      <c r="AA223">
        <v>11.6</v>
      </c>
      <c r="AB223">
        <v>0</v>
      </c>
      <c r="AC223">
        <v>0</v>
      </c>
      <c r="AD223">
        <v>1</v>
      </c>
      <c r="AE223">
        <v>0</v>
      </c>
      <c r="AF223" t="s">
        <v>41</v>
      </c>
      <c r="AG223">
        <v>0.05</v>
      </c>
      <c r="AH223">
        <v>2</v>
      </c>
      <c r="AI223">
        <v>26813338</v>
      </c>
      <c r="AJ223">
        <v>221</v>
      </c>
      <c r="AK223">
        <v>0</v>
      </c>
      <c r="AL223">
        <v>0</v>
      </c>
      <c r="AM223">
        <v>0</v>
      </c>
      <c r="AN223">
        <v>0</v>
      </c>
      <c r="AO223">
        <v>0</v>
      </c>
      <c r="AP223">
        <v>0</v>
      </c>
      <c r="AQ223">
        <v>0</v>
      </c>
      <c r="AR223">
        <v>0</v>
      </c>
    </row>
    <row r="224" spans="1:44" x14ac:dyDescent="0.2">
      <c r="A224">
        <f>ROW(Source!A91)</f>
        <v>91</v>
      </c>
      <c r="B224">
        <v>26813339</v>
      </c>
      <c r="C224">
        <v>26813329</v>
      </c>
      <c r="D224">
        <v>25146434</v>
      </c>
      <c r="E224">
        <v>17</v>
      </c>
      <c r="F224">
        <v>1</v>
      </c>
      <c r="G224">
        <v>1</v>
      </c>
      <c r="H224">
        <v>3</v>
      </c>
      <c r="I224" t="s">
        <v>489</v>
      </c>
      <c r="J224" t="s">
        <v>6</v>
      </c>
      <c r="K224" t="s">
        <v>490</v>
      </c>
      <c r="L224">
        <v>1348</v>
      </c>
      <c r="N224">
        <v>1009</v>
      </c>
      <c r="O224" t="s">
        <v>62</v>
      </c>
      <c r="P224" t="s">
        <v>62</v>
      </c>
      <c r="Q224">
        <v>1000</v>
      </c>
      <c r="X224">
        <v>1.0800000000000001E-2</v>
      </c>
      <c r="Y224">
        <v>0</v>
      </c>
      <c r="Z224">
        <v>0</v>
      </c>
      <c r="AA224">
        <v>0</v>
      </c>
      <c r="AB224">
        <v>0</v>
      </c>
      <c r="AC224">
        <v>0</v>
      </c>
      <c r="AD224">
        <v>0</v>
      </c>
      <c r="AE224">
        <v>0</v>
      </c>
      <c r="AF224" t="s">
        <v>6</v>
      </c>
      <c r="AG224">
        <v>1.0800000000000001E-2</v>
      </c>
      <c r="AH224">
        <v>3</v>
      </c>
      <c r="AI224">
        <v>-1</v>
      </c>
      <c r="AJ224" t="s">
        <v>6</v>
      </c>
      <c r="AK224">
        <v>0</v>
      </c>
      <c r="AL224">
        <v>0</v>
      </c>
      <c r="AM224">
        <v>0</v>
      </c>
      <c r="AN224">
        <v>0</v>
      </c>
      <c r="AO224">
        <v>0</v>
      </c>
      <c r="AP224">
        <v>0</v>
      </c>
      <c r="AQ224">
        <v>0</v>
      </c>
      <c r="AR224">
        <v>0</v>
      </c>
    </row>
    <row r="225" spans="1:44" x14ac:dyDescent="0.2">
      <c r="A225">
        <f>ROW(Source!A91)</f>
        <v>91</v>
      </c>
      <c r="B225">
        <v>26813340</v>
      </c>
      <c r="C225">
        <v>26813329</v>
      </c>
      <c r="D225">
        <v>25149961</v>
      </c>
      <c r="E225">
        <v>1</v>
      </c>
      <c r="F225">
        <v>1</v>
      </c>
      <c r="G225">
        <v>1</v>
      </c>
      <c r="H225">
        <v>3</v>
      </c>
      <c r="I225" t="s">
        <v>400</v>
      </c>
      <c r="J225" t="s">
        <v>401</v>
      </c>
      <c r="K225" t="s">
        <v>402</v>
      </c>
      <c r="L225">
        <v>1339</v>
      </c>
      <c r="N225">
        <v>1007</v>
      </c>
      <c r="O225" t="s">
        <v>52</v>
      </c>
      <c r="P225" t="s">
        <v>52</v>
      </c>
      <c r="Q225">
        <v>1</v>
      </c>
      <c r="X225">
        <v>0.2</v>
      </c>
      <c r="Y225">
        <v>2.44</v>
      </c>
      <c r="Z225">
        <v>0</v>
      </c>
      <c r="AA225">
        <v>0</v>
      </c>
      <c r="AB225">
        <v>0</v>
      </c>
      <c r="AC225">
        <v>0</v>
      </c>
      <c r="AD225">
        <v>1</v>
      </c>
      <c r="AE225">
        <v>0</v>
      </c>
      <c r="AF225" t="s">
        <v>6</v>
      </c>
      <c r="AG225">
        <v>0.2</v>
      </c>
      <c r="AH225">
        <v>2</v>
      </c>
      <c r="AI225">
        <v>26813340</v>
      </c>
      <c r="AJ225">
        <v>223</v>
      </c>
      <c r="AK225">
        <v>0</v>
      </c>
      <c r="AL225">
        <v>0</v>
      </c>
      <c r="AM225">
        <v>0</v>
      </c>
      <c r="AN225">
        <v>0</v>
      </c>
      <c r="AO225">
        <v>0</v>
      </c>
      <c r="AP225">
        <v>0</v>
      </c>
      <c r="AQ225">
        <v>0</v>
      </c>
      <c r="AR225">
        <v>0</v>
      </c>
    </row>
    <row r="226" spans="1:44" x14ac:dyDescent="0.2">
      <c r="A226">
        <f>ROW(Source!A91)</f>
        <v>91</v>
      </c>
      <c r="B226">
        <v>26813341</v>
      </c>
      <c r="C226">
        <v>26813329</v>
      </c>
      <c r="D226">
        <v>25145471</v>
      </c>
      <c r="E226">
        <v>17</v>
      </c>
      <c r="F226">
        <v>1</v>
      </c>
      <c r="G226">
        <v>1</v>
      </c>
      <c r="H226">
        <v>3</v>
      </c>
      <c r="I226" t="s">
        <v>491</v>
      </c>
      <c r="J226" t="s">
        <v>6</v>
      </c>
      <c r="K226" t="s">
        <v>492</v>
      </c>
      <c r="L226">
        <v>1348</v>
      </c>
      <c r="N226">
        <v>1009</v>
      </c>
      <c r="O226" t="s">
        <v>62</v>
      </c>
      <c r="P226" t="s">
        <v>62</v>
      </c>
      <c r="Q226">
        <v>1000</v>
      </c>
      <c r="X226">
        <v>96.6</v>
      </c>
      <c r="Y226">
        <v>0</v>
      </c>
      <c r="Z226">
        <v>0</v>
      </c>
      <c r="AA226">
        <v>0</v>
      </c>
      <c r="AB226">
        <v>0</v>
      </c>
      <c r="AC226">
        <v>0</v>
      </c>
      <c r="AD226">
        <v>0</v>
      </c>
      <c r="AE226">
        <v>0</v>
      </c>
      <c r="AF226" t="s">
        <v>6</v>
      </c>
      <c r="AG226">
        <v>96.6</v>
      </c>
      <c r="AH226">
        <v>3</v>
      </c>
      <c r="AI226">
        <v>-1</v>
      </c>
      <c r="AJ226" t="s">
        <v>6</v>
      </c>
      <c r="AK226">
        <v>0</v>
      </c>
      <c r="AL226">
        <v>0</v>
      </c>
      <c r="AM226">
        <v>0</v>
      </c>
      <c r="AN226">
        <v>0</v>
      </c>
      <c r="AO226">
        <v>0</v>
      </c>
      <c r="AP226">
        <v>0</v>
      </c>
      <c r="AQ226">
        <v>0</v>
      </c>
      <c r="AR226">
        <v>0</v>
      </c>
    </row>
    <row r="227" spans="1:44" x14ac:dyDescent="0.2">
      <c r="A227">
        <f>ROW(Source!A91)</f>
        <v>91</v>
      </c>
      <c r="B227">
        <v>26813342</v>
      </c>
      <c r="C227">
        <v>26813329</v>
      </c>
      <c r="D227">
        <v>25172445</v>
      </c>
      <c r="E227">
        <v>1</v>
      </c>
      <c r="F227">
        <v>1</v>
      </c>
      <c r="G227">
        <v>1</v>
      </c>
      <c r="H227">
        <v>3</v>
      </c>
      <c r="I227" t="s">
        <v>468</v>
      </c>
      <c r="J227" t="s">
        <v>469</v>
      </c>
      <c r="K227" t="s">
        <v>470</v>
      </c>
      <c r="L227">
        <v>1348</v>
      </c>
      <c r="N227">
        <v>1009</v>
      </c>
      <c r="O227" t="s">
        <v>62</v>
      </c>
      <c r="P227" t="s">
        <v>62</v>
      </c>
      <c r="Q227">
        <v>1000</v>
      </c>
      <c r="X227">
        <v>6.1999999999999998E-3</v>
      </c>
      <c r="Y227">
        <v>5989</v>
      </c>
      <c r="Z227">
        <v>0</v>
      </c>
      <c r="AA227">
        <v>0</v>
      </c>
      <c r="AB227">
        <v>0</v>
      </c>
      <c r="AC227">
        <v>0</v>
      </c>
      <c r="AD227">
        <v>1</v>
      </c>
      <c r="AE227">
        <v>0</v>
      </c>
      <c r="AF227" t="s">
        <v>6</v>
      </c>
      <c r="AG227">
        <v>6.1999999999999998E-3</v>
      </c>
      <c r="AH227">
        <v>2</v>
      </c>
      <c r="AI227">
        <v>26813342</v>
      </c>
      <c r="AJ227">
        <v>225</v>
      </c>
      <c r="AK227">
        <v>0</v>
      </c>
      <c r="AL227">
        <v>0</v>
      </c>
      <c r="AM227">
        <v>0</v>
      </c>
      <c r="AN227">
        <v>0</v>
      </c>
      <c r="AO227">
        <v>0</v>
      </c>
      <c r="AP227">
        <v>0</v>
      </c>
      <c r="AQ227">
        <v>0</v>
      </c>
      <c r="AR227">
        <v>0</v>
      </c>
    </row>
    <row r="228" spans="1:44" x14ac:dyDescent="0.2">
      <c r="A228">
        <f>ROW(Source!A91)</f>
        <v>91</v>
      </c>
      <c r="B228">
        <v>26813343</v>
      </c>
      <c r="C228">
        <v>26813329</v>
      </c>
      <c r="D228">
        <v>25178466</v>
      </c>
      <c r="E228">
        <v>1</v>
      </c>
      <c r="F228">
        <v>1</v>
      </c>
      <c r="G228">
        <v>1</v>
      </c>
      <c r="H228">
        <v>3</v>
      </c>
      <c r="I228" t="s">
        <v>471</v>
      </c>
      <c r="J228" t="s">
        <v>472</v>
      </c>
      <c r="K228" t="s">
        <v>473</v>
      </c>
      <c r="L228">
        <v>1339</v>
      </c>
      <c r="N228">
        <v>1007</v>
      </c>
      <c r="O228" t="s">
        <v>52</v>
      </c>
      <c r="P228" t="s">
        <v>52</v>
      </c>
      <c r="Q228">
        <v>1</v>
      </c>
      <c r="X228">
        <v>0.15</v>
      </c>
      <c r="Y228">
        <v>1287</v>
      </c>
      <c r="Z228">
        <v>0</v>
      </c>
      <c r="AA228">
        <v>0</v>
      </c>
      <c r="AB228">
        <v>0</v>
      </c>
      <c r="AC228">
        <v>0</v>
      </c>
      <c r="AD228">
        <v>1</v>
      </c>
      <c r="AE228">
        <v>0</v>
      </c>
      <c r="AF228" t="s">
        <v>6</v>
      </c>
      <c r="AG228">
        <v>0.15</v>
      </c>
      <c r="AH228">
        <v>2</v>
      </c>
      <c r="AI228">
        <v>26813343</v>
      </c>
      <c r="AJ228">
        <v>226</v>
      </c>
      <c r="AK228">
        <v>0</v>
      </c>
      <c r="AL228">
        <v>0</v>
      </c>
      <c r="AM228">
        <v>0</v>
      </c>
      <c r="AN228">
        <v>0</v>
      </c>
      <c r="AO228">
        <v>0</v>
      </c>
      <c r="AP228">
        <v>0</v>
      </c>
      <c r="AQ228">
        <v>0</v>
      </c>
      <c r="AR228">
        <v>0</v>
      </c>
    </row>
    <row r="229" spans="1:44" x14ac:dyDescent="0.2">
      <c r="A229">
        <f>ROW(Source!A96)</f>
        <v>96</v>
      </c>
      <c r="B229">
        <v>26813474</v>
      </c>
      <c r="C229">
        <v>26813473</v>
      </c>
      <c r="D229">
        <v>25419089</v>
      </c>
      <c r="E229">
        <v>1</v>
      </c>
      <c r="F229">
        <v>1</v>
      </c>
      <c r="G229">
        <v>1</v>
      </c>
      <c r="H229">
        <v>1</v>
      </c>
      <c r="I229" t="s">
        <v>457</v>
      </c>
      <c r="J229" t="s">
        <v>6</v>
      </c>
      <c r="K229" t="s">
        <v>458</v>
      </c>
      <c r="L229">
        <v>1191</v>
      </c>
      <c r="N229">
        <v>1013</v>
      </c>
      <c r="O229" t="s">
        <v>344</v>
      </c>
      <c r="P229" t="s">
        <v>344</v>
      </c>
      <c r="Q229">
        <v>1</v>
      </c>
      <c r="X229">
        <v>38.299999999999997</v>
      </c>
      <c r="Y229">
        <v>0</v>
      </c>
      <c r="Z229">
        <v>0</v>
      </c>
      <c r="AA229">
        <v>0</v>
      </c>
      <c r="AB229">
        <v>9.6199999999999992</v>
      </c>
      <c r="AC229">
        <v>0</v>
      </c>
      <c r="AD229">
        <v>1</v>
      </c>
      <c r="AE229">
        <v>1</v>
      </c>
      <c r="AF229" t="s">
        <v>42</v>
      </c>
      <c r="AG229">
        <v>44.044999999999995</v>
      </c>
      <c r="AH229">
        <v>2</v>
      </c>
      <c r="AI229">
        <v>26813474</v>
      </c>
      <c r="AJ229">
        <v>227</v>
      </c>
      <c r="AK229">
        <v>0</v>
      </c>
      <c r="AL229">
        <v>0</v>
      </c>
      <c r="AM229">
        <v>0</v>
      </c>
      <c r="AN229">
        <v>0</v>
      </c>
      <c r="AO229">
        <v>0</v>
      </c>
      <c r="AP229">
        <v>0</v>
      </c>
      <c r="AQ229">
        <v>0</v>
      </c>
      <c r="AR229">
        <v>0</v>
      </c>
    </row>
    <row r="230" spans="1:44" x14ac:dyDescent="0.2">
      <c r="A230">
        <f>ROW(Source!A96)</f>
        <v>96</v>
      </c>
      <c r="B230">
        <v>26813475</v>
      </c>
      <c r="C230">
        <v>26813473</v>
      </c>
      <c r="D230">
        <v>25412928</v>
      </c>
      <c r="E230">
        <v>1</v>
      </c>
      <c r="F230">
        <v>1</v>
      </c>
      <c r="G230">
        <v>1</v>
      </c>
      <c r="H230">
        <v>1</v>
      </c>
      <c r="I230" t="s">
        <v>345</v>
      </c>
      <c r="J230" t="s">
        <v>6</v>
      </c>
      <c r="K230" t="s">
        <v>346</v>
      </c>
      <c r="L230">
        <v>1191</v>
      </c>
      <c r="N230">
        <v>1013</v>
      </c>
      <c r="O230" t="s">
        <v>344</v>
      </c>
      <c r="P230" t="s">
        <v>344</v>
      </c>
      <c r="Q230">
        <v>1</v>
      </c>
      <c r="X230">
        <v>19.12</v>
      </c>
      <c r="Y230">
        <v>0</v>
      </c>
      <c r="Z230">
        <v>0</v>
      </c>
      <c r="AA230">
        <v>0</v>
      </c>
      <c r="AB230">
        <v>0</v>
      </c>
      <c r="AC230">
        <v>0</v>
      </c>
      <c r="AD230">
        <v>1</v>
      </c>
      <c r="AE230">
        <v>2</v>
      </c>
      <c r="AF230" t="s">
        <v>41</v>
      </c>
      <c r="AG230">
        <v>23.900000000000002</v>
      </c>
      <c r="AH230">
        <v>2</v>
      </c>
      <c r="AI230">
        <v>26813475</v>
      </c>
      <c r="AJ230">
        <v>228</v>
      </c>
      <c r="AK230">
        <v>0</v>
      </c>
      <c r="AL230">
        <v>0</v>
      </c>
      <c r="AM230">
        <v>0</v>
      </c>
      <c r="AN230">
        <v>0</v>
      </c>
      <c r="AO230">
        <v>0</v>
      </c>
      <c r="AP230">
        <v>0</v>
      </c>
      <c r="AQ230">
        <v>0</v>
      </c>
      <c r="AR230">
        <v>0</v>
      </c>
    </row>
    <row r="231" spans="1:44" x14ac:dyDescent="0.2">
      <c r="A231">
        <f>ROW(Source!A96)</f>
        <v>96</v>
      </c>
      <c r="B231">
        <v>26813476</v>
      </c>
      <c r="C231">
        <v>26813473</v>
      </c>
      <c r="D231">
        <v>25230220</v>
      </c>
      <c r="E231">
        <v>1</v>
      </c>
      <c r="F231">
        <v>1</v>
      </c>
      <c r="G231">
        <v>1</v>
      </c>
      <c r="H231">
        <v>2</v>
      </c>
      <c r="I231" t="s">
        <v>351</v>
      </c>
      <c r="J231" t="s">
        <v>352</v>
      </c>
      <c r="K231" t="s">
        <v>353</v>
      </c>
      <c r="L231">
        <v>1368</v>
      </c>
      <c r="N231">
        <v>1011</v>
      </c>
      <c r="O231" t="s">
        <v>350</v>
      </c>
      <c r="P231" t="s">
        <v>350</v>
      </c>
      <c r="Q231">
        <v>1</v>
      </c>
      <c r="X231">
        <v>0.03</v>
      </c>
      <c r="Y231">
        <v>0</v>
      </c>
      <c r="Z231">
        <v>111.99</v>
      </c>
      <c r="AA231">
        <v>13.5</v>
      </c>
      <c r="AB231">
        <v>0</v>
      </c>
      <c r="AC231">
        <v>0</v>
      </c>
      <c r="AD231">
        <v>1</v>
      </c>
      <c r="AE231">
        <v>0</v>
      </c>
      <c r="AF231" t="s">
        <v>41</v>
      </c>
      <c r="AG231">
        <v>3.7499999999999999E-2</v>
      </c>
      <c r="AH231">
        <v>2</v>
      </c>
      <c r="AI231">
        <v>26813476</v>
      </c>
      <c r="AJ231">
        <v>229</v>
      </c>
      <c r="AK231">
        <v>0</v>
      </c>
      <c r="AL231">
        <v>0</v>
      </c>
      <c r="AM231">
        <v>0</v>
      </c>
      <c r="AN231">
        <v>0</v>
      </c>
      <c r="AO231">
        <v>0</v>
      </c>
      <c r="AP231">
        <v>0</v>
      </c>
      <c r="AQ231">
        <v>0</v>
      </c>
      <c r="AR231">
        <v>0</v>
      </c>
    </row>
    <row r="232" spans="1:44" x14ac:dyDescent="0.2">
      <c r="A232">
        <f>ROW(Source!A96)</f>
        <v>96</v>
      </c>
      <c r="B232">
        <v>26813477</v>
      </c>
      <c r="C232">
        <v>26813473</v>
      </c>
      <c r="D232">
        <v>25230729</v>
      </c>
      <c r="E232">
        <v>1</v>
      </c>
      <c r="F232">
        <v>1</v>
      </c>
      <c r="G232">
        <v>1</v>
      </c>
      <c r="H232">
        <v>2</v>
      </c>
      <c r="I232" t="s">
        <v>459</v>
      </c>
      <c r="J232" t="s">
        <v>460</v>
      </c>
      <c r="K232" t="s">
        <v>461</v>
      </c>
      <c r="L232">
        <v>1368</v>
      </c>
      <c r="N232">
        <v>1011</v>
      </c>
      <c r="O232" t="s">
        <v>350</v>
      </c>
      <c r="P232" t="s">
        <v>350</v>
      </c>
      <c r="Q232">
        <v>1</v>
      </c>
      <c r="X232">
        <v>3.19</v>
      </c>
      <c r="Y232">
        <v>0</v>
      </c>
      <c r="Z232">
        <v>195.2</v>
      </c>
      <c r="AA232">
        <v>14.4</v>
      </c>
      <c r="AB232">
        <v>0</v>
      </c>
      <c r="AC232">
        <v>0</v>
      </c>
      <c r="AD232">
        <v>1</v>
      </c>
      <c r="AE232">
        <v>0</v>
      </c>
      <c r="AF232" t="s">
        <v>41</v>
      </c>
      <c r="AG232">
        <v>3.9874999999999998</v>
      </c>
      <c r="AH232">
        <v>2</v>
      </c>
      <c r="AI232">
        <v>26813477</v>
      </c>
      <c r="AJ232">
        <v>230</v>
      </c>
      <c r="AK232">
        <v>0</v>
      </c>
      <c r="AL232">
        <v>0</v>
      </c>
      <c r="AM232">
        <v>0</v>
      </c>
      <c r="AN232">
        <v>0</v>
      </c>
      <c r="AO232">
        <v>0</v>
      </c>
      <c r="AP232">
        <v>0</v>
      </c>
      <c r="AQ232">
        <v>0</v>
      </c>
      <c r="AR232">
        <v>0</v>
      </c>
    </row>
    <row r="233" spans="1:44" x14ac:dyDescent="0.2">
      <c r="A233">
        <f>ROW(Source!A96)</f>
        <v>96</v>
      </c>
      <c r="B233">
        <v>26813478</v>
      </c>
      <c r="C233">
        <v>26813473</v>
      </c>
      <c r="D233">
        <v>25230745</v>
      </c>
      <c r="E233">
        <v>1</v>
      </c>
      <c r="F233">
        <v>1</v>
      </c>
      <c r="G233">
        <v>1</v>
      </c>
      <c r="H233">
        <v>2</v>
      </c>
      <c r="I233" t="s">
        <v>462</v>
      </c>
      <c r="J233" t="s">
        <v>463</v>
      </c>
      <c r="K233" t="s">
        <v>464</v>
      </c>
      <c r="L233">
        <v>1368</v>
      </c>
      <c r="N233">
        <v>1011</v>
      </c>
      <c r="O233" t="s">
        <v>350</v>
      </c>
      <c r="P233" t="s">
        <v>350</v>
      </c>
      <c r="Q233">
        <v>1</v>
      </c>
      <c r="X233">
        <v>1.4</v>
      </c>
      <c r="Y233">
        <v>0</v>
      </c>
      <c r="Z233">
        <v>17.2</v>
      </c>
      <c r="AA233">
        <v>0</v>
      </c>
      <c r="AB233">
        <v>0</v>
      </c>
      <c r="AC233">
        <v>0</v>
      </c>
      <c r="AD233">
        <v>1</v>
      </c>
      <c r="AE233">
        <v>0</v>
      </c>
      <c r="AF233" t="s">
        <v>41</v>
      </c>
      <c r="AG233">
        <v>1.75</v>
      </c>
      <c r="AH233">
        <v>2</v>
      </c>
      <c r="AI233">
        <v>26813478</v>
      </c>
      <c r="AJ233">
        <v>231</v>
      </c>
      <c r="AK233">
        <v>0</v>
      </c>
      <c r="AL233">
        <v>0</v>
      </c>
      <c r="AM233">
        <v>0</v>
      </c>
      <c r="AN233">
        <v>0</v>
      </c>
      <c r="AO233">
        <v>0</v>
      </c>
      <c r="AP233">
        <v>0</v>
      </c>
      <c r="AQ233">
        <v>0</v>
      </c>
      <c r="AR233">
        <v>0</v>
      </c>
    </row>
    <row r="234" spans="1:44" x14ac:dyDescent="0.2">
      <c r="A234">
        <f>ROW(Source!A96)</f>
        <v>96</v>
      </c>
      <c r="B234">
        <v>26813479</v>
      </c>
      <c r="C234">
        <v>26813473</v>
      </c>
      <c r="D234">
        <v>25230779</v>
      </c>
      <c r="E234">
        <v>1</v>
      </c>
      <c r="F234">
        <v>1</v>
      </c>
      <c r="G234">
        <v>1</v>
      </c>
      <c r="H234">
        <v>2</v>
      </c>
      <c r="I234" t="s">
        <v>433</v>
      </c>
      <c r="J234" t="s">
        <v>434</v>
      </c>
      <c r="K234" t="s">
        <v>435</v>
      </c>
      <c r="L234">
        <v>1368</v>
      </c>
      <c r="N234">
        <v>1011</v>
      </c>
      <c r="O234" t="s">
        <v>350</v>
      </c>
      <c r="P234" t="s">
        <v>350</v>
      </c>
      <c r="Q234">
        <v>1</v>
      </c>
      <c r="X234">
        <v>3.96</v>
      </c>
      <c r="Y234">
        <v>0</v>
      </c>
      <c r="Z234">
        <v>75</v>
      </c>
      <c r="AA234">
        <v>11.6</v>
      </c>
      <c r="AB234">
        <v>0</v>
      </c>
      <c r="AC234">
        <v>0</v>
      </c>
      <c r="AD234">
        <v>1</v>
      </c>
      <c r="AE234">
        <v>0</v>
      </c>
      <c r="AF234" t="s">
        <v>41</v>
      </c>
      <c r="AG234">
        <v>4.95</v>
      </c>
      <c r="AH234">
        <v>2</v>
      </c>
      <c r="AI234">
        <v>26813479</v>
      </c>
      <c r="AJ234">
        <v>232</v>
      </c>
      <c r="AK234">
        <v>0</v>
      </c>
      <c r="AL234">
        <v>0</v>
      </c>
      <c r="AM234">
        <v>0</v>
      </c>
      <c r="AN234">
        <v>0</v>
      </c>
      <c r="AO234">
        <v>0</v>
      </c>
      <c r="AP234">
        <v>0</v>
      </c>
      <c r="AQ234">
        <v>0</v>
      </c>
      <c r="AR234">
        <v>0</v>
      </c>
    </row>
    <row r="235" spans="1:44" x14ac:dyDescent="0.2">
      <c r="A235">
        <f>ROW(Source!A96)</f>
        <v>96</v>
      </c>
      <c r="B235">
        <v>26813480</v>
      </c>
      <c r="C235">
        <v>26813473</v>
      </c>
      <c r="D235">
        <v>25230783</v>
      </c>
      <c r="E235">
        <v>1</v>
      </c>
      <c r="F235">
        <v>1</v>
      </c>
      <c r="G235">
        <v>1</v>
      </c>
      <c r="H235">
        <v>2</v>
      </c>
      <c r="I235" t="s">
        <v>465</v>
      </c>
      <c r="J235" t="s">
        <v>466</v>
      </c>
      <c r="K235" t="s">
        <v>467</v>
      </c>
      <c r="L235">
        <v>1368</v>
      </c>
      <c r="N235">
        <v>1011</v>
      </c>
      <c r="O235" t="s">
        <v>350</v>
      </c>
      <c r="P235" t="s">
        <v>350</v>
      </c>
      <c r="Q235">
        <v>1</v>
      </c>
      <c r="X235">
        <v>11.51</v>
      </c>
      <c r="Y235">
        <v>0</v>
      </c>
      <c r="Z235">
        <v>121</v>
      </c>
      <c r="AA235">
        <v>14.4</v>
      </c>
      <c r="AB235">
        <v>0</v>
      </c>
      <c r="AC235">
        <v>0</v>
      </c>
      <c r="AD235">
        <v>1</v>
      </c>
      <c r="AE235">
        <v>0</v>
      </c>
      <c r="AF235" t="s">
        <v>41</v>
      </c>
      <c r="AG235">
        <v>14.387499999999999</v>
      </c>
      <c r="AH235">
        <v>2</v>
      </c>
      <c r="AI235">
        <v>26813480</v>
      </c>
      <c r="AJ235">
        <v>233</v>
      </c>
      <c r="AK235">
        <v>0</v>
      </c>
      <c r="AL235">
        <v>0</v>
      </c>
      <c r="AM235">
        <v>0</v>
      </c>
      <c r="AN235">
        <v>0</v>
      </c>
      <c r="AO235">
        <v>0</v>
      </c>
      <c r="AP235">
        <v>0</v>
      </c>
      <c r="AQ235">
        <v>0</v>
      </c>
      <c r="AR235">
        <v>0</v>
      </c>
    </row>
    <row r="236" spans="1:44" x14ac:dyDescent="0.2">
      <c r="A236">
        <f>ROW(Source!A96)</f>
        <v>96</v>
      </c>
      <c r="B236">
        <v>26813481</v>
      </c>
      <c r="C236">
        <v>26813473</v>
      </c>
      <c r="D236">
        <v>25231536</v>
      </c>
      <c r="E236">
        <v>1</v>
      </c>
      <c r="F236">
        <v>1</v>
      </c>
      <c r="G236">
        <v>1</v>
      </c>
      <c r="H236">
        <v>2</v>
      </c>
      <c r="I236" t="s">
        <v>391</v>
      </c>
      <c r="J236" t="s">
        <v>392</v>
      </c>
      <c r="K236" t="s">
        <v>393</v>
      </c>
      <c r="L236">
        <v>1368</v>
      </c>
      <c r="N236">
        <v>1011</v>
      </c>
      <c r="O236" t="s">
        <v>350</v>
      </c>
      <c r="P236" t="s">
        <v>350</v>
      </c>
      <c r="Q236">
        <v>1</v>
      </c>
      <c r="X236">
        <v>0.39</v>
      </c>
      <c r="Y236">
        <v>0</v>
      </c>
      <c r="Z236">
        <v>110</v>
      </c>
      <c r="AA236">
        <v>11.6</v>
      </c>
      <c r="AB236">
        <v>0</v>
      </c>
      <c r="AC236">
        <v>0</v>
      </c>
      <c r="AD236">
        <v>1</v>
      </c>
      <c r="AE236">
        <v>0</v>
      </c>
      <c r="AF236" t="s">
        <v>41</v>
      </c>
      <c r="AG236">
        <v>0.48750000000000004</v>
      </c>
      <c r="AH236">
        <v>2</v>
      </c>
      <c r="AI236">
        <v>26813481</v>
      </c>
      <c r="AJ236">
        <v>234</v>
      </c>
      <c r="AK236">
        <v>0</v>
      </c>
      <c r="AL236">
        <v>0</v>
      </c>
      <c r="AM236">
        <v>0</v>
      </c>
      <c r="AN236">
        <v>0</v>
      </c>
      <c r="AO236">
        <v>0</v>
      </c>
      <c r="AP236">
        <v>0</v>
      </c>
      <c r="AQ236">
        <v>0</v>
      </c>
      <c r="AR236">
        <v>0</v>
      </c>
    </row>
    <row r="237" spans="1:44" x14ac:dyDescent="0.2">
      <c r="A237">
        <f>ROW(Source!A96)</f>
        <v>96</v>
      </c>
      <c r="B237">
        <v>26813482</v>
      </c>
      <c r="C237">
        <v>26813473</v>
      </c>
      <c r="D237">
        <v>25231607</v>
      </c>
      <c r="E237">
        <v>1</v>
      </c>
      <c r="F237">
        <v>1</v>
      </c>
      <c r="G237">
        <v>1</v>
      </c>
      <c r="H237">
        <v>2</v>
      </c>
      <c r="I237" t="s">
        <v>354</v>
      </c>
      <c r="J237" t="s">
        <v>355</v>
      </c>
      <c r="K237" t="s">
        <v>356</v>
      </c>
      <c r="L237">
        <v>1368</v>
      </c>
      <c r="N237">
        <v>1011</v>
      </c>
      <c r="O237" t="s">
        <v>350</v>
      </c>
      <c r="P237" t="s">
        <v>350</v>
      </c>
      <c r="Q237">
        <v>1</v>
      </c>
      <c r="X237">
        <v>0.04</v>
      </c>
      <c r="Y237">
        <v>0</v>
      </c>
      <c r="Z237">
        <v>65.709999999999994</v>
      </c>
      <c r="AA237">
        <v>11.6</v>
      </c>
      <c r="AB237">
        <v>0</v>
      </c>
      <c r="AC237">
        <v>0</v>
      </c>
      <c r="AD237">
        <v>1</v>
      </c>
      <c r="AE237">
        <v>0</v>
      </c>
      <c r="AF237" t="s">
        <v>41</v>
      </c>
      <c r="AG237">
        <v>0.05</v>
      </c>
      <c r="AH237">
        <v>2</v>
      </c>
      <c r="AI237">
        <v>26813482</v>
      </c>
      <c r="AJ237">
        <v>235</v>
      </c>
      <c r="AK237">
        <v>0</v>
      </c>
      <c r="AL237">
        <v>0</v>
      </c>
      <c r="AM237">
        <v>0</v>
      </c>
      <c r="AN237">
        <v>0</v>
      </c>
      <c r="AO237">
        <v>0</v>
      </c>
      <c r="AP237">
        <v>0</v>
      </c>
      <c r="AQ237">
        <v>0</v>
      </c>
      <c r="AR237">
        <v>0</v>
      </c>
    </row>
    <row r="238" spans="1:44" x14ac:dyDescent="0.2">
      <c r="A238">
        <f>ROW(Source!A96)</f>
        <v>96</v>
      </c>
      <c r="B238">
        <v>26813483</v>
      </c>
      <c r="C238">
        <v>26813473</v>
      </c>
      <c r="D238">
        <v>25146434</v>
      </c>
      <c r="E238">
        <v>17</v>
      </c>
      <c r="F238">
        <v>1</v>
      </c>
      <c r="G238">
        <v>1</v>
      </c>
      <c r="H238">
        <v>3</v>
      </c>
      <c r="I238" t="s">
        <v>489</v>
      </c>
      <c r="J238" t="s">
        <v>6</v>
      </c>
      <c r="K238" t="s">
        <v>490</v>
      </c>
      <c r="L238">
        <v>1348</v>
      </c>
      <c r="N238">
        <v>1009</v>
      </c>
      <c r="O238" t="s">
        <v>62</v>
      </c>
      <c r="P238" t="s">
        <v>62</v>
      </c>
      <c r="Q238">
        <v>1000</v>
      </c>
      <c r="X238">
        <v>1.1599999999999999E-2</v>
      </c>
      <c r="Y238">
        <v>0</v>
      </c>
      <c r="Z238">
        <v>0</v>
      </c>
      <c r="AA238">
        <v>0</v>
      </c>
      <c r="AB238">
        <v>0</v>
      </c>
      <c r="AC238">
        <v>0</v>
      </c>
      <c r="AD238">
        <v>0</v>
      </c>
      <c r="AE238">
        <v>0</v>
      </c>
      <c r="AF238" t="s">
        <v>6</v>
      </c>
      <c r="AG238">
        <v>1.1599999999999999E-2</v>
      </c>
      <c r="AH238">
        <v>3</v>
      </c>
      <c r="AI238">
        <v>-1</v>
      </c>
      <c r="AJ238" t="s">
        <v>6</v>
      </c>
      <c r="AK238">
        <v>0</v>
      </c>
      <c r="AL238">
        <v>0</v>
      </c>
      <c r="AM238">
        <v>0</v>
      </c>
      <c r="AN238">
        <v>0</v>
      </c>
      <c r="AO238">
        <v>0</v>
      </c>
      <c r="AP238">
        <v>0</v>
      </c>
      <c r="AQ238">
        <v>0</v>
      </c>
      <c r="AR238">
        <v>0</v>
      </c>
    </row>
    <row r="239" spans="1:44" x14ac:dyDescent="0.2">
      <c r="A239">
        <f>ROW(Source!A96)</f>
        <v>96</v>
      </c>
      <c r="B239">
        <v>26813484</v>
      </c>
      <c r="C239">
        <v>26813473</v>
      </c>
      <c r="D239">
        <v>25149961</v>
      </c>
      <c r="E239">
        <v>1</v>
      </c>
      <c r="F239">
        <v>1</v>
      </c>
      <c r="G239">
        <v>1</v>
      </c>
      <c r="H239">
        <v>3</v>
      </c>
      <c r="I239" t="s">
        <v>400</v>
      </c>
      <c r="J239" t="s">
        <v>401</v>
      </c>
      <c r="K239" t="s">
        <v>402</v>
      </c>
      <c r="L239">
        <v>1339</v>
      </c>
      <c r="N239">
        <v>1007</v>
      </c>
      <c r="O239" t="s">
        <v>52</v>
      </c>
      <c r="P239" t="s">
        <v>52</v>
      </c>
      <c r="Q239">
        <v>1</v>
      </c>
      <c r="X239">
        <v>0.2</v>
      </c>
      <c r="Y239">
        <v>2.44</v>
      </c>
      <c r="Z239">
        <v>0</v>
      </c>
      <c r="AA239">
        <v>0</v>
      </c>
      <c r="AB239">
        <v>0</v>
      </c>
      <c r="AC239">
        <v>0</v>
      </c>
      <c r="AD239">
        <v>1</v>
      </c>
      <c r="AE239">
        <v>0</v>
      </c>
      <c r="AF239" t="s">
        <v>6</v>
      </c>
      <c r="AG239">
        <v>0.2</v>
      </c>
      <c r="AH239">
        <v>2</v>
      </c>
      <c r="AI239">
        <v>26813484</v>
      </c>
      <c r="AJ239">
        <v>237</v>
      </c>
      <c r="AK239">
        <v>0</v>
      </c>
      <c r="AL239">
        <v>0</v>
      </c>
      <c r="AM239">
        <v>0</v>
      </c>
      <c r="AN239">
        <v>0</v>
      </c>
      <c r="AO239">
        <v>0</v>
      </c>
      <c r="AP239">
        <v>0</v>
      </c>
      <c r="AQ239">
        <v>0</v>
      </c>
      <c r="AR239">
        <v>0</v>
      </c>
    </row>
    <row r="240" spans="1:44" x14ac:dyDescent="0.2">
      <c r="A240">
        <f>ROW(Source!A96)</f>
        <v>96</v>
      </c>
      <c r="B240">
        <v>26813485</v>
      </c>
      <c r="C240">
        <v>26813473</v>
      </c>
      <c r="D240">
        <v>25145471</v>
      </c>
      <c r="E240">
        <v>17</v>
      </c>
      <c r="F240">
        <v>1</v>
      </c>
      <c r="G240">
        <v>1</v>
      </c>
      <c r="H240">
        <v>3</v>
      </c>
      <c r="I240" t="s">
        <v>491</v>
      </c>
      <c r="J240" t="s">
        <v>6</v>
      </c>
      <c r="K240" t="s">
        <v>492</v>
      </c>
      <c r="L240">
        <v>1348</v>
      </c>
      <c r="N240">
        <v>1009</v>
      </c>
      <c r="O240" t="s">
        <v>62</v>
      </c>
      <c r="P240" t="s">
        <v>62</v>
      </c>
      <c r="Q240">
        <v>1000</v>
      </c>
      <c r="X240">
        <v>102</v>
      </c>
      <c r="Y240">
        <v>0</v>
      </c>
      <c r="Z240">
        <v>0</v>
      </c>
      <c r="AA240">
        <v>0</v>
      </c>
      <c r="AB240">
        <v>0</v>
      </c>
      <c r="AC240">
        <v>0</v>
      </c>
      <c r="AD240">
        <v>0</v>
      </c>
      <c r="AE240">
        <v>0</v>
      </c>
      <c r="AF240" t="s">
        <v>6</v>
      </c>
      <c r="AG240">
        <v>102</v>
      </c>
      <c r="AH240">
        <v>3</v>
      </c>
      <c r="AI240">
        <v>-1</v>
      </c>
      <c r="AJ240" t="s">
        <v>6</v>
      </c>
      <c r="AK240">
        <v>0</v>
      </c>
      <c r="AL240">
        <v>0</v>
      </c>
      <c r="AM240">
        <v>0</v>
      </c>
      <c r="AN240">
        <v>0</v>
      </c>
      <c r="AO240">
        <v>0</v>
      </c>
      <c r="AP240">
        <v>0</v>
      </c>
      <c r="AQ240">
        <v>0</v>
      </c>
      <c r="AR240">
        <v>0</v>
      </c>
    </row>
    <row r="241" spans="1:44" x14ac:dyDescent="0.2">
      <c r="A241">
        <f>ROW(Source!A96)</f>
        <v>96</v>
      </c>
      <c r="B241">
        <v>26813486</v>
      </c>
      <c r="C241">
        <v>26813473</v>
      </c>
      <c r="D241">
        <v>25172445</v>
      </c>
      <c r="E241">
        <v>1</v>
      </c>
      <c r="F241">
        <v>1</v>
      </c>
      <c r="G241">
        <v>1</v>
      </c>
      <c r="H241">
        <v>3</v>
      </c>
      <c r="I241" t="s">
        <v>468</v>
      </c>
      <c r="J241" t="s">
        <v>469</v>
      </c>
      <c r="K241" t="s">
        <v>470</v>
      </c>
      <c r="L241">
        <v>1348</v>
      </c>
      <c r="N241">
        <v>1009</v>
      </c>
      <c r="O241" t="s">
        <v>62</v>
      </c>
      <c r="P241" t="s">
        <v>62</v>
      </c>
      <c r="Q241">
        <v>1000</v>
      </c>
      <c r="X241">
        <v>6.1999999999999998E-3</v>
      </c>
      <c r="Y241">
        <v>5989</v>
      </c>
      <c r="Z241">
        <v>0</v>
      </c>
      <c r="AA241">
        <v>0</v>
      </c>
      <c r="AB241">
        <v>0</v>
      </c>
      <c r="AC241">
        <v>0</v>
      </c>
      <c r="AD241">
        <v>1</v>
      </c>
      <c r="AE241">
        <v>0</v>
      </c>
      <c r="AF241" t="s">
        <v>6</v>
      </c>
      <c r="AG241">
        <v>6.1999999999999998E-3</v>
      </c>
      <c r="AH241">
        <v>2</v>
      </c>
      <c r="AI241">
        <v>26813486</v>
      </c>
      <c r="AJ241">
        <v>239</v>
      </c>
      <c r="AK241">
        <v>0</v>
      </c>
      <c r="AL241">
        <v>0</v>
      </c>
      <c r="AM241">
        <v>0</v>
      </c>
      <c r="AN241">
        <v>0</v>
      </c>
      <c r="AO241">
        <v>0</v>
      </c>
      <c r="AP241">
        <v>0</v>
      </c>
      <c r="AQ241">
        <v>0</v>
      </c>
      <c r="AR241">
        <v>0</v>
      </c>
    </row>
    <row r="242" spans="1:44" x14ac:dyDescent="0.2">
      <c r="A242">
        <f>ROW(Source!A96)</f>
        <v>96</v>
      </c>
      <c r="B242">
        <v>26813487</v>
      </c>
      <c r="C242">
        <v>26813473</v>
      </c>
      <c r="D242">
        <v>25178466</v>
      </c>
      <c r="E242">
        <v>1</v>
      </c>
      <c r="F242">
        <v>1</v>
      </c>
      <c r="G242">
        <v>1</v>
      </c>
      <c r="H242">
        <v>3</v>
      </c>
      <c r="I242" t="s">
        <v>471</v>
      </c>
      <c r="J242" t="s">
        <v>472</v>
      </c>
      <c r="K242" t="s">
        <v>473</v>
      </c>
      <c r="L242">
        <v>1339</v>
      </c>
      <c r="N242">
        <v>1007</v>
      </c>
      <c r="O242" t="s">
        <v>52</v>
      </c>
      <c r="P242" t="s">
        <v>52</v>
      </c>
      <c r="Q242">
        <v>1</v>
      </c>
      <c r="X242">
        <v>0.15</v>
      </c>
      <c r="Y242">
        <v>1287</v>
      </c>
      <c r="Z242">
        <v>0</v>
      </c>
      <c r="AA242">
        <v>0</v>
      </c>
      <c r="AB242">
        <v>0</v>
      </c>
      <c r="AC242">
        <v>0</v>
      </c>
      <c r="AD242">
        <v>1</v>
      </c>
      <c r="AE242">
        <v>0</v>
      </c>
      <c r="AF242" t="s">
        <v>6</v>
      </c>
      <c r="AG242">
        <v>0.15</v>
      </c>
      <c r="AH242">
        <v>2</v>
      </c>
      <c r="AI242">
        <v>26813487</v>
      </c>
      <c r="AJ242">
        <v>240</v>
      </c>
      <c r="AK242">
        <v>0</v>
      </c>
      <c r="AL242">
        <v>0</v>
      </c>
      <c r="AM242">
        <v>0</v>
      </c>
      <c r="AN242">
        <v>0</v>
      </c>
      <c r="AO242">
        <v>0</v>
      </c>
      <c r="AP242">
        <v>0</v>
      </c>
      <c r="AQ242">
        <v>0</v>
      </c>
      <c r="AR242">
        <v>0</v>
      </c>
    </row>
    <row r="243" spans="1:44" x14ac:dyDescent="0.2">
      <c r="A243">
        <f>ROW(Source!A97)</f>
        <v>97</v>
      </c>
      <c r="B243">
        <v>26813474</v>
      </c>
      <c r="C243">
        <v>26813473</v>
      </c>
      <c r="D243">
        <v>25419089</v>
      </c>
      <c r="E243">
        <v>1</v>
      </c>
      <c r="F243">
        <v>1</v>
      </c>
      <c r="G243">
        <v>1</v>
      </c>
      <c r="H243">
        <v>1</v>
      </c>
      <c r="I243" t="s">
        <v>457</v>
      </c>
      <c r="J243" t="s">
        <v>6</v>
      </c>
      <c r="K243" t="s">
        <v>458</v>
      </c>
      <c r="L243">
        <v>1191</v>
      </c>
      <c r="N243">
        <v>1013</v>
      </c>
      <c r="O243" t="s">
        <v>344</v>
      </c>
      <c r="P243" t="s">
        <v>344</v>
      </c>
      <c r="Q243">
        <v>1</v>
      </c>
      <c r="X243">
        <v>38.299999999999997</v>
      </c>
      <c r="Y243">
        <v>0</v>
      </c>
      <c r="Z243">
        <v>0</v>
      </c>
      <c r="AA243">
        <v>0</v>
      </c>
      <c r="AB243">
        <v>9.6199999999999992</v>
      </c>
      <c r="AC243">
        <v>0</v>
      </c>
      <c r="AD243">
        <v>1</v>
      </c>
      <c r="AE243">
        <v>1</v>
      </c>
      <c r="AF243" t="s">
        <v>42</v>
      </c>
      <c r="AG243">
        <v>44.044999999999995</v>
      </c>
      <c r="AH243">
        <v>2</v>
      </c>
      <c r="AI243">
        <v>26813474</v>
      </c>
      <c r="AJ243">
        <v>241</v>
      </c>
      <c r="AK243">
        <v>0</v>
      </c>
      <c r="AL243">
        <v>0</v>
      </c>
      <c r="AM243">
        <v>0</v>
      </c>
      <c r="AN243">
        <v>0</v>
      </c>
      <c r="AO243">
        <v>0</v>
      </c>
      <c r="AP243">
        <v>0</v>
      </c>
      <c r="AQ243">
        <v>0</v>
      </c>
      <c r="AR243">
        <v>0</v>
      </c>
    </row>
    <row r="244" spans="1:44" x14ac:dyDescent="0.2">
      <c r="A244">
        <f>ROW(Source!A97)</f>
        <v>97</v>
      </c>
      <c r="B244">
        <v>26813475</v>
      </c>
      <c r="C244">
        <v>26813473</v>
      </c>
      <c r="D244">
        <v>25412928</v>
      </c>
      <c r="E244">
        <v>1</v>
      </c>
      <c r="F244">
        <v>1</v>
      </c>
      <c r="G244">
        <v>1</v>
      </c>
      <c r="H244">
        <v>1</v>
      </c>
      <c r="I244" t="s">
        <v>345</v>
      </c>
      <c r="J244" t="s">
        <v>6</v>
      </c>
      <c r="K244" t="s">
        <v>346</v>
      </c>
      <c r="L244">
        <v>1191</v>
      </c>
      <c r="N244">
        <v>1013</v>
      </c>
      <c r="O244" t="s">
        <v>344</v>
      </c>
      <c r="P244" t="s">
        <v>344</v>
      </c>
      <c r="Q244">
        <v>1</v>
      </c>
      <c r="X244">
        <v>19.12</v>
      </c>
      <c r="Y244">
        <v>0</v>
      </c>
      <c r="Z244">
        <v>0</v>
      </c>
      <c r="AA244">
        <v>0</v>
      </c>
      <c r="AB244">
        <v>0</v>
      </c>
      <c r="AC244">
        <v>0</v>
      </c>
      <c r="AD244">
        <v>1</v>
      </c>
      <c r="AE244">
        <v>2</v>
      </c>
      <c r="AF244" t="s">
        <v>41</v>
      </c>
      <c r="AG244">
        <v>23.900000000000002</v>
      </c>
      <c r="AH244">
        <v>2</v>
      </c>
      <c r="AI244">
        <v>26813475</v>
      </c>
      <c r="AJ244">
        <v>242</v>
      </c>
      <c r="AK244">
        <v>0</v>
      </c>
      <c r="AL244">
        <v>0</v>
      </c>
      <c r="AM244">
        <v>0</v>
      </c>
      <c r="AN244">
        <v>0</v>
      </c>
      <c r="AO244">
        <v>0</v>
      </c>
      <c r="AP244">
        <v>0</v>
      </c>
      <c r="AQ244">
        <v>0</v>
      </c>
      <c r="AR244">
        <v>0</v>
      </c>
    </row>
    <row r="245" spans="1:44" x14ac:dyDescent="0.2">
      <c r="A245">
        <f>ROW(Source!A97)</f>
        <v>97</v>
      </c>
      <c r="B245">
        <v>26813476</v>
      </c>
      <c r="C245">
        <v>26813473</v>
      </c>
      <c r="D245">
        <v>25230220</v>
      </c>
      <c r="E245">
        <v>1</v>
      </c>
      <c r="F245">
        <v>1</v>
      </c>
      <c r="G245">
        <v>1</v>
      </c>
      <c r="H245">
        <v>2</v>
      </c>
      <c r="I245" t="s">
        <v>351</v>
      </c>
      <c r="J245" t="s">
        <v>352</v>
      </c>
      <c r="K245" t="s">
        <v>353</v>
      </c>
      <c r="L245">
        <v>1368</v>
      </c>
      <c r="N245">
        <v>1011</v>
      </c>
      <c r="O245" t="s">
        <v>350</v>
      </c>
      <c r="P245" t="s">
        <v>350</v>
      </c>
      <c r="Q245">
        <v>1</v>
      </c>
      <c r="X245">
        <v>0.03</v>
      </c>
      <c r="Y245">
        <v>0</v>
      </c>
      <c r="Z245">
        <v>111.99</v>
      </c>
      <c r="AA245">
        <v>13.5</v>
      </c>
      <c r="AB245">
        <v>0</v>
      </c>
      <c r="AC245">
        <v>0</v>
      </c>
      <c r="AD245">
        <v>1</v>
      </c>
      <c r="AE245">
        <v>0</v>
      </c>
      <c r="AF245" t="s">
        <v>41</v>
      </c>
      <c r="AG245">
        <v>3.7499999999999999E-2</v>
      </c>
      <c r="AH245">
        <v>2</v>
      </c>
      <c r="AI245">
        <v>26813476</v>
      </c>
      <c r="AJ245">
        <v>243</v>
      </c>
      <c r="AK245">
        <v>0</v>
      </c>
      <c r="AL245">
        <v>0</v>
      </c>
      <c r="AM245">
        <v>0</v>
      </c>
      <c r="AN245">
        <v>0</v>
      </c>
      <c r="AO245">
        <v>0</v>
      </c>
      <c r="AP245">
        <v>0</v>
      </c>
      <c r="AQ245">
        <v>0</v>
      </c>
      <c r="AR245">
        <v>0</v>
      </c>
    </row>
    <row r="246" spans="1:44" x14ac:dyDescent="0.2">
      <c r="A246">
        <f>ROW(Source!A97)</f>
        <v>97</v>
      </c>
      <c r="B246">
        <v>26813477</v>
      </c>
      <c r="C246">
        <v>26813473</v>
      </c>
      <c r="D246">
        <v>25230729</v>
      </c>
      <c r="E246">
        <v>1</v>
      </c>
      <c r="F246">
        <v>1</v>
      </c>
      <c r="G246">
        <v>1</v>
      </c>
      <c r="H246">
        <v>2</v>
      </c>
      <c r="I246" t="s">
        <v>459</v>
      </c>
      <c r="J246" t="s">
        <v>460</v>
      </c>
      <c r="K246" t="s">
        <v>461</v>
      </c>
      <c r="L246">
        <v>1368</v>
      </c>
      <c r="N246">
        <v>1011</v>
      </c>
      <c r="O246" t="s">
        <v>350</v>
      </c>
      <c r="P246" t="s">
        <v>350</v>
      </c>
      <c r="Q246">
        <v>1</v>
      </c>
      <c r="X246">
        <v>3.19</v>
      </c>
      <c r="Y246">
        <v>0</v>
      </c>
      <c r="Z246">
        <v>195.2</v>
      </c>
      <c r="AA246">
        <v>14.4</v>
      </c>
      <c r="AB246">
        <v>0</v>
      </c>
      <c r="AC246">
        <v>0</v>
      </c>
      <c r="AD246">
        <v>1</v>
      </c>
      <c r="AE246">
        <v>0</v>
      </c>
      <c r="AF246" t="s">
        <v>41</v>
      </c>
      <c r="AG246">
        <v>3.9874999999999998</v>
      </c>
      <c r="AH246">
        <v>2</v>
      </c>
      <c r="AI246">
        <v>26813477</v>
      </c>
      <c r="AJ246">
        <v>244</v>
      </c>
      <c r="AK246">
        <v>0</v>
      </c>
      <c r="AL246">
        <v>0</v>
      </c>
      <c r="AM246">
        <v>0</v>
      </c>
      <c r="AN246">
        <v>0</v>
      </c>
      <c r="AO246">
        <v>0</v>
      </c>
      <c r="AP246">
        <v>0</v>
      </c>
      <c r="AQ246">
        <v>0</v>
      </c>
      <c r="AR246">
        <v>0</v>
      </c>
    </row>
    <row r="247" spans="1:44" x14ac:dyDescent="0.2">
      <c r="A247">
        <f>ROW(Source!A97)</f>
        <v>97</v>
      </c>
      <c r="B247">
        <v>26813478</v>
      </c>
      <c r="C247">
        <v>26813473</v>
      </c>
      <c r="D247">
        <v>25230745</v>
      </c>
      <c r="E247">
        <v>1</v>
      </c>
      <c r="F247">
        <v>1</v>
      </c>
      <c r="G247">
        <v>1</v>
      </c>
      <c r="H247">
        <v>2</v>
      </c>
      <c r="I247" t="s">
        <v>462</v>
      </c>
      <c r="J247" t="s">
        <v>463</v>
      </c>
      <c r="K247" t="s">
        <v>464</v>
      </c>
      <c r="L247">
        <v>1368</v>
      </c>
      <c r="N247">
        <v>1011</v>
      </c>
      <c r="O247" t="s">
        <v>350</v>
      </c>
      <c r="P247" t="s">
        <v>350</v>
      </c>
      <c r="Q247">
        <v>1</v>
      </c>
      <c r="X247">
        <v>1.4</v>
      </c>
      <c r="Y247">
        <v>0</v>
      </c>
      <c r="Z247">
        <v>17.2</v>
      </c>
      <c r="AA247">
        <v>0</v>
      </c>
      <c r="AB247">
        <v>0</v>
      </c>
      <c r="AC247">
        <v>0</v>
      </c>
      <c r="AD247">
        <v>1</v>
      </c>
      <c r="AE247">
        <v>0</v>
      </c>
      <c r="AF247" t="s">
        <v>41</v>
      </c>
      <c r="AG247">
        <v>1.75</v>
      </c>
      <c r="AH247">
        <v>2</v>
      </c>
      <c r="AI247">
        <v>26813478</v>
      </c>
      <c r="AJ247">
        <v>245</v>
      </c>
      <c r="AK247">
        <v>0</v>
      </c>
      <c r="AL247">
        <v>0</v>
      </c>
      <c r="AM247">
        <v>0</v>
      </c>
      <c r="AN247">
        <v>0</v>
      </c>
      <c r="AO247">
        <v>0</v>
      </c>
      <c r="AP247">
        <v>0</v>
      </c>
      <c r="AQ247">
        <v>0</v>
      </c>
      <c r="AR247">
        <v>0</v>
      </c>
    </row>
    <row r="248" spans="1:44" x14ac:dyDescent="0.2">
      <c r="A248">
        <f>ROW(Source!A97)</f>
        <v>97</v>
      </c>
      <c r="B248">
        <v>26813479</v>
      </c>
      <c r="C248">
        <v>26813473</v>
      </c>
      <c r="D248">
        <v>25230779</v>
      </c>
      <c r="E248">
        <v>1</v>
      </c>
      <c r="F248">
        <v>1</v>
      </c>
      <c r="G248">
        <v>1</v>
      </c>
      <c r="H248">
        <v>2</v>
      </c>
      <c r="I248" t="s">
        <v>433</v>
      </c>
      <c r="J248" t="s">
        <v>434</v>
      </c>
      <c r="K248" t="s">
        <v>435</v>
      </c>
      <c r="L248">
        <v>1368</v>
      </c>
      <c r="N248">
        <v>1011</v>
      </c>
      <c r="O248" t="s">
        <v>350</v>
      </c>
      <c r="P248" t="s">
        <v>350</v>
      </c>
      <c r="Q248">
        <v>1</v>
      </c>
      <c r="X248">
        <v>3.96</v>
      </c>
      <c r="Y248">
        <v>0</v>
      </c>
      <c r="Z248">
        <v>75</v>
      </c>
      <c r="AA248">
        <v>11.6</v>
      </c>
      <c r="AB248">
        <v>0</v>
      </c>
      <c r="AC248">
        <v>0</v>
      </c>
      <c r="AD248">
        <v>1</v>
      </c>
      <c r="AE248">
        <v>0</v>
      </c>
      <c r="AF248" t="s">
        <v>41</v>
      </c>
      <c r="AG248">
        <v>4.95</v>
      </c>
      <c r="AH248">
        <v>2</v>
      </c>
      <c r="AI248">
        <v>26813479</v>
      </c>
      <c r="AJ248">
        <v>246</v>
      </c>
      <c r="AK248">
        <v>0</v>
      </c>
      <c r="AL248">
        <v>0</v>
      </c>
      <c r="AM248">
        <v>0</v>
      </c>
      <c r="AN248">
        <v>0</v>
      </c>
      <c r="AO248">
        <v>0</v>
      </c>
      <c r="AP248">
        <v>0</v>
      </c>
      <c r="AQ248">
        <v>0</v>
      </c>
      <c r="AR248">
        <v>0</v>
      </c>
    </row>
    <row r="249" spans="1:44" x14ac:dyDescent="0.2">
      <c r="A249">
        <f>ROW(Source!A97)</f>
        <v>97</v>
      </c>
      <c r="B249">
        <v>26813480</v>
      </c>
      <c r="C249">
        <v>26813473</v>
      </c>
      <c r="D249">
        <v>25230783</v>
      </c>
      <c r="E249">
        <v>1</v>
      </c>
      <c r="F249">
        <v>1</v>
      </c>
      <c r="G249">
        <v>1</v>
      </c>
      <c r="H249">
        <v>2</v>
      </c>
      <c r="I249" t="s">
        <v>465</v>
      </c>
      <c r="J249" t="s">
        <v>466</v>
      </c>
      <c r="K249" t="s">
        <v>467</v>
      </c>
      <c r="L249">
        <v>1368</v>
      </c>
      <c r="N249">
        <v>1011</v>
      </c>
      <c r="O249" t="s">
        <v>350</v>
      </c>
      <c r="P249" t="s">
        <v>350</v>
      </c>
      <c r="Q249">
        <v>1</v>
      </c>
      <c r="X249">
        <v>11.51</v>
      </c>
      <c r="Y249">
        <v>0</v>
      </c>
      <c r="Z249">
        <v>121</v>
      </c>
      <c r="AA249">
        <v>14.4</v>
      </c>
      <c r="AB249">
        <v>0</v>
      </c>
      <c r="AC249">
        <v>0</v>
      </c>
      <c r="AD249">
        <v>1</v>
      </c>
      <c r="AE249">
        <v>0</v>
      </c>
      <c r="AF249" t="s">
        <v>41</v>
      </c>
      <c r="AG249">
        <v>14.387499999999999</v>
      </c>
      <c r="AH249">
        <v>2</v>
      </c>
      <c r="AI249">
        <v>26813480</v>
      </c>
      <c r="AJ249">
        <v>247</v>
      </c>
      <c r="AK249">
        <v>0</v>
      </c>
      <c r="AL249">
        <v>0</v>
      </c>
      <c r="AM249">
        <v>0</v>
      </c>
      <c r="AN249">
        <v>0</v>
      </c>
      <c r="AO249">
        <v>0</v>
      </c>
      <c r="AP249">
        <v>0</v>
      </c>
      <c r="AQ249">
        <v>0</v>
      </c>
      <c r="AR249">
        <v>0</v>
      </c>
    </row>
    <row r="250" spans="1:44" x14ac:dyDescent="0.2">
      <c r="A250">
        <f>ROW(Source!A97)</f>
        <v>97</v>
      </c>
      <c r="B250">
        <v>26813481</v>
      </c>
      <c r="C250">
        <v>26813473</v>
      </c>
      <c r="D250">
        <v>25231536</v>
      </c>
      <c r="E250">
        <v>1</v>
      </c>
      <c r="F250">
        <v>1</v>
      </c>
      <c r="G250">
        <v>1</v>
      </c>
      <c r="H250">
        <v>2</v>
      </c>
      <c r="I250" t="s">
        <v>391</v>
      </c>
      <c r="J250" t="s">
        <v>392</v>
      </c>
      <c r="K250" t="s">
        <v>393</v>
      </c>
      <c r="L250">
        <v>1368</v>
      </c>
      <c r="N250">
        <v>1011</v>
      </c>
      <c r="O250" t="s">
        <v>350</v>
      </c>
      <c r="P250" t="s">
        <v>350</v>
      </c>
      <c r="Q250">
        <v>1</v>
      </c>
      <c r="X250">
        <v>0.39</v>
      </c>
      <c r="Y250">
        <v>0</v>
      </c>
      <c r="Z250">
        <v>110</v>
      </c>
      <c r="AA250">
        <v>11.6</v>
      </c>
      <c r="AB250">
        <v>0</v>
      </c>
      <c r="AC250">
        <v>0</v>
      </c>
      <c r="AD250">
        <v>1</v>
      </c>
      <c r="AE250">
        <v>0</v>
      </c>
      <c r="AF250" t="s">
        <v>41</v>
      </c>
      <c r="AG250">
        <v>0.48750000000000004</v>
      </c>
      <c r="AH250">
        <v>2</v>
      </c>
      <c r="AI250">
        <v>26813481</v>
      </c>
      <c r="AJ250">
        <v>248</v>
      </c>
      <c r="AK250">
        <v>0</v>
      </c>
      <c r="AL250">
        <v>0</v>
      </c>
      <c r="AM250">
        <v>0</v>
      </c>
      <c r="AN250">
        <v>0</v>
      </c>
      <c r="AO250">
        <v>0</v>
      </c>
      <c r="AP250">
        <v>0</v>
      </c>
      <c r="AQ250">
        <v>0</v>
      </c>
      <c r="AR250">
        <v>0</v>
      </c>
    </row>
    <row r="251" spans="1:44" x14ac:dyDescent="0.2">
      <c r="A251">
        <f>ROW(Source!A97)</f>
        <v>97</v>
      </c>
      <c r="B251">
        <v>26813482</v>
      </c>
      <c r="C251">
        <v>26813473</v>
      </c>
      <c r="D251">
        <v>25231607</v>
      </c>
      <c r="E251">
        <v>1</v>
      </c>
      <c r="F251">
        <v>1</v>
      </c>
      <c r="G251">
        <v>1</v>
      </c>
      <c r="H251">
        <v>2</v>
      </c>
      <c r="I251" t="s">
        <v>354</v>
      </c>
      <c r="J251" t="s">
        <v>355</v>
      </c>
      <c r="K251" t="s">
        <v>356</v>
      </c>
      <c r="L251">
        <v>1368</v>
      </c>
      <c r="N251">
        <v>1011</v>
      </c>
      <c r="O251" t="s">
        <v>350</v>
      </c>
      <c r="P251" t="s">
        <v>350</v>
      </c>
      <c r="Q251">
        <v>1</v>
      </c>
      <c r="X251">
        <v>0.04</v>
      </c>
      <c r="Y251">
        <v>0</v>
      </c>
      <c r="Z251">
        <v>65.709999999999994</v>
      </c>
      <c r="AA251">
        <v>11.6</v>
      </c>
      <c r="AB251">
        <v>0</v>
      </c>
      <c r="AC251">
        <v>0</v>
      </c>
      <c r="AD251">
        <v>1</v>
      </c>
      <c r="AE251">
        <v>0</v>
      </c>
      <c r="AF251" t="s">
        <v>41</v>
      </c>
      <c r="AG251">
        <v>0.05</v>
      </c>
      <c r="AH251">
        <v>2</v>
      </c>
      <c r="AI251">
        <v>26813482</v>
      </c>
      <c r="AJ251">
        <v>249</v>
      </c>
      <c r="AK251">
        <v>0</v>
      </c>
      <c r="AL251">
        <v>0</v>
      </c>
      <c r="AM251">
        <v>0</v>
      </c>
      <c r="AN251">
        <v>0</v>
      </c>
      <c r="AO251">
        <v>0</v>
      </c>
      <c r="AP251">
        <v>0</v>
      </c>
      <c r="AQ251">
        <v>0</v>
      </c>
      <c r="AR251">
        <v>0</v>
      </c>
    </row>
    <row r="252" spans="1:44" x14ac:dyDescent="0.2">
      <c r="A252">
        <f>ROW(Source!A97)</f>
        <v>97</v>
      </c>
      <c r="B252">
        <v>26813483</v>
      </c>
      <c r="C252">
        <v>26813473</v>
      </c>
      <c r="D252">
        <v>25146434</v>
      </c>
      <c r="E252">
        <v>17</v>
      </c>
      <c r="F252">
        <v>1</v>
      </c>
      <c r="G252">
        <v>1</v>
      </c>
      <c r="H252">
        <v>3</v>
      </c>
      <c r="I252" t="s">
        <v>489</v>
      </c>
      <c r="J252" t="s">
        <v>6</v>
      </c>
      <c r="K252" t="s">
        <v>490</v>
      </c>
      <c r="L252">
        <v>1348</v>
      </c>
      <c r="N252">
        <v>1009</v>
      </c>
      <c r="O252" t="s">
        <v>62</v>
      </c>
      <c r="P252" t="s">
        <v>62</v>
      </c>
      <c r="Q252">
        <v>1000</v>
      </c>
      <c r="X252">
        <v>1.1599999999999999E-2</v>
      </c>
      <c r="Y252">
        <v>0</v>
      </c>
      <c r="Z252">
        <v>0</v>
      </c>
      <c r="AA252">
        <v>0</v>
      </c>
      <c r="AB252">
        <v>0</v>
      </c>
      <c r="AC252">
        <v>0</v>
      </c>
      <c r="AD252">
        <v>0</v>
      </c>
      <c r="AE252">
        <v>0</v>
      </c>
      <c r="AF252" t="s">
        <v>6</v>
      </c>
      <c r="AG252">
        <v>1.1599999999999999E-2</v>
      </c>
      <c r="AH252">
        <v>3</v>
      </c>
      <c r="AI252">
        <v>-1</v>
      </c>
      <c r="AJ252" t="s">
        <v>6</v>
      </c>
      <c r="AK252">
        <v>0</v>
      </c>
      <c r="AL252">
        <v>0</v>
      </c>
      <c r="AM252">
        <v>0</v>
      </c>
      <c r="AN252">
        <v>0</v>
      </c>
      <c r="AO252">
        <v>0</v>
      </c>
      <c r="AP252">
        <v>0</v>
      </c>
      <c r="AQ252">
        <v>0</v>
      </c>
      <c r="AR252">
        <v>0</v>
      </c>
    </row>
    <row r="253" spans="1:44" x14ac:dyDescent="0.2">
      <c r="A253">
        <f>ROW(Source!A97)</f>
        <v>97</v>
      </c>
      <c r="B253">
        <v>26813484</v>
      </c>
      <c r="C253">
        <v>26813473</v>
      </c>
      <c r="D253">
        <v>25149961</v>
      </c>
      <c r="E253">
        <v>1</v>
      </c>
      <c r="F253">
        <v>1</v>
      </c>
      <c r="G253">
        <v>1</v>
      </c>
      <c r="H253">
        <v>3</v>
      </c>
      <c r="I253" t="s">
        <v>400</v>
      </c>
      <c r="J253" t="s">
        <v>401</v>
      </c>
      <c r="K253" t="s">
        <v>402</v>
      </c>
      <c r="L253">
        <v>1339</v>
      </c>
      <c r="N253">
        <v>1007</v>
      </c>
      <c r="O253" t="s">
        <v>52</v>
      </c>
      <c r="P253" t="s">
        <v>52</v>
      </c>
      <c r="Q253">
        <v>1</v>
      </c>
      <c r="X253">
        <v>0.2</v>
      </c>
      <c r="Y253">
        <v>2.44</v>
      </c>
      <c r="Z253">
        <v>0</v>
      </c>
      <c r="AA253">
        <v>0</v>
      </c>
      <c r="AB253">
        <v>0</v>
      </c>
      <c r="AC253">
        <v>0</v>
      </c>
      <c r="AD253">
        <v>1</v>
      </c>
      <c r="AE253">
        <v>0</v>
      </c>
      <c r="AF253" t="s">
        <v>6</v>
      </c>
      <c r="AG253">
        <v>0.2</v>
      </c>
      <c r="AH253">
        <v>2</v>
      </c>
      <c r="AI253">
        <v>26813484</v>
      </c>
      <c r="AJ253">
        <v>251</v>
      </c>
      <c r="AK253">
        <v>0</v>
      </c>
      <c r="AL253">
        <v>0</v>
      </c>
      <c r="AM253">
        <v>0</v>
      </c>
      <c r="AN253">
        <v>0</v>
      </c>
      <c r="AO253">
        <v>0</v>
      </c>
      <c r="AP253">
        <v>0</v>
      </c>
      <c r="AQ253">
        <v>0</v>
      </c>
      <c r="AR253">
        <v>0</v>
      </c>
    </row>
    <row r="254" spans="1:44" x14ac:dyDescent="0.2">
      <c r="A254">
        <f>ROW(Source!A97)</f>
        <v>97</v>
      </c>
      <c r="B254">
        <v>26813485</v>
      </c>
      <c r="C254">
        <v>26813473</v>
      </c>
      <c r="D254">
        <v>25145471</v>
      </c>
      <c r="E254">
        <v>17</v>
      </c>
      <c r="F254">
        <v>1</v>
      </c>
      <c r="G254">
        <v>1</v>
      </c>
      <c r="H254">
        <v>3</v>
      </c>
      <c r="I254" t="s">
        <v>491</v>
      </c>
      <c r="J254" t="s">
        <v>6</v>
      </c>
      <c r="K254" t="s">
        <v>492</v>
      </c>
      <c r="L254">
        <v>1348</v>
      </c>
      <c r="N254">
        <v>1009</v>
      </c>
      <c r="O254" t="s">
        <v>62</v>
      </c>
      <c r="P254" t="s">
        <v>62</v>
      </c>
      <c r="Q254">
        <v>1000</v>
      </c>
      <c r="X254">
        <v>102</v>
      </c>
      <c r="Y254">
        <v>0</v>
      </c>
      <c r="Z254">
        <v>0</v>
      </c>
      <c r="AA254">
        <v>0</v>
      </c>
      <c r="AB254">
        <v>0</v>
      </c>
      <c r="AC254">
        <v>0</v>
      </c>
      <c r="AD254">
        <v>0</v>
      </c>
      <c r="AE254">
        <v>0</v>
      </c>
      <c r="AF254" t="s">
        <v>6</v>
      </c>
      <c r="AG254">
        <v>102</v>
      </c>
      <c r="AH254">
        <v>3</v>
      </c>
      <c r="AI254">
        <v>-1</v>
      </c>
      <c r="AJ254" t="s">
        <v>6</v>
      </c>
      <c r="AK254">
        <v>0</v>
      </c>
      <c r="AL254">
        <v>0</v>
      </c>
      <c r="AM254">
        <v>0</v>
      </c>
      <c r="AN254">
        <v>0</v>
      </c>
      <c r="AO254">
        <v>0</v>
      </c>
      <c r="AP254">
        <v>0</v>
      </c>
      <c r="AQ254">
        <v>0</v>
      </c>
      <c r="AR254">
        <v>0</v>
      </c>
    </row>
    <row r="255" spans="1:44" x14ac:dyDescent="0.2">
      <c r="A255">
        <f>ROW(Source!A97)</f>
        <v>97</v>
      </c>
      <c r="B255">
        <v>26813486</v>
      </c>
      <c r="C255">
        <v>26813473</v>
      </c>
      <c r="D255">
        <v>25172445</v>
      </c>
      <c r="E255">
        <v>1</v>
      </c>
      <c r="F255">
        <v>1</v>
      </c>
      <c r="G255">
        <v>1</v>
      </c>
      <c r="H255">
        <v>3</v>
      </c>
      <c r="I255" t="s">
        <v>468</v>
      </c>
      <c r="J255" t="s">
        <v>469</v>
      </c>
      <c r="K255" t="s">
        <v>470</v>
      </c>
      <c r="L255">
        <v>1348</v>
      </c>
      <c r="N255">
        <v>1009</v>
      </c>
      <c r="O255" t="s">
        <v>62</v>
      </c>
      <c r="P255" t="s">
        <v>62</v>
      </c>
      <c r="Q255">
        <v>1000</v>
      </c>
      <c r="X255">
        <v>6.1999999999999998E-3</v>
      </c>
      <c r="Y255">
        <v>5989</v>
      </c>
      <c r="Z255">
        <v>0</v>
      </c>
      <c r="AA255">
        <v>0</v>
      </c>
      <c r="AB255">
        <v>0</v>
      </c>
      <c r="AC255">
        <v>0</v>
      </c>
      <c r="AD255">
        <v>1</v>
      </c>
      <c r="AE255">
        <v>0</v>
      </c>
      <c r="AF255" t="s">
        <v>6</v>
      </c>
      <c r="AG255">
        <v>6.1999999999999998E-3</v>
      </c>
      <c r="AH255">
        <v>2</v>
      </c>
      <c r="AI255">
        <v>26813486</v>
      </c>
      <c r="AJ255">
        <v>253</v>
      </c>
      <c r="AK255">
        <v>0</v>
      </c>
      <c r="AL255">
        <v>0</v>
      </c>
      <c r="AM255">
        <v>0</v>
      </c>
      <c r="AN255">
        <v>0</v>
      </c>
      <c r="AO255">
        <v>0</v>
      </c>
      <c r="AP255">
        <v>0</v>
      </c>
      <c r="AQ255">
        <v>0</v>
      </c>
      <c r="AR255">
        <v>0</v>
      </c>
    </row>
    <row r="256" spans="1:44" x14ac:dyDescent="0.2">
      <c r="A256">
        <f>ROW(Source!A97)</f>
        <v>97</v>
      </c>
      <c r="B256">
        <v>26813487</v>
      </c>
      <c r="C256">
        <v>26813473</v>
      </c>
      <c r="D256">
        <v>25178466</v>
      </c>
      <c r="E256">
        <v>1</v>
      </c>
      <c r="F256">
        <v>1</v>
      </c>
      <c r="G256">
        <v>1</v>
      </c>
      <c r="H256">
        <v>3</v>
      </c>
      <c r="I256" t="s">
        <v>471</v>
      </c>
      <c r="J256" t="s">
        <v>472</v>
      </c>
      <c r="K256" t="s">
        <v>473</v>
      </c>
      <c r="L256">
        <v>1339</v>
      </c>
      <c r="N256">
        <v>1007</v>
      </c>
      <c r="O256" t="s">
        <v>52</v>
      </c>
      <c r="P256" t="s">
        <v>52</v>
      </c>
      <c r="Q256">
        <v>1</v>
      </c>
      <c r="X256">
        <v>0.15</v>
      </c>
      <c r="Y256">
        <v>1287</v>
      </c>
      <c r="Z256">
        <v>0</v>
      </c>
      <c r="AA256">
        <v>0</v>
      </c>
      <c r="AB256">
        <v>0</v>
      </c>
      <c r="AC256">
        <v>0</v>
      </c>
      <c r="AD256">
        <v>1</v>
      </c>
      <c r="AE256">
        <v>0</v>
      </c>
      <c r="AF256" t="s">
        <v>6</v>
      </c>
      <c r="AG256">
        <v>0.15</v>
      </c>
      <c r="AH256">
        <v>2</v>
      </c>
      <c r="AI256">
        <v>26813487</v>
      </c>
      <c r="AJ256">
        <v>254</v>
      </c>
      <c r="AK256">
        <v>0</v>
      </c>
      <c r="AL256">
        <v>0</v>
      </c>
      <c r="AM256">
        <v>0</v>
      </c>
      <c r="AN256">
        <v>0</v>
      </c>
      <c r="AO256">
        <v>0</v>
      </c>
      <c r="AP256">
        <v>0</v>
      </c>
      <c r="AQ256">
        <v>0</v>
      </c>
      <c r="AR256">
        <v>0</v>
      </c>
    </row>
    <row r="257" spans="1:44" x14ac:dyDescent="0.2">
      <c r="A257">
        <f>ROW(Source!A102)</f>
        <v>102</v>
      </c>
      <c r="B257">
        <v>26813495</v>
      </c>
      <c r="C257">
        <v>26813494</v>
      </c>
      <c r="D257">
        <v>25419555</v>
      </c>
      <c r="E257">
        <v>1</v>
      </c>
      <c r="F257">
        <v>1</v>
      </c>
      <c r="G257">
        <v>1</v>
      </c>
      <c r="H257">
        <v>1</v>
      </c>
      <c r="I257" t="s">
        <v>474</v>
      </c>
      <c r="J257" t="s">
        <v>6</v>
      </c>
      <c r="K257" t="s">
        <v>475</v>
      </c>
      <c r="L257">
        <v>1191</v>
      </c>
      <c r="N257">
        <v>1013</v>
      </c>
      <c r="O257" t="s">
        <v>344</v>
      </c>
      <c r="P257" t="s">
        <v>344</v>
      </c>
      <c r="Q257">
        <v>1</v>
      </c>
      <c r="X257">
        <v>97.2</v>
      </c>
      <c r="Y257">
        <v>0</v>
      </c>
      <c r="Z257">
        <v>0</v>
      </c>
      <c r="AA257">
        <v>0</v>
      </c>
      <c r="AB257">
        <v>7.5</v>
      </c>
      <c r="AC257">
        <v>0</v>
      </c>
      <c r="AD257">
        <v>1</v>
      </c>
      <c r="AE257">
        <v>1</v>
      </c>
      <c r="AF257" t="s">
        <v>42</v>
      </c>
      <c r="AG257">
        <v>111.78</v>
      </c>
      <c r="AH257">
        <v>2</v>
      </c>
      <c r="AI257">
        <v>26813495</v>
      </c>
      <c r="AJ257">
        <v>255</v>
      </c>
      <c r="AK257">
        <v>0</v>
      </c>
      <c r="AL257">
        <v>0</v>
      </c>
      <c r="AM257">
        <v>0</v>
      </c>
      <c r="AN257">
        <v>0</v>
      </c>
      <c r="AO257">
        <v>0</v>
      </c>
      <c r="AP257">
        <v>0</v>
      </c>
      <c r="AQ257">
        <v>0</v>
      </c>
      <c r="AR257">
        <v>0</v>
      </c>
    </row>
    <row r="258" spans="1:44" x14ac:dyDescent="0.2">
      <c r="A258">
        <f>ROW(Source!A103)</f>
        <v>103</v>
      </c>
      <c r="B258">
        <v>26813495</v>
      </c>
      <c r="C258">
        <v>26813494</v>
      </c>
      <c r="D258">
        <v>25419555</v>
      </c>
      <c r="E258">
        <v>1</v>
      </c>
      <c r="F258">
        <v>1</v>
      </c>
      <c r="G258">
        <v>1</v>
      </c>
      <c r="H258">
        <v>1</v>
      </c>
      <c r="I258" t="s">
        <v>474</v>
      </c>
      <c r="J258" t="s">
        <v>6</v>
      </c>
      <c r="K258" t="s">
        <v>475</v>
      </c>
      <c r="L258">
        <v>1191</v>
      </c>
      <c r="N258">
        <v>1013</v>
      </c>
      <c r="O258" t="s">
        <v>344</v>
      </c>
      <c r="P258" t="s">
        <v>344</v>
      </c>
      <c r="Q258">
        <v>1</v>
      </c>
      <c r="X258">
        <v>97.2</v>
      </c>
      <c r="Y258">
        <v>0</v>
      </c>
      <c r="Z258">
        <v>0</v>
      </c>
      <c r="AA258">
        <v>0</v>
      </c>
      <c r="AB258">
        <v>7.5</v>
      </c>
      <c r="AC258">
        <v>0</v>
      </c>
      <c r="AD258">
        <v>1</v>
      </c>
      <c r="AE258">
        <v>1</v>
      </c>
      <c r="AF258" t="s">
        <v>42</v>
      </c>
      <c r="AG258">
        <v>111.78</v>
      </c>
      <c r="AH258">
        <v>2</v>
      </c>
      <c r="AI258">
        <v>26813495</v>
      </c>
      <c r="AJ258">
        <v>256</v>
      </c>
      <c r="AK258">
        <v>0</v>
      </c>
      <c r="AL258">
        <v>0</v>
      </c>
      <c r="AM258">
        <v>0</v>
      </c>
      <c r="AN258">
        <v>0</v>
      </c>
      <c r="AO258">
        <v>0</v>
      </c>
      <c r="AP258">
        <v>0</v>
      </c>
      <c r="AQ258">
        <v>0</v>
      </c>
      <c r="AR258">
        <v>0</v>
      </c>
    </row>
    <row r="259" spans="1:44" x14ac:dyDescent="0.2">
      <c r="A259">
        <f>ROW(Source!A108)</f>
        <v>108</v>
      </c>
      <c r="B259">
        <v>26813783</v>
      </c>
      <c r="C259">
        <v>26813782</v>
      </c>
      <c r="D259">
        <v>25413050</v>
      </c>
      <c r="E259">
        <v>1</v>
      </c>
      <c r="F259">
        <v>1</v>
      </c>
      <c r="G259">
        <v>1</v>
      </c>
      <c r="H259">
        <v>1</v>
      </c>
      <c r="I259" t="s">
        <v>403</v>
      </c>
      <c r="J259" t="s">
        <v>6</v>
      </c>
      <c r="K259" t="s">
        <v>404</v>
      </c>
      <c r="L259">
        <v>1191</v>
      </c>
      <c r="N259">
        <v>1013</v>
      </c>
      <c r="O259" t="s">
        <v>344</v>
      </c>
      <c r="P259" t="s">
        <v>344</v>
      </c>
      <c r="Q259">
        <v>1</v>
      </c>
      <c r="X259">
        <v>17.27</v>
      </c>
      <c r="Y259">
        <v>0</v>
      </c>
      <c r="Z259">
        <v>0</v>
      </c>
      <c r="AA259">
        <v>0</v>
      </c>
      <c r="AB259">
        <v>7.8</v>
      </c>
      <c r="AC259">
        <v>0</v>
      </c>
      <c r="AD259">
        <v>1</v>
      </c>
      <c r="AE259">
        <v>1</v>
      </c>
      <c r="AF259" t="s">
        <v>42</v>
      </c>
      <c r="AG259">
        <v>19.860499999999998</v>
      </c>
      <c r="AH259">
        <v>2</v>
      </c>
      <c r="AI259">
        <v>26813783</v>
      </c>
      <c r="AJ259">
        <v>257</v>
      </c>
      <c r="AK259">
        <v>0</v>
      </c>
      <c r="AL259">
        <v>0</v>
      </c>
      <c r="AM259">
        <v>0</v>
      </c>
      <c r="AN259">
        <v>0</v>
      </c>
      <c r="AO259">
        <v>0</v>
      </c>
      <c r="AP259">
        <v>0</v>
      </c>
      <c r="AQ259">
        <v>0</v>
      </c>
      <c r="AR259">
        <v>0</v>
      </c>
    </row>
    <row r="260" spans="1:44" x14ac:dyDescent="0.2">
      <c r="A260">
        <f>ROW(Source!A109)</f>
        <v>109</v>
      </c>
      <c r="B260">
        <v>26813783</v>
      </c>
      <c r="C260">
        <v>26813782</v>
      </c>
      <c r="D260">
        <v>25413050</v>
      </c>
      <c r="E260">
        <v>1</v>
      </c>
      <c r="F260">
        <v>1</v>
      </c>
      <c r="G260">
        <v>1</v>
      </c>
      <c r="H260">
        <v>1</v>
      </c>
      <c r="I260" t="s">
        <v>403</v>
      </c>
      <c r="J260" t="s">
        <v>6</v>
      </c>
      <c r="K260" t="s">
        <v>404</v>
      </c>
      <c r="L260">
        <v>1191</v>
      </c>
      <c r="N260">
        <v>1013</v>
      </c>
      <c r="O260" t="s">
        <v>344</v>
      </c>
      <c r="P260" t="s">
        <v>344</v>
      </c>
      <c r="Q260">
        <v>1</v>
      </c>
      <c r="X260">
        <v>17.27</v>
      </c>
      <c r="Y260">
        <v>0</v>
      </c>
      <c r="Z260">
        <v>0</v>
      </c>
      <c r="AA260">
        <v>0</v>
      </c>
      <c r="AB260">
        <v>7.8</v>
      </c>
      <c r="AC260">
        <v>0</v>
      </c>
      <c r="AD260">
        <v>1</v>
      </c>
      <c r="AE260">
        <v>1</v>
      </c>
      <c r="AF260" t="s">
        <v>42</v>
      </c>
      <c r="AG260">
        <v>19.860499999999998</v>
      </c>
      <c r="AH260">
        <v>2</v>
      </c>
      <c r="AI260">
        <v>26813783</v>
      </c>
      <c r="AJ260">
        <v>258</v>
      </c>
      <c r="AK260">
        <v>0</v>
      </c>
      <c r="AL260">
        <v>0</v>
      </c>
      <c r="AM260">
        <v>0</v>
      </c>
      <c r="AN260">
        <v>0</v>
      </c>
      <c r="AO260">
        <v>0</v>
      </c>
      <c r="AP260">
        <v>0</v>
      </c>
      <c r="AQ260">
        <v>0</v>
      </c>
      <c r="AR260">
        <v>0</v>
      </c>
    </row>
    <row r="261" spans="1:44" x14ac:dyDescent="0.2">
      <c r="A261">
        <f>ROW(Source!A110)</f>
        <v>110</v>
      </c>
      <c r="B261">
        <v>26813785</v>
      </c>
      <c r="C261">
        <v>26813784</v>
      </c>
      <c r="D261">
        <v>25414791</v>
      </c>
      <c r="E261">
        <v>1</v>
      </c>
      <c r="F261">
        <v>1</v>
      </c>
      <c r="G261">
        <v>1</v>
      </c>
      <c r="H261">
        <v>1</v>
      </c>
      <c r="I261" t="s">
        <v>417</v>
      </c>
      <c r="J261" t="s">
        <v>6</v>
      </c>
      <c r="K261" t="s">
        <v>418</v>
      </c>
      <c r="L261">
        <v>1191</v>
      </c>
      <c r="N261">
        <v>1013</v>
      </c>
      <c r="O261" t="s">
        <v>344</v>
      </c>
      <c r="P261" t="s">
        <v>344</v>
      </c>
      <c r="Q261">
        <v>1</v>
      </c>
      <c r="X261">
        <v>5.99</v>
      </c>
      <c r="Y261">
        <v>0</v>
      </c>
      <c r="Z261">
        <v>0</v>
      </c>
      <c r="AA261">
        <v>0</v>
      </c>
      <c r="AB261">
        <v>8.4600000000000009</v>
      </c>
      <c r="AC261">
        <v>0</v>
      </c>
      <c r="AD261">
        <v>1</v>
      </c>
      <c r="AE261">
        <v>1</v>
      </c>
      <c r="AF261" t="s">
        <v>42</v>
      </c>
      <c r="AG261">
        <v>6.8884999999999996</v>
      </c>
      <c r="AH261">
        <v>2</v>
      </c>
      <c r="AI261">
        <v>26813785</v>
      </c>
      <c r="AJ261">
        <v>259</v>
      </c>
      <c r="AK261">
        <v>0</v>
      </c>
      <c r="AL261">
        <v>0</v>
      </c>
      <c r="AM261">
        <v>0</v>
      </c>
      <c r="AN261">
        <v>0</v>
      </c>
      <c r="AO261">
        <v>0</v>
      </c>
      <c r="AP261">
        <v>0</v>
      </c>
      <c r="AQ261">
        <v>0</v>
      </c>
      <c r="AR261">
        <v>0</v>
      </c>
    </row>
    <row r="262" spans="1:44" x14ac:dyDescent="0.2">
      <c r="A262">
        <f>ROW(Source!A110)</f>
        <v>110</v>
      </c>
      <c r="B262">
        <v>26813786</v>
      </c>
      <c r="C262">
        <v>26813784</v>
      </c>
      <c r="D262">
        <v>25412928</v>
      </c>
      <c r="E262">
        <v>1</v>
      </c>
      <c r="F262">
        <v>1</v>
      </c>
      <c r="G262">
        <v>1</v>
      </c>
      <c r="H262">
        <v>1</v>
      </c>
      <c r="I262" t="s">
        <v>345</v>
      </c>
      <c r="J262" t="s">
        <v>6</v>
      </c>
      <c r="K262" t="s">
        <v>346</v>
      </c>
      <c r="L262">
        <v>1191</v>
      </c>
      <c r="N262">
        <v>1013</v>
      </c>
      <c r="O262" t="s">
        <v>344</v>
      </c>
      <c r="P262" t="s">
        <v>344</v>
      </c>
      <c r="Q262">
        <v>1</v>
      </c>
      <c r="X262">
        <v>2.74</v>
      </c>
      <c r="Y262">
        <v>0</v>
      </c>
      <c r="Z262">
        <v>0</v>
      </c>
      <c r="AA262">
        <v>0</v>
      </c>
      <c r="AB262">
        <v>0</v>
      </c>
      <c r="AC262">
        <v>0</v>
      </c>
      <c r="AD262">
        <v>1</v>
      </c>
      <c r="AE262">
        <v>2</v>
      </c>
      <c r="AF262" t="s">
        <v>41</v>
      </c>
      <c r="AG262">
        <v>3.4250000000000003</v>
      </c>
      <c r="AH262">
        <v>2</v>
      </c>
      <c r="AI262">
        <v>26813786</v>
      </c>
      <c r="AJ262">
        <v>260</v>
      </c>
      <c r="AK262">
        <v>0</v>
      </c>
      <c r="AL262">
        <v>0</v>
      </c>
      <c r="AM262">
        <v>0</v>
      </c>
      <c r="AN262">
        <v>0</v>
      </c>
      <c r="AO262">
        <v>0</v>
      </c>
      <c r="AP262">
        <v>0</v>
      </c>
      <c r="AQ262">
        <v>0</v>
      </c>
      <c r="AR262">
        <v>0</v>
      </c>
    </row>
    <row r="263" spans="1:44" x14ac:dyDescent="0.2">
      <c r="A263">
        <f>ROW(Source!A110)</f>
        <v>110</v>
      </c>
      <c r="B263">
        <v>26813787</v>
      </c>
      <c r="C263">
        <v>26813784</v>
      </c>
      <c r="D263">
        <v>25231536</v>
      </c>
      <c r="E263">
        <v>1</v>
      </c>
      <c r="F263">
        <v>1</v>
      </c>
      <c r="G263">
        <v>1</v>
      </c>
      <c r="H263">
        <v>2</v>
      </c>
      <c r="I263" t="s">
        <v>391</v>
      </c>
      <c r="J263" t="s">
        <v>392</v>
      </c>
      <c r="K263" t="s">
        <v>393</v>
      </c>
      <c r="L263">
        <v>1368</v>
      </c>
      <c r="N263">
        <v>1011</v>
      </c>
      <c r="O263" t="s">
        <v>350</v>
      </c>
      <c r="P263" t="s">
        <v>350</v>
      </c>
      <c r="Q263">
        <v>1</v>
      </c>
      <c r="X263">
        <v>2.74</v>
      </c>
      <c r="Y263">
        <v>0</v>
      </c>
      <c r="Z263">
        <v>110</v>
      </c>
      <c r="AA263">
        <v>11.6</v>
      </c>
      <c r="AB263">
        <v>0</v>
      </c>
      <c r="AC263">
        <v>0</v>
      </c>
      <c r="AD263">
        <v>1</v>
      </c>
      <c r="AE263">
        <v>0</v>
      </c>
      <c r="AF263" t="s">
        <v>41</v>
      </c>
      <c r="AG263">
        <v>3.4250000000000003</v>
      </c>
      <c r="AH263">
        <v>2</v>
      </c>
      <c r="AI263">
        <v>26813787</v>
      </c>
      <c r="AJ263">
        <v>261</v>
      </c>
      <c r="AK263">
        <v>0</v>
      </c>
      <c r="AL263">
        <v>0</v>
      </c>
      <c r="AM263">
        <v>0</v>
      </c>
      <c r="AN263">
        <v>0</v>
      </c>
      <c r="AO263">
        <v>0</v>
      </c>
      <c r="AP263">
        <v>0</v>
      </c>
      <c r="AQ263">
        <v>0</v>
      </c>
      <c r="AR263">
        <v>0</v>
      </c>
    </row>
    <row r="264" spans="1:44" x14ac:dyDescent="0.2">
      <c r="A264">
        <f>ROW(Source!A110)</f>
        <v>110</v>
      </c>
      <c r="B264">
        <v>26813788</v>
      </c>
      <c r="C264">
        <v>26813784</v>
      </c>
      <c r="D264">
        <v>25149961</v>
      </c>
      <c r="E264">
        <v>1</v>
      </c>
      <c r="F264">
        <v>1</v>
      </c>
      <c r="G264">
        <v>1</v>
      </c>
      <c r="H264">
        <v>3</v>
      </c>
      <c r="I264" t="s">
        <v>400</v>
      </c>
      <c r="J264" t="s">
        <v>401</v>
      </c>
      <c r="K264" t="s">
        <v>402</v>
      </c>
      <c r="L264">
        <v>1339</v>
      </c>
      <c r="N264">
        <v>1007</v>
      </c>
      <c r="O264" t="s">
        <v>52</v>
      </c>
      <c r="P264" t="s">
        <v>52</v>
      </c>
      <c r="Q264">
        <v>1</v>
      </c>
      <c r="X264">
        <v>10</v>
      </c>
      <c r="Y264">
        <v>2.44</v>
      </c>
      <c r="Z264">
        <v>0</v>
      </c>
      <c r="AA264">
        <v>0</v>
      </c>
      <c r="AB264">
        <v>0</v>
      </c>
      <c r="AC264">
        <v>0</v>
      </c>
      <c r="AD264">
        <v>1</v>
      </c>
      <c r="AE264">
        <v>0</v>
      </c>
      <c r="AF264" t="s">
        <v>6</v>
      </c>
      <c r="AG264">
        <v>10</v>
      </c>
      <c r="AH264">
        <v>2</v>
      </c>
      <c r="AI264">
        <v>26813788</v>
      </c>
      <c r="AJ264">
        <v>262</v>
      </c>
      <c r="AK264">
        <v>0</v>
      </c>
      <c r="AL264">
        <v>0</v>
      </c>
      <c r="AM264">
        <v>0</v>
      </c>
      <c r="AN264">
        <v>0</v>
      </c>
      <c r="AO264">
        <v>0</v>
      </c>
      <c r="AP264">
        <v>0</v>
      </c>
      <c r="AQ264">
        <v>0</v>
      </c>
      <c r="AR264">
        <v>0</v>
      </c>
    </row>
    <row r="265" spans="1:44" x14ac:dyDescent="0.2">
      <c r="A265">
        <f>ROW(Source!A110)</f>
        <v>110</v>
      </c>
      <c r="B265">
        <v>26813789</v>
      </c>
      <c r="C265">
        <v>26813784</v>
      </c>
      <c r="D265">
        <v>25147207</v>
      </c>
      <c r="E265">
        <v>17</v>
      </c>
      <c r="F265">
        <v>1</v>
      </c>
      <c r="G265">
        <v>1</v>
      </c>
      <c r="H265">
        <v>3</v>
      </c>
      <c r="I265" t="s">
        <v>498</v>
      </c>
      <c r="J265" t="s">
        <v>6</v>
      </c>
      <c r="K265" t="s">
        <v>499</v>
      </c>
      <c r="L265">
        <v>1346</v>
      </c>
      <c r="N265">
        <v>1009</v>
      </c>
      <c r="O265" t="s">
        <v>211</v>
      </c>
      <c r="P265" t="s">
        <v>211</v>
      </c>
      <c r="Q265">
        <v>1</v>
      </c>
      <c r="X265">
        <v>2</v>
      </c>
      <c r="Y265">
        <v>0</v>
      </c>
      <c r="Z265">
        <v>0</v>
      </c>
      <c r="AA265">
        <v>0</v>
      </c>
      <c r="AB265">
        <v>0</v>
      </c>
      <c r="AC265">
        <v>0</v>
      </c>
      <c r="AD265">
        <v>0</v>
      </c>
      <c r="AE265">
        <v>0</v>
      </c>
      <c r="AF265" t="s">
        <v>6</v>
      </c>
      <c r="AG265">
        <v>2</v>
      </c>
      <c r="AH265">
        <v>3</v>
      </c>
      <c r="AI265">
        <v>-1</v>
      </c>
      <c r="AJ265" t="s">
        <v>6</v>
      </c>
      <c r="AK265">
        <v>0</v>
      </c>
      <c r="AL265">
        <v>0</v>
      </c>
      <c r="AM265">
        <v>0</v>
      </c>
      <c r="AN265">
        <v>0</v>
      </c>
      <c r="AO265">
        <v>0</v>
      </c>
      <c r="AP265">
        <v>0</v>
      </c>
      <c r="AQ265">
        <v>0</v>
      </c>
      <c r="AR265">
        <v>0</v>
      </c>
    </row>
    <row r="266" spans="1:44" x14ac:dyDescent="0.2">
      <c r="A266">
        <f>ROW(Source!A111)</f>
        <v>111</v>
      </c>
      <c r="B266">
        <v>26813785</v>
      </c>
      <c r="C266">
        <v>26813784</v>
      </c>
      <c r="D266">
        <v>25414791</v>
      </c>
      <c r="E266">
        <v>1</v>
      </c>
      <c r="F266">
        <v>1</v>
      </c>
      <c r="G266">
        <v>1</v>
      </c>
      <c r="H266">
        <v>1</v>
      </c>
      <c r="I266" t="s">
        <v>417</v>
      </c>
      <c r="J266" t="s">
        <v>6</v>
      </c>
      <c r="K266" t="s">
        <v>418</v>
      </c>
      <c r="L266">
        <v>1191</v>
      </c>
      <c r="N266">
        <v>1013</v>
      </c>
      <c r="O266" t="s">
        <v>344</v>
      </c>
      <c r="P266" t="s">
        <v>344</v>
      </c>
      <c r="Q266">
        <v>1</v>
      </c>
      <c r="X266">
        <v>5.99</v>
      </c>
      <c r="Y266">
        <v>0</v>
      </c>
      <c r="Z266">
        <v>0</v>
      </c>
      <c r="AA266">
        <v>0</v>
      </c>
      <c r="AB266">
        <v>8.4600000000000009</v>
      </c>
      <c r="AC266">
        <v>0</v>
      </c>
      <c r="AD266">
        <v>1</v>
      </c>
      <c r="AE266">
        <v>1</v>
      </c>
      <c r="AF266" t="s">
        <v>42</v>
      </c>
      <c r="AG266">
        <v>6.8884999999999996</v>
      </c>
      <c r="AH266">
        <v>2</v>
      </c>
      <c r="AI266">
        <v>26813785</v>
      </c>
      <c r="AJ266">
        <v>264</v>
      </c>
      <c r="AK266">
        <v>0</v>
      </c>
      <c r="AL266">
        <v>0</v>
      </c>
      <c r="AM266">
        <v>0</v>
      </c>
      <c r="AN266">
        <v>0</v>
      </c>
      <c r="AO266">
        <v>0</v>
      </c>
      <c r="AP266">
        <v>0</v>
      </c>
      <c r="AQ266">
        <v>0</v>
      </c>
      <c r="AR266">
        <v>0</v>
      </c>
    </row>
    <row r="267" spans="1:44" x14ac:dyDescent="0.2">
      <c r="A267">
        <f>ROW(Source!A111)</f>
        <v>111</v>
      </c>
      <c r="B267">
        <v>26813786</v>
      </c>
      <c r="C267">
        <v>26813784</v>
      </c>
      <c r="D267">
        <v>25412928</v>
      </c>
      <c r="E267">
        <v>1</v>
      </c>
      <c r="F267">
        <v>1</v>
      </c>
      <c r="G267">
        <v>1</v>
      </c>
      <c r="H267">
        <v>1</v>
      </c>
      <c r="I267" t="s">
        <v>345</v>
      </c>
      <c r="J267" t="s">
        <v>6</v>
      </c>
      <c r="K267" t="s">
        <v>346</v>
      </c>
      <c r="L267">
        <v>1191</v>
      </c>
      <c r="N267">
        <v>1013</v>
      </c>
      <c r="O267" t="s">
        <v>344</v>
      </c>
      <c r="P267" t="s">
        <v>344</v>
      </c>
      <c r="Q267">
        <v>1</v>
      </c>
      <c r="X267">
        <v>2.74</v>
      </c>
      <c r="Y267">
        <v>0</v>
      </c>
      <c r="Z267">
        <v>0</v>
      </c>
      <c r="AA267">
        <v>0</v>
      </c>
      <c r="AB267">
        <v>0</v>
      </c>
      <c r="AC267">
        <v>0</v>
      </c>
      <c r="AD267">
        <v>1</v>
      </c>
      <c r="AE267">
        <v>2</v>
      </c>
      <c r="AF267" t="s">
        <v>41</v>
      </c>
      <c r="AG267">
        <v>3.4250000000000003</v>
      </c>
      <c r="AH267">
        <v>2</v>
      </c>
      <c r="AI267">
        <v>26813786</v>
      </c>
      <c r="AJ267">
        <v>265</v>
      </c>
      <c r="AK267">
        <v>0</v>
      </c>
      <c r="AL267">
        <v>0</v>
      </c>
      <c r="AM267">
        <v>0</v>
      </c>
      <c r="AN267">
        <v>0</v>
      </c>
      <c r="AO267">
        <v>0</v>
      </c>
      <c r="AP267">
        <v>0</v>
      </c>
      <c r="AQ267">
        <v>0</v>
      </c>
      <c r="AR267">
        <v>0</v>
      </c>
    </row>
    <row r="268" spans="1:44" x14ac:dyDescent="0.2">
      <c r="A268">
        <f>ROW(Source!A111)</f>
        <v>111</v>
      </c>
      <c r="B268">
        <v>26813787</v>
      </c>
      <c r="C268">
        <v>26813784</v>
      </c>
      <c r="D268">
        <v>25231536</v>
      </c>
      <c r="E268">
        <v>1</v>
      </c>
      <c r="F268">
        <v>1</v>
      </c>
      <c r="G268">
        <v>1</v>
      </c>
      <c r="H268">
        <v>2</v>
      </c>
      <c r="I268" t="s">
        <v>391</v>
      </c>
      <c r="J268" t="s">
        <v>392</v>
      </c>
      <c r="K268" t="s">
        <v>393</v>
      </c>
      <c r="L268">
        <v>1368</v>
      </c>
      <c r="N268">
        <v>1011</v>
      </c>
      <c r="O268" t="s">
        <v>350</v>
      </c>
      <c r="P268" t="s">
        <v>350</v>
      </c>
      <c r="Q268">
        <v>1</v>
      </c>
      <c r="X268">
        <v>2.74</v>
      </c>
      <c r="Y268">
        <v>0</v>
      </c>
      <c r="Z268">
        <v>110</v>
      </c>
      <c r="AA268">
        <v>11.6</v>
      </c>
      <c r="AB268">
        <v>0</v>
      </c>
      <c r="AC268">
        <v>0</v>
      </c>
      <c r="AD268">
        <v>1</v>
      </c>
      <c r="AE268">
        <v>0</v>
      </c>
      <c r="AF268" t="s">
        <v>41</v>
      </c>
      <c r="AG268">
        <v>3.4250000000000003</v>
      </c>
      <c r="AH268">
        <v>2</v>
      </c>
      <c r="AI268">
        <v>26813787</v>
      </c>
      <c r="AJ268">
        <v>266</v>
      </c>
      <c r="AK268">
        <v>0</v>
      </c>
      <c r="AL268">
        <v>0</v>
      </c>
      <c r="AM268">
        <v>0</v>
      </c>
      <c r="AN268">
        <v>0</v>
      </c>
      <c r="AO268">
        <v>0</v>
      </c>
      <c r="AP268">
        <v>0</v>
      </c>
      <c r="AQ268">
        <v>0</v>
      </c>
      <c r="AR268">
        <v>0</v>
      </c>
    </row>
    <row r="269" spans="1:44" x14ac:dyDescent="0.2">
      <c r="A269">
        <f>ROW(Source!A111)</f>
        <v>111</v>
      </c>
      <c r="B269">
        <v>26813788</v>
      </c>
      <c r="C269">
        <v>26813784</v>
      </c>
      <c r="D269">
        <v>25149961</v>
      </c>
      <c r="E269">
        <v>1</v>
      </c>
      <c r="F269">
        <v>1</v>
      </c>
      <c r="G269">
        <v>1</v>
      </c>
      <c r="H269">
        <v>3</v>
      </c>
      <c r="I269" t="s">
        <v>400</v>
      </c>
      <c r="J269" t="s">
        <v>401</v>
      </c>
      <c r="K269" t="s">
        <v>402</v>
      </c>
      <c r="L269">
        <v>1339</v>
      </c>
      <c r="N269">
        <v>1007</v>
      </c>
      <c r="O269" t="s">
        <v>52</v>
      </c>
      <c r="P269" t="s">
        <v>52</v>
      </c>
      <c r="Q269">
        <v>1</v>
      </c>
      <c r="X269">
        <v>10</v>
      </c>
      <c r="Y269">
        <v>2.44</v>
      </c>
      <c r="Z269">
        <v>0</v>
      </c>
      <c r="AA269">
        <v>0</v>
      </c>
      <c r="AB269">
        <v>0</v>
      </c>
      <c r="AC269">
        <v>0</v>
      </c>
      <c r="AD269">
        <v>1</v>
      </c>
      <c r="AE269">
        <v>0</v>
      </c>
      <c r="AF269" t="s">
        <v>6</v>
      </c>
      <c r="AG269">
        <v>10</v>
      </c>
      <c r="AH269">
        <v>2</v>
      </c>
      <c r="AI269">
        <v>26813788</v>
      </c>
      <c r="AJ269">
        <v>267</v>
      </c>
      <c r="AK269">
        <v>0</v>
      </c>
      <c r="AL269">
        <v>0</v>
      </c>
      <c r="AM269">
        <v>0</v>
      </c>
      <c r="AN269">
        <v>0</v>
      </c>
      <c r="AO269">
        <v>0</v>
      </c>
      <c r="AP269">
        <v>0</v>
      </c>
      <c r="AQ269">
        <v>0</v>
      </c>
      <c r="AR269">
        <v>0</v>
      </c>
    </row>
    <row r="270" spans="1:44" x14ac:dyDescent="0.2">
      <c r="A270">
        <f>ROW(Source!A111)</f>
        <v>111</v>
      </c>
      <c r="B270">
        <v>26813789</v>
      </c>
      <c r="C270">
        <v>26813784</v>
      </c>
      <c r="D270">
        <v>25147207</v>
      </c>
      <c r="E270">
        <v>17</v>
      </c>
      <c r="F270">
        <v>1</v>
      </c>
      <c r="G270">
        <v>1</v>
      </c>
      <c r="H270">
        <v>3</v>
      </c>
      <c r="I270" t="s">
        <v>498</v>
      </c>
      <c r="J270" t="s">
        <v>6</v>
      </c>
      <c r="K270" t="s">
        <v>499</v>
      </c>
      <c r="L270">
        <v>1346</v>
      </c>
      <c r="N270">
        <v>1009</v>
      </c>
      <c r="O270" t="s">
        <v>211</v>
      </c>
      <c r="P270" t="s">
        <v>211</v>
      </c>
      <c r="Q270">
        <v>1</v>
      </c>
      <c r="X270">
        <v>2</v>
      </c>
      <c r="Y270">
        <v>0</v>
      </c>
      <c r="Z270">
        <v>0</v>
      </c>
      <c r="AA270">
        <v>0</v>
      </c>
      <c r="AB270">
        <v>0</v>
      </c>
      <c r="AC270">
        <v>0</v>
      </c>
      <c r="AD270">
        <v>0</v>
      </c>
      <c r="AE270">
        <v>0</v>
      </c>
      <c r="AF270" t="s">
        <v>6</v>
      </c>
      <c r="AG270">
        <v>2</v>
      </c>
      <c r="AH270">
        <v>3</v>
      </c>
      <c r="AI270">
        <v>-1</v>
      </c>
      <c r="AJ270" t="s">
        <v>6</v>
      </c>
      <c r="AK270">
        <v>0</v>
      </c>
      <c r="AL270">
        <v>0</v>
      </c>
      <c r="AM270">
        <v>0</v>
      </c>
      <c r="AN270">
        <v>0</v>
      </c>
      <c r="AO270">
        <v>0</v>
      </c>
      <c r="AP270">
        <v>0</v>
      </c>
      <c r="AQ270">
        <v>0</v>
      </c>
      <c r="AR270">
        <v>0</v>
      </c>
    </row>
    <row r="271" spans="1:44" x14ac:dyDescent="0.2">
      <c r="A271">
        <f>ROW(Source!A114)</f>
        <v>114</v>
      </c>
      <c r="B271">
        <v>26817007</v>
      </c>
      <c r="C271">
        <v>26816976</v>
      </c>
      <c r="D271">
        <v>25413300</v>
      </c>
      <c r="E271">
        <v>1</v>
      </c>
      <c r="F271">
        <v>1</v>
      </c>
      <c r="G271">
        <v>1</v>
      </c>
      <c r="H271">
        <v>1</v>
      </c>
      <c r="I271" t="s">
        <v>342</v>
      </c>
      <c r="J271" t="s">
        <v>6</v>
      </c>
      <c r="K271" t="s">
        <v>343</v>
      </c>
      <c r="L271">
        <v>1191</v>
      </c>
      <c r="N271">
        <v>1013</v>
      </c>
      <c r="O271" t="s">
        <v>344</v>
      </c>
      <c r="P271" t="s">
        <v>344</v>
      </c>
      <c r="Q271">
        <v>1</v>
      </c>
      <c r="X271">
        <v>364.8</v>
      </c>
      <c r="Y271">
        <v>0</v>
      </c>
      <c r="Z271">
        <v>0</v>
      </c>
      <c r="AA271">
        <v>0</v>
      </c>
      <c r="AB271">
        <v>8.5299999999999994</v>
      </c>
      <c r="AC271">
        <v>0</v>
      </c>
      <c r="AD271">
        <v>1</v>
      </c>
      <c r="AE271">
        <v>1</v>
      </c>
      <c r="AF271" t="s">
        <v>42</v>
      </c>
      <c r="AG271">
        <v>419.52</v>
      </c>
      <c r="AH271">
        <v>2</v>
      </c>
      <c r="AI271">
        <v>26817007</v>
      </c>
      <c r="AJ271">
        <v>269</v>
      </c>
      <c r="AK271">
        <v>0</v>
      </c>
      <c r="AL271">
        <v>0</v>
      </c>
      <c r="AM271">
        <v>0</v>
      </c>
      <c r="AN271">
        <v>0</v>
      </c>
      <c r="AO271">
        <v>0</v>
      </c>
      <c r="AP271">
        <v>0</v>
      </c>
      <c r="AQ271">
        <v>0</v>
      </c>
      <c r="AR271">
        <v>0</v>
      </c>
    </row>
    <row r="272" spans="1:44" x14ac:dyDescent="0.2">
      <c r="A272">
        <f>ROW(Source!A114)</f>
        <v>114</v>
      </c>
      <c r="B272">
        <v>26817008</v>
      </c>
      <c r="C272">
        <v>26816976</v>
      </c>
      <c r="D272">
        <v>25412928</v>
      </c>
      <c r="E272">
        <v>1</v>
      </c>
      <c r="F272">
        <v>1</v>
      </c>
      <c r="G272">
        <v>1</v>
      </c>
      <c r="H272">
        <v>1</v>
      </c>
      <c r="I272" t="s">
        <v>345</v>
      </c>
      <c r="J272" t="s">
        <v>6</v>
      </c>
      <c r="K272" t="s">
        <v>346</v>
      </c>
      <c r="L272">
        <v>1191</v>
      </c>
      <c r="N272">
        <v>1013</v>
      </c>
      <c r="O272" t="s">
        <v>344</v>
      </c>
      <c r="P272" t="s">
        <v>344</v>
      </c>
      <c r="Q272">
        <v>1</v>
      </c>
      <c r="X272">
        <v>16.29</v>
      </c>
      <c r="Y272">
        <v>0</v>
      </c>
      <c r="Z272">
        <v>0</v>
      </c>
      <c r="AA272">
        <v>0</v>
      </c>
      <c r="AB272">
        <v>0</v>
      </c>
      <c r="AC272">
        <v>0</v>
      </c>
      <c r="AD272">
        <v>1</v>
      </c>
      <c r="AE272">
        <v>2</v>
      </c>
      <c r="AF272" t="s">
        <v>41</v>
      </c>
      <c r="AG272">
        <v>20.362499999999997</v>
      </c>
      <c r="AH272">
        <v>2</v>
      </c>
      <c r="AI272">
        <v>26817008</v>
      </c>
      <c r="AJ272">
        <v>270</v>
      </c>
      <c r="AK272">
        <v>0</v>
      </c>
      <c r="AL272">
        <v>0</v>
      </c>
      <c r="AM272">
        <v>0</v>
      </c>
      <c r="AN272">
        <v>0</v>
      </c>
      <c r="AO272">
        <v>0</v>
      </c>
      <c r="AP272">
        <v>0</v>
      </c>
      <c r="AQ272">
        <v>0</v>
      </c>
      <c r="AR272">
        <v>0</v>
      </c>
    </row>
    <row r="273" spans="1:44" x14ac:dyDescent="0.2">
      <c r="A273">
        <f>ROW(Source!A114)</f>
        <v>114</v>
      </c>
      <c r="B273">
        <v>26817009</v>
      </c>
      <c r="C273">
        <v>26816976</v>
      </c>
      <c r="D273">
        <v>25230032</v>
      </c>
      <c r="E273">
        <v>1</v>
      </c>
      <c r="F273">
        <v>1</v>
      </c>
      <c r="G273">
        <v>1</v>
      </c>
      <c r="H273">
        <v>2</v>
      </c>
      <c r="I273" t="s">
        <v>347</v>
      </c>
      <c r="J273" t="s">
        <v>348</v>
      </c>
      <c r="K273" t="s">
        <v>349</v>
      </c>
      <c r="L273">
        <v>1368</v>
      </c>
      <c r="N273">
        <v>1011</v>
      </c>
      <c r="O273" t="s">
        <v>350</v>
      </c>
      <c r="P273" t="s">
        <v>350</v>
      </c>
      <c r="Q273">
        <v>1</v>
      </c>
      <c r="X273">
        <v>12.76</v>
      </c>
      <c r="Y273">
        <v>0</v>
      </c>
      <c r="Z273">
        <v>187.68</v>
      </c>
      <c r="AA273">
        <v>16.46</v>
      </c>
      <c r="AB273">
        <v>0</v>
      </c>
      <c r="AC273">
        <v>0</v>
      </c>
      <c r="AD273">
        <v>1</v>
      </c>
      <c r="AE273">
        <v>0</v>
      </c>
      <c r="AF273" t="s">
        <v>41</v>
      </c>
      <c r="AG273">
        <v>15.95</v>
      </c>
      <c r="AH273">
        <v>2</v>
      </c>
      <c r="AI273">
        <v>26817009</v>
      </c>
      <c r="AJ273">
        <v>271</v>
      </c>
      <c r="AK273">
        <v>0</v>
      </c>
      <c r="AL273">
        <v>0</v>
      </c>
      <c r="AM273">
        <v>0</v>
      </c>
      <c r="AN273">
        <v>0</v>
      </c>
      <c r="AO273">
        <v>0</v>
      </c>
      <c r="AP273">
        <v>0</v>
      </c>
      <c r="AQ273">
        <v>0</v>
      </c>
      <c r="AR273">
        <v>0</v>
      </c>
    </row>
    <row r="274" spans="1:44" x14ac:dyDescent="0.2">
      <c r="A274">
        <f>ROW(Source!A114)</f>
        <v>114</v>
      </c>
      <c r="B274">
        <v>26817010</v>
      </c>
      <c r="C274">
        <v>26816976</v>
      </c>
      <c r="D274">
        <v>25230220</v>
      </c>
      <c r="E274">
        <v>1</v>
      </c>
      <c r="F274">
        <v>1</v>
      </c>
      <c r="G274">
        <v>1</v>
      </c>
      <c r="H274">
        <v>2</v>
      </c>
      <c r="I274" t="s">
        <v>351</v>
      </c>
      <c r="J274" t="s">
        <v>352</v>
      </c>
      <c r="K274" t="s">
        <v>353</v>
      </c>
      <c r="L274">
        <v>1368</v>
      </c>
      <c r="N274">
        <v>1011</v>
      </c>
      <c r="O274" t="s">
        <v>350</v>
      </c>
      <c r="P274" t="s">
        <v>350</v>
      </c>
      <c r="Q274">
        <v>1</v>
      </c>
      <c r="X274">
        <v>1.52</v>
      </c>
      <c r="Y274">
        <v>0</v>
      </c>
      <c r="Z274">
        <v>111.99</v>
      </c>
      <c r="AA274">
        <v>13.5</v>
      </c>
      <c r="AB274">
        <v>0</v>
      </c>
      <c r="AC274">
        <v>0</v>
      </c>
      <c r="AD274">
        <v>1</v>
      </c>
      <c r="AE274">
        <v>0</v>
      </c>
      <c r="AF274" t="s">
        <v>41</v>
      </c>
      <c r="AG274">
        <v>1.9</v>
      </c>
      <c r="AH274">
        <v>2</v>
      </c>
      <c r="AI274">
        <v>26817010</v>
      </c>
      <c r="AJ274">
        <v>272</v>
      </c>
      <c r="AK274">
        <v>0</v>
      </c>
      <c r="AL274">
        <v>0</v>
      </c>
      <c r="AM274">
        <v>0</v>
      </c>
      <c r="AN274">
        <v>0</v>
      </c>
      <c r="AO274">
        <v>0</v>
      </c>
      <c r="AP274">
        <v>0</v>
      </c>
      <c r="AQ274">
        <v>0</v>
      </c>
      <c r="AR274">
        <v>0</v>
      </c>
    </row>
    <row r="275" spans="1:44" x14ac:dyDescent="0.2">
      <c r="A275">
        <f>ROW(Source!A114)</f>
        <v>114</v>
      </c>
      <c r="B275">
        <v>26817011</v>
      </c>
      <c r="C275">
        <v>26816976</v>
      </c>
      <c r="D275">
        <v>25231607</v>
      </c>
      <c r="E275">
        <v>1</v>
      </c>
      <c r="F275">
        <v>1</v>
      </c>
      <c r="G275">
        <v>1</v>
      </c>
      <c r="H275">
        <v>2</v>
      </c>
      <c r="I275" t="s">
        <v>354</v>
      </c>
      <c r="J275" t="s">
        <v>355</v>
      </c>
      <c r="K275" t="s">
        <v>356</v>
      </c>
      <c r="L275">
        <v>1368</v>
      </c>
      <c r="N275">
        <v>1011</v>
      </c>
      <c r="O275" t="s">
        <v>350</v>
      </c>
      <c r="P275" t="s">
        <v>350</v>
      </c>
      <c r="Q275">
        <v>1</v>
      </c>
      <c r="X275">
        <v>2.0099999999999998</v>
      </c>
      <c r="Y275">
        <v>0</v>
      </c>
      <c r="Z275">
        <v>65.709999999999994</v>
      </c>
      <c r="AA275">
        <v>11.6</v>
      </c>
      <c r="AB275">
        <v>0</v>
      </c>
      <c r="AC275">
        <v>0</v>
      </c>
      <c r="AD275">
        <v>1</v>
      </c>
      <c r="AE275">
        <v>0</v>
      </c>
      <c r="AF275" t="s">
        <v>41</v>
      </c>
      <c r="AG275">
        <v>2.5124999999999997</v>
      </c>
      <c r="AH275">
        <v>2</v>
      </c>
      <c r="AI275">
        <v>26817011</v>
      </c>
      <c r="AJ275">
        <v>273</v>
      </c>
      <c r="AK275">
        <v>0</v>
      </c>
      <c r="AL275">
        <v>0</v>
      </c>
      <c r="AM275">
        <v>0</v>
      </c>
      <c r="AN275">
        <v>0</v>
      </c>
      <c r="AO275">
        <v>0</v>
      </c>
      <c r="AP275">
        <v>0</v>
      </c>
      <c r="AQ275">
        <v>0</v>
      </c>
      <c r="AR275">
        <v>0</v>
      </c>
    </row>
    <row r="276" spans="1:44" x14ac:dyDescent="0.2">
      <c r="A276">
        <f>ROW(Source!A114)</f>
        <v>114</v>
      </c>
      <c r="B276">
        <v>26817012</v>
      </c>
      <c r="C276">
        <v>26816976</v>
      </c>
      <c r="D276">
        <v>25152587</v>
      </c>
      <c r="E276">
        <v>1</v>
      </c>
      <c r="F276">
        <v>1</v>
      </c>
      <c r="G276">
        <v>1</v>
      </c>
      <c r="H276">
        <v>3</v>
      </c>
      <c r="I276" t="s">
        <v>357</v>
      </c>
      <c r="J276" t="s">
        <v>358</v>
      </c>
      <c r="K276" t="s">
        <v>359</v>
      </c>
      <c r="L276">
        <v>1348</v>
      </c>
      <c r="N276">
        <v>1009</v>
      </c>
      <c r="O276" t="s">
        <v>62</v>
      </c>
      <c r="P276" t="s">
        <v>62</v>
      </c>
      <c r="Q276">
        <v>1000</v>
      </c>
      <c r="X276">
        <v>4.8000000000000001E-2</v>
      </c>
      <c r="Y276">
        <v>19400</v>
      </c>
      <c r="Z276">
        <v>0</v>
      </c>
      <c r="AA276">
        <v>0</v>
      </c>
      <c r="AB276">
        <v>0</v>
      </c>
      <c r="AC276">
        <v>0</v>
      </c>
      <c r="AD276">
        <v>1</v>
      </c>
      <c r="AE276">
        <v>0</v>
      </c>
      <c r="AF276" t="s">
        <v>6</v>
      </c>
      <c r="AG276">
        <v>4.8000000000000001E-2</v>
      </c>
      <c r="AH276">
        <v>2</v>
      </c>
      <c r="AI276">
        <v>26817012</v>
      </c>
      <c r="AJ276">
        <v>276</v>
      </c>
      <c r="AK276">
        <v>0</v>
      </c>
      <c r="AL276">
        <v>0</v>
      </c>
      <c r="AM276">
        <v>0</v>
      </c>
      <c r="AN276">
        <v>0</v>
      </c>
      <c r="AO276">
        <v>0</v>
      </c>
      <c r="AP276">
        <v>0</v>
      </c>
      <c r="AQ276">
        <v>0</v>
      </c>
      <c r="AR276">
        <v>0</v>
      </c>
    </row>
    <row r="277" spans="1:44" x14ac:dyDescent="0.2">
      <c r="A277">
        <f>ROW(Source!A114)</f>
        <v>114</v>
      </c>
      <c r="B277">
        <v>26817013</v>
      </c>
      <c r="C277">
        <v>26816976</v>
      </c>
      <c r="D277">
        <v>25146541</v>
      </c>
      <c r="E277">
        <v>17</v>
      </c>
      <c r="F277">
        <v>1</v>
      </c>
      <c r="G277">
        <v>1</v>
      </c>
      <c r="H277">
        <v>3</v>
      </c>
      <c r="I277" t="s">
        <v>476</v>
      </c>
      <c r="J277" t="s">
        <v>6</v>
      </c>
      <c r="K277" t="s">
        <v>477</v>
      </c>
      <c r="L277">
        <v>1354</v>
      </c>
      <c r="N277">
        <v>1010</v>
      </c>
      <c r="O277" t="s">
        <v>87</v>
      </c>
      <c r="P277" t="s">
        <v>87</v>
      </c>
      <c r="Q277">
        <v>1</v>
      </c>
      <c r="X277">
        <v>100</v>
      </c>
      <c r="Y277">
        <v>0</v>
      </c>
      <c r="Z277">
        <v>0</v>
      </c>
      <c r="AA277">
        <v>0</v>
      </c>
      <c r="AB277">
        <v>0</v>
      </c>
      <c r="AC277">
        <v>0</v>
      </c>
      <c r="AD277">
        <v>0</v>
      </c>
      <c r="AE277">
        <v>0</v>
      </c>
      <c r="AF277" t="s">
        <v>6</v>
      </c>
      <c r="AG277">
        <v>100</v>
      </c>
      <c r="AH277">
        <v>3</v>
      </c>
      <c r="AI277">
        <v>-1</v>
      </c>
      <c r="AJ277" t="s">
        <v>6</v>
      </c>
      <c r="AK277">
        <v>0</v>
      </c>
      <c r="AL277">
        <v>0</v>
      </c>
      <c r="AM277">
        <v>0</v>
      </c>
      <c r="AN277">
        <v>0</v>
      </c>
      <c r="AO277">
        <v>0</v>
      </c>
      <c r="AP277">
        <v>0</v>
      </c>
      <c r="AQ277">
        <v>0</v>
      </c>
      <c r="AR277">
        <v>0</v>
      </c>
    </row>
    <row r="278" spans="1:44" x14ac:dyDescent="0.2">
      <c r="A278">
        <f>ROW(Source!A114)</f>
        <v>114</v>
      </c>
      <c r="B278">
        <v>26817014</v>
      </c>
      <c r="C278">
        <v>26816976</v>
      </c>
      <c r="D278">
        <v>25186161</v>
      </c>
      <c r="E278">
        <v>1</v>
      </c>
      <c r="F278">
        <v>1</v>
      </c>
      <c r="G278">
        <v>1</v>
      </c>
      <c r="H278">
        <v>3</v>
      </c>
      <c r="I278" t="s">
        <v>360</v>
      </c>
      <c r="J278" t="s">
        <v>361</v>
      </c>
      <c r="K278" t="s">
        <v>362</v>
      </c>
      <c r="L278">
        <v>1348</v>
      </c>
      <c r="N278">
        <v>1009</v>
      </c>
      <c r="O278" t="s">
        <v>62</v>
      </c>
      <c r="P278" t="s">
        <v>62</v>
      </c>
      <c r="Q278">
        <v>1000</v>
      </c>
      <c r="X278">
        <v>1.9349999999999999E-2</v>
      </c>
      <c r="Y278">
        <v>35003</v>
      </c>
      <c r="Z278">
        <v>0</v>
      </c>
      <c r="AA278">
        <v>0</v>
      </c>
      <c r="AB278">
        <v>0</v>
      </c>
      <c r="AC278">
        <v>0</v>
      </c>
      <c r="AD278">
        <v>1</v>
      </c>
      <c r="AE278">
        <v>0</v>
      </c>
      <c r="AF278" t="s">
        <v>6</v>
      </c>
      <c r="AG278">
        <v>1.9349999999999999E-2</v>
      </c>
      <c r="AH278">
        <v>2</v>
      </c>
      <c r="AI278">
        <v>26817014</v>
      </c>
      <c r="AJ278">
        <v>277</v>
      </c>
      <c r="AK278">
        <v>0</v>
      </c>
      <c r="AL278">
        <v>0</v>
      </c>
      <c r="AM278">
        <v>0</v>
      </c>
      <c r="AN278">
        <v>0</v>
      </c>
      <c r="AO278">
        <v>0</v>
      </c>
      <c r="AP278">
        <v>0</v>
      </c>
      <c r="AQ278">
        <v>0</v>
      </c>
      <c r="AR278">
        <v>0</v>
      </c>
    </row>
    <row r="279" spans="1:44" x14ac:dyDescent="0.2">
      <c r="A279">
        <f>ROW(Source!A114)</f>
        <v>114</v>
      </c>
      <c r="B279">
        <v>26817015</v>
      </c>
      <c r="C279">
        <v>26816976</v>
      </c>
      <c r="D279">
        <v>25186688</v>
      </c>
      <c r="E279">
        <v>1</v>
      </c>
      <c r="F279">
        <v>1</v>
      </c>
      <c r="G279">
        <v>1</v>
      </c>
      <c r="H279">
        <v>3</v>
      </c>
      <c r="I279" t="s">
        <v>363</v>
      </c>
      <c r="J279" t="s">
        <v>364</v>
      </c>
      <c r="K279" t="s">
        <v>365</v>
      </c>
      <c r="L279">
        <v>1348</v>
      </c>
      <c r="N279">
        <v>1009</v>
      </c>
      <c r="O279" t="s">
        <v>62</v>
      </c>
      <c r="P279" t="s">
        <v>62</v>
      </c>
      <c r="Q279">
        <v>1000</v>
      </c>
      <c r="X279">
        <v>5.62E-3</v>
      </c>
      <c r="Y279">
        <v>14312.87</v>
      </c>
      <c r="Z279">
        <v>0</v>
      </c>
      <c r="AA279">
        <v>0</v>
      </c>
      <c r="AB279">
        <v>0</v>
      </c>
      <c r="AC279">
        <v>0</v>
      </c>
      <c r="AD279">
        <v>1</v>
      </c>
      <c r="AE279">
        <v>0</v>
      </c>
      <c r="AF279" t="s">
        <v>6</v>
      </c>
      <c r="AG279">
        <v>5.62E-3</v>
      </c>
      <c r="AH279">
        <v>2</v>
      </c>
      <c r="AI279">
        <v>26817015</v>
      </c>
      <c r="AJ279">
        <v>278</v>
      </c>
      <c r="AK279">
        <v>0</v>
      </c>
      <c r="AL279">
        <v>0</v>
      </c>
      <c r="AM279">
        <v>0</v>
      </c>
      <c r="AN279">
        <v>0</v>
      </c>
      <c r="AO279">
        <v>0</v>
      </c>
      <c r="AP279">
        <v>0</v>
      </c>
      <c r="AQ279">
        <v>0</v>
      </c>
      <c r="AR279">
        <v>0</v>
      </c>
    </row>
    <row r="280" spans="1:44" x14ac:dyDescent="0.2">
      <c r="A280">
        <f>ROW(Source!A114)</f>
        <v>114</v>
      </c>
      <c r="B280">
        <v>26817016</v>
      </c>
      <c r="C280">
        <v>26816976</v>
      </c>
      <c r="D280">
        <v>25187288</v>
      </c>
      <c r="E280">
        <v>1</v>
      </c>
      <c r="F280">
        <v>1</v>
      </c>
      <c r="G280">
        <v>1</v>
      </c>
      <c r="H280">
        <v>3</v>
      </c>
      <c r="I280" t="s">
        <v>366</v>
      </c>
      <c r="J280" t="s">
        <v>367</v>
      </c>
      <c r="K280" t="s">
        <v>368</v>
      </c>
      <c r="L280">
        <v>1348</v>
      </c>
      <c r="N280">
        <v>1009</v>
      </c>
      <c r="O280" t="s">
        <v>62</v>
      </c>
      <c r="P280" t="s">
        <v>62</v>
      </c>
      <c r="Q280">
        <v>1000</v>
      </c>
      <c r="X280">
        <v>3.3800000000000002E-3</v>
      </c>
      <c r="Y280">
        <v>5479.9</v>
      </c>
      <c r="Z280">
        <v>0</v>
      </c>
      <c r="AA280">
        <v>0</v>
      </c>
      <c r="AB280">
        <v>0</v>
      </c>
      <c r="AC280">
        <v>0</v>
      </c>
      <c r="AD280">
        <v>1</v>
      </c>
      <c r="AE280">
        <v>0</v>
      </c>
      <c r="AF280" t="s">
        <v>6</v>
      </c>
      <c r="AG280">
        <v>3.3800000000000002E-3</v>
      </c>
      <c r="AH280">
        <v>2</v>
      </c>
      <c r="AI280">
        <v>26817016</v>
      </c>
      <c r="AJ280">
        <v>279</v>
      </c>
      <c r="AK280">
        <v>0</v>
      </c>
      <c r="AL280">
        <v>0</v>
      </c>
      <c r="AM280">
        <v>0</v>
      </c>
      <c r="AN280">
        <v>0</v>
      </c>
      <c r="AO280">
        <v>0</v>
      </c>
      <c r="AP280">
        <v>0</v>
      </c>
      <c r="AQ280">
        <v>0</v>
      </c>
      <c r="AR280">
        <v>0</v>
      </c>
    </row>
    <row r="281" spans="1:44" x14ac:dyDescent="0.2">
      <c r="A281">
        <f>ROW(Source!A114)</f>
        <v>114</v>
      </c>
      <c r="B281">
        <v>26817017</v>
      </c>
      <c r="C281">
        <v>26816976</v>
      </c>
      <c r="D281">
        <v>25146525</v>
      </c>
      <c r="E281">
        <v>17</v>
      </c>
      <c r="F281">
        <v>1</v>
      </c>
      <c r="G281">
        <v>1</v>
      </c>
      <c r="H281">
        <v>3</v>
      </c>
      <c r="I281" t="s">
        <v>478</v>
      </c>
      <c r="J281" t="s">
        <v>6</v>
      </c>
      <c r="K281" t="s">
        <v>479</v>
      </c>
      <c r="L281">
        <v>1348</v>
      </c>
      <c r="N281">
        <v>1009</v>
      </c>
      <c r="O281" t="s">
        <v>62</v>
      </c>
      <c r="P281" t="s">
        <v>62</v>
      </c>
      <c r="Q281">
        <v>1000</v>
      </c>
      <c r="X281">
        <v>0</v>
      </c>
      <c r="Y281">
        <v>0</v>
      </c>
      <c r="Z281">
        <v>0</v>
      </c>
      <c r="AA281">
        <v>0</v>
      </c>
      <c r="AB281">
        <v>0</v>
      </c>
      <c r="AC281">
        <v>1</v>
      </c>
      <c r="AD281">
        <v>0</v>
      </c>
      <c r="AE281">
        <v>0</v>
      </c>
      <c r="AF281" t="s">
        <v>6</v>
      </c>
      <c r="AG281">
        <v>0</v>
      </c>
      <c r="AH281">
        <v>3</v>
      </c>
      <c r="AI281">
        <v>-1</v>
      </c>
      <c r="AJ281" t="s">
        <v>6</v>
      </c>
      <c r="AK281">
        <v>0</v>
      </c>
      <c r="AL281">
        <v>0</v>
      </c>
      <c r="AM281">
        <v>0</v>
      </c>
      <c r="AN281">
        <v>0</v>
      </c>
      <c r="AO281">
        <v>0</v>
      </c>
      <c r="AP281">
        <v>0</v>
      </c>
      <c r="AQ281">
        <v>0</v>
      </c>
      <c r="AR281">
        <v>0</v>
      </c>
    </row>
    <row r="282" spans="1:44" x14ac:dyDescent="0.2">
      <c r="A282">
        <f>ROW(Source!A115)</f>
        <v>115</v>
      </c>
      <c r="B282">
        <v>26817007</v>
      </c>
      <c r="C282">
        <v>26816976</v>
      </c>
      <c r="D282">
        <v>25413300</v>
      </c>
      <c r="E282">
        <v>1</v>
      </c>
      <c r="F282">
        <v>1</v>
      </c>
      <c r="G282">
        <v>1</v>
      </c>
      <c r="H282">
        <v>1</v>
      </c>
      <c r="I282" t="s">
        <v>342</v>
      </c>
      <c r="J282" t="s">
        <v>6</v>
      </c>
      <c r="K282" t="s">
        <v>343</v>
      </c>
      <c r="L282">
        <v>1191</v>
      </c>
      <c r="N282">
        <v>1013</v>
      </c>
      <c r="O282" t="s">
        <v>344</v>
      </c>
      <c r="P282" t="s">
        <v>344</v>
      </c>
      <c r="Q282">
        <v>1</v>
      </c>
      <c r="X282">
        <v>364.8</v>
      </c>
      <c r="Y282">
        <v>0</v>
      </c>
      <c r="Z282">
        <v>0</v>
      </c>
      <c r="AA282">
        <v>0</v>
      </c>
      <c r="AB282">
        <v>8.5299999999999994</v>
      </c>
      <c r="AC282">
        <v>0</v>
      </c>
      <c r="AD282">
        <v>1</v>
      </c>
      <c r="AE282">
        <v>1</v>
      </c>
      <c r="AF282" t="s">
        <v>42</v>
      </c>
      <c r="AG282">
        <v>419.52</v>
      </c>
      <c r="AH282">
        <v>2</v>
      </c>
      <c r="AI282">
        <v>26817007</v>
      </c>
      <c r="AJ282">
        <v>280</v>
      </c>
      <c r="AK282">
        <v>0</v>
      </c>
      <c r="AL282">
        <v>0</v>
      </c>
      <c r="AM282">
        <v>0</v>
      </c>
      <c r="AN282">
        <v>0</v>
      </c>
      <c r="AO282">
        <v>0</v>
      </c>
      <c r="AP282">
        <v>0</v>
      </c>
      <c r="AQ282">
        <v>0</v>
      </c>
      <c r="AR282">
        <v>0</v>
      </c>
    </row>
    <row r="283" spans="1:44" x14ac:dyDescent="0.2">
      <c r="A283">
        <f>ROW(Source!A115)</f>
        <v>115</v>
      </c>
      <c r="B283">
        <v>26817008</v>
      </c>
      <c r="C283">
        <v>26816976</v>
      </c>
      <c r="D283">
        <v>25412928</v>
      </c>
      <c r="E283">
        <v>1</v>
      </c>
      <c r="F283">
        <v>1</v>
      </c>
      <c r="G283">
        <v>1</v>
      </c>
      <c r="H283">
        <v>1</v>
      </c>
      <c r="I283" t="s">
        <v>345</v>
      </c>
      <c r="J283" t="s">
        <v>6</v>
      </c>
      <c r="K283" t="s">
        <v>346</v>
      </c>
      <c r="L283">
        <v>1191</v>
      </c>
      <c r="N283">
        <v>1013</v>
      </c>
      <c r="O283" t="s">
        <v>344</v>
      </c>
      <c r="P283" t="s">
        <v>344</v>
      </c>
      <c r="Q283">
        <v>1</v>
      </c>
      <c r="X283">
        <v>16.29</v>
      </c>
      <c r="Y283">
        <v>0</v>
      </c>
      <c r="Z283">
        <v>0</v>
      </c>
      <c r="AA283">
        <v>0</v>
      </c>
      <c r="AB283">
        <v>0</v>
      </c>
      <c r="AC283">
        <v>0</v>
      </c>
      <c r="AD283">
        <v>1</v>
      </c>
      <c r="AE283">
        <v>2</v>
      </c>
      <c r="AF283" t="s">
        <v>41</v>
      </c>
      <c r="AG283">
        <v>20.362499999999997</v>
      </c>
      <c r="AH283">
        <v>2</v>
      </c>
      <c r="AI283">
        <v>26817008</v>
      </c>
      <c r="AJ283">
        <v>281</v>
      </c>
      <c r="AK283">
        <v>0</v>
      </c>
      <c r="AL283">
        <v>0</v>
      </c>
      <c r="AM283">
        <v>0</v>
      </c>
      <c r="AN283">
        <v>0</v>
      </c>
      <c r="AO283">
        <v>0</v>
      </c>
      <c r="AP283">
        <v>0</v>
      </c>
      <c r="AQ283">
        <v>0</v>
      </c>
      <c r="AR283">
        <v>0</v>
      </c>
    </row>
    <row r="284" spans="1:44" x14ac:dyDescent="0.2">
      <c r="A284">
        <f>ROW(Source!A115)</f>
        <v>115</v>
      </c>
      <c r="B284">
        <v>26817009</v>
      </c>
      <c r="C284">
        <v>26816976</v>
      </c>
      <c r="D284">
        <v>25230032</v>
      </c>
      <c r="E284">
        <v>1</v>
      </c>
      <c r="F284">
        <v>1</v>
      </c>
      <c r="G284">
        <v>1</v>
      </c>
      <c r="H284">
        <v>2</v>
      </c>
      <c r="I284" t="s">
        <v>347</v>
      </c>
      <c r="J284" t="s">
        <v>348</v>
      </c>
      <c r="K284" t="s">
        <v>349</v>
      </c>
      <c r="L284">
        <v>1368</v>
      </c>
      <c r="N284">
        <v>1011</v>
      </c>
      <c r="O284" t="s">
        <v>350</v>
      </c>
      <c r="P284" t="s">
        <v>350</v>
      </c>
      <c r="Q284">
        <v>1</v>
      </c>
      <c r="X284">
        <v>12.76</v>
      </c>
      <c r="Y284">
        <v>0</v>
      </c>
      <c r="Z284">
        <v>187.68</v>
      </c>
      <c r="AA284">
        <v>16.46</v>
      </c>
      <c r="AB284">
        <v>0</v>
      </c>
      <c r="AC284">
        <v>0</v>
      </c>
      <c r="AD284">
        <v>1</v>
      </c>
      <c r="AE284">
        <v>0</v>
      </c>
      <c r="AF284" t="s">
        <v>41</v>
      </c>
      <c r="AG284">
        <v>15.95</v>
      </c>
      <c r="AH284">
        <v>2</v>
      </c>
      <c r="AI284">
        <v>26817009</v>
      </c>
      <c r="AJ284">
        <v>282</v>
      </c>
      <c r="AK284">
        <v>0</v>
      </c>
      <c r="AL284">
        <v>0</v>
      </c>
      <c r="AM284">
        <v>0</v>
      </c>
      <c r="AN284">
        <v>0</v>
      </c>
      <c r="AO284">
        <v>0</v>
      </c>
      <c r="AP284">
        <v>0</v>
      </c>
      <c r="AQ284">
        <v>0</v>
      </c>
      <c r="AR284">
        <v>0</v>
      </c>
    </row>
    <row r="285" spans="1:44" x14ac:dyDescent="0.2">
      <c r="A285">
        <f>ROW(Source!A115)</f>
        <v>115</v>
      </c>
      <c r="B285">
        <v>26817010</v>
      </c>
      <c r="C285">
        <v>26816976</v>
      </c>
      <c r="D285">
        <v>25230220</v>
      </c>
      <c r="E285">
        <v>1</v>
      </c>
      <c r="F285">
        <v>1</v>
      </c>
      <c r="G285">
        <v>1</v>
      </c>
      <c r="H285">
        <v>2</v>
      </c>
      <c r="I285" t="s">
        <v>351</v>
      </c>
      <c r="J285" t="s">
        <v>352</v>
      </c>
      <c r="K285" t="s">
        <v>353</v>
      </c>
      <c r="L285">
        <v>1368</v>
      </c>
      <c r="N285">
        <v>1011</v>
      </c>
      <c r="O285" t="s">
        <v>350</v>
      </c>
      <c r="P285" t="s">
        <v>350</v>
      </c>
      <c r="Q285">
        <v>1</v>
      </c>
      <c r="X285">
        <v>1.52</v>
      </c>
      <c r="Y285">
        <v>0</v>
      </c>
      <c r="Z285">
        <v>111.99</v>
      </c>
      <c r="AA285">
        <v>13.5</v>
      </c>
      <c r="AB285">
        <v>0</v>
      </c>
      <c r="AC285">
        <v>0</v>
      </c>
      <c r="AD285">
        <v>1</v>
      </c>
      <c r="AE285">
        <v>0</v>
      </c>
      <c r="AF285" t="s">
        <v>41</v>
      </c>
      <c r="AG285">
        <v>1.9</v>
      </c>
      <c r="AH285">
        <v>2</v>
      </c>
      <c r="AI285">
        <v>26817010</v>
      </c>
      <c r="AJ285">
        <v>283</v>
      </c>
      <c r="AK285">
        <v>0</v>
      </c>
      <c r="AL285">
        <v>0</v>
      </c>
      <c r="AM285">
        <v>0</v>
      </c>
      <c r="AN285">
        <v>0</v>
      </c>
      <c r="AO285">
        <v>0</v>
      </c>
      <c r="AP285">
        <v>0</v>
      </c>
      <c r="AQ285">
        <v>0</v>
      </c>
      <c r="AR285">
        <v>0</v>
      </c>
    </row>
    <row r="286" spans="1:44" x14ac:dyDescent="0.2">
      <c r="A286">
        <f>ROW(Source!A115)</f>
        <v>115</v>
      </c>
      <c r="B286">
        <v>26817011</v>
      </c>
      <c r="C286">
        <v>26816976</v>
      </c>
      <c r="D286">
        <v>25231607</v>
      </c>
      <c r="E286">
        <v>1</v>
      </c>
      <c r="F286">
        <v>1</v>
      </c>
      <c r="G286">
        <v>1</v>
      </c>
      <c r="H286">
        <v>2</v>
      </c>
      <c r="I286" t="s">
        <v>354</v>
      </c>
      <c r="J286" t="s">
        <v>355</v>
      </c>
      <c r="K286" t="s">
        <v>356</v>
      </c>
      <c r="L286">
        <v>1368</v>
      </c>
      <c r="N286">
        <v>1011</v>
      </c>
      <c r="O286" t="s">
        <v>350</v>
      </c>
      <c r="P286" t="s">
        <v>350</v>
      </c>
      <c r="Q286">
        <v>1</v>
      </c>
      <c r="X286">
        <v>2.0099999999999998</v>
      </c>
      <c r="Y286">
        <v>0</v>
      </c>
      <c r="Z286">
        <v>65.709999999999994</v>
      </c>
      <c r="AA286">
        <v>11.6</v>
      </c>
      <c r="AB286">
        <v>0</v>
      </c>
      <c r="AC286">
        <v>0</v>
      </c>
      <c r="AD286">
        <v>1</v>
      </c>
      <c r="AE286">
        <v>0</v>
      </c>
      <c r="AF286" t="s">
        <v>41</v>
      </c>
      <c r="AG286">
        <v>2.5124999999999997</v>
      </c>
      <c r="AH286">
        <v>2</v>
      </c>
      <c r="AI286">
        <v>26817011</v>
      </c>
      <c r="AJ286">
        <v>284</v>
      </c>
      <c r="AK286">
        <v>0</v>
      </c>
      <c r="AL286">
        <v>0</v>
      </c>
      <c r="AM286">
        <v>0</v>
      </c>
      <c r="AN286">
        <v>0</v>
      </c>
      <c r="AO286">
        <v>0</v>
      </c>
      <c r="AP286">
        <v>0</v>
      </c>
      <c r="AQ286">
        <v>0</v>
      </c>
      <c r="AR286">
        <v>0</v>
      </c>
    </row>
    <row r="287" spans="1:44" x14ac:dyDescent="0.2">
      <c r="A287">
        <f>ROW(Source!A115)</f>
        <v>115</v>
      </c>
      <c r="B287">
        <v>26817012</v>
      </c>
      <c r="C287">
        <v>26816976</v>
      </c>
      <c r="D287">
        <v>25152587</v>
      </c>
      <c r="E287">
        <v>1</v>
      </c>
      <c r="F287">
        <v>1</v>
      </c>
      <c r="G287">
        <v>1</v>
      </c>
      <c r="H287">
        <v>3</v>
      </c>
      <c r="I287" t="s">
        <v>357</v>
      </c>
      <c r="J287" t="s">
        <v>358</v>
      </c>
      <c r="K287" t="s">
        <v>359</v>
      </c>
      <c r="L287">
        <v>1348</v>
      </c>
      <c r="N287">
        <v>1009</v>
      </c>
      <c r="O287" t="s">
        <v>62</v>
      </c>
      <c r="P287" t="s">
        <v>62</v>
      </c>
      <c r="Q287">
        <v>1000</v>
      </c>
      <c r="X287">
        <v>4.8000000000000001E-2</v>
      </c>
      <c r="Y287">
        <v>19400</v>
      </c>
      <c r="Z287">
        <v>0</v>
      </c>
      <c r="AA287">
        <v>0</v>
      </c>
      <c r="AB287">
        <v>0</v>
      </c>
      <c r="AC287">
        <v>0</v>
      </c>
      <c r="AD287">
        <v>1</v>
      </c>
      <c r="AE287">
        <v>0</v>
      </c>
      <c r="AF287" t="s">
        <v>6</v>
      </c>
      <c r="AG287">
        <v>4.8000000000000001E-2</v>
      </c>
      <c r="AH287">
        <v>2</v>
      </c>
      <c r="AI287">
        <v>26817012</v>
      </c>
      <c r="AJ287">
        <v>287</v>
      </c>
      <c r="AK287">
        <v>0</v>
      </c>
      <c r="AL287">
        <v>0</v>
      </c>
      <c r="AM287">
        <v>0</v>
      </c>
      <c r="AN287">
        <v>0</v>
      </c>
      <c r="AO287">
        <v>0</v>
      </c>
      <c r="AP287">
        <v>0</v>
      </c>
      <c r="AQ287">
        <v>0</v>
      </c>
      <c r="AR287">
        <v>0</v>
      </c>
    </row>
    <row r="288" spans="1:44" x14ac:dyDescent="0.2">
      <c r="A288">
        <f>ROW(Source!A115)</f>
        <v>115</v>
      </c>
      <c r="B288">
        <v>26817013</v>
      </c>
      <c r="C288">
        <v>26816976</v>
      </c>
      <c r="D288">
        <v>25146541</v>
      </c>
      <c r="E288">
        <v>17</v>
      </c>
      <c r="F288">
        <v>1</v>
      </c>
      <c r="G288">
        <v>1</v>
      </c>
      <c r="H288">
        <v>3</v>
      </c>
      <c r="I288" t="s">
        <v>476</v>
      </c>
      <c r="J288" t="s">
        <v>6</v>
      </c>
      <c r="K288" t="s">
        <v>477</v>
      </c>
      <c r="L288">
        <v>1354</v>
      </c>
      <c r="N288">
        <v>1010</v>
      </c>
      <c r="O288" t="s">
        <v>87</v>
      </c>
      <c r="P288" t="s">
        <v>87</v>
      </c>
      <c r="Q288">
        <v>1</v>
      </c>
      <c r="X288">
        <v>100</v>
      </c>
      <c r="Y288">
        <v>0</v>
      </c>
      <c r="Z288">
        <v>0</v>
      </c>
      <c r="AA288">
        <v>0</v>
      </c>
      <c r="AB288">
        <v>0</v>
      </c>
      <c r="AC288">
        <v>0</v>
      </c>
      <c r="AD288">
        <v>0</v>
      </c>
      <c r="AE288">
        <v>0</v>
      </c>
      <c r="AF288" t="s">
        <v>6</v>
      </c>
      <c r="AG288">
        <v>100</v>
      </c>
      <c r="AH288">
        <v>3</v>
      </c>
      <c r="AI288">
        <v>-1</v>
      </c>
      <c r="AJ288" t="s">
        <v>6</v>
      </c>
      <c r="AK288">
        <v>0</v>
      </c>
      <c r="AL288">
        <v>0</v>
      </c>
      <c r="AM288">
        <v>0</v>
      </c>
      <c r="AN288">
        <v>0</v>
      </c>
      <c r="AO288">
        <v>0</v>
      </c>
      <c r="AP288">
        <v>0</v>
      </c>
      <c r="AQ288">
        <v>0</v>
      </c>
      <c r="AR288">
        <v>0</v>
      </c>
    </row>
    <row r="289" spans="1:44" x14ac:dyDescent="0.2">
      <c r="A289">
        <f>ROW(Source!A115)</f>
        <v>115</v>
      </c>
      <c r="B289">
        <v>26817014</v>
      </c>
      <c r="C289">
        <v>26816976</v>
      </c>
      <c r="D289">
        <v>25186161</v>
      </c>
      <c r="E289">
        <v>1</v>
      </c>
      <c r="F289">
        <v>1</v>
      </c>
      <c r="G289">
        <v>1</v>
      </c>
      <c r="H289">
        <v>3</v>
      </c>
      <c r="I289" t="s">
        <v>360</v>
      </c>
      <c r="J289" t="s">
        <v>361</v>
      </c>
      <c r="K289" t="s">
        <v>362</v>
      </c>
      <c r="L289">
        <v>1348</v>
      </c>
      <c r="N289">
        <v>1009</v>
      </c>
      <c r="O289" t="s">
        <v>62</v>
      </c>
      <c r="P289" t="s">
        <v>62</v>
      </c>
      <c r="Q289">
        <v>1000</v>
      </c>
      <c r="X289">
        <v>1.9349999999999999E-2</v>
      </c>
      <c r="Y289">
        <v>35003</v>
      </c>
      <c r="Z289">
        <v>0</v>
      </c>
      <c r="AA289">
        <v>0</v>
      </c>
      <c r="AB289">
        <v>0</v>
      </c>
      <c r="AC289">
        <v>0</v>
      </c>
      <c r="AD289">
        <v>1</v>
      </c>
      <c r="AE289">
        <v>0</v>
      </c>
      <c r="AF289" t="s">
        <v>6</v>
      </c>
      <c r="AG289">
        <v>1.9349999999999999E-2</v>
      </c>
      <c r="AH289">
        <v>2</v>
      </c>
      <c r="AI289">
        <v>26817014</v>
      </c>
      <c r="AJ289">
        <v>288</v>
      </c>
      <c r="AK289">
        <v>0</v>
      </c>
      <c r="AL289">
        <v>0</v>
      </c>
      <c r="AM289">
        <v>0</v>
      </c>
      <c r="AN289">
        <v>0</v>
      </c>
      <c r="AO289">
        <v>0</v>
      </c>
      <c r="AP289">
        <v>0</v>
      </c>
      <c r="AQ289">
        <v>0</v>
      </c>
      <c r="AR289">
        <v>0</v>
      </c>
    </row>
    <row r="290" spans="1:44" x14ac:dyDescent="0.2">
      <c r="A290">
        <f>ROW(Source!A115)</f>
        <v>115</v>
      </c>
      <c r="B290">
        <v>26817015</v>
      </c>
      <c r="C290">
        <v>26816976</v>
      </c>
      <c r="D290">
        <v>25186688</v>
      </c>
      <c r="E290">
        <v>1</v>
      </c>
      <c r="F290">
        <v>1</v>
      </c>
      <c r="G290">
        <v>1</v>
      </c>
      <c r="H290">
        <v>3</v>
      </c>
      <c r="I290" t="s">
        <v>363</v>
      </c>
      <c r="J290" t="s">
        <v>364</v>
      </c>
      <c r="K290" t="s">
        <v>365</v>
      </c>
      <c r="L290">
        <v>1348</v>
      </c>
      <c r="N290">
        <v>1009</v>
      </c>
      <c r="O290" t="s">
        <v>62</v>
      </c>
      <c r="P290" t="s">
        <v>62</v>
      </c>
      <c r="Q290">
        <v>1000</v>
      </c>
      <c r="X290">
        <v>5.62E-3</v>
      </c>
      <c r="Y290">
        <v>14312.87</v>
      </c>
      <c r="Z290">
        <v>0</v>
      </c>
      <c r="AA290">
        <v>0</v>
      </c>
      <c r="AB290">
        <v>0</v>
      </c>
      <c r="AC290">
        <v>0</v>
      </c>
      <c r="AD290">
        <v>1</v>
      </c>
      <c r="AE290">
        <v>0</v>
      </c>
      <c r="AF290" t="s">
        <v>6</v>
      </c>
      <c r="AG290">
        <v>5.62E-3</v>
      </c>
      <c r="AH290">
        <v>2</v>
      </c>
      <c r="AI290">
        <v>26817015</v>
      </c>
      <c r="AJ290">
        <v>289</v>
      </c>
      <c r="AK290">
        <v>0</v>
      </c>
      <c r="AL290">
        <v>0</v>
      </c>
      <c r="AM290">
        <v>0</v>
      </c>
      <c r="AN290">
        <v>0</v>
      </c>
      <c r="AO290">
        <v>0</v>
      </c>
      <c r="AP290">
        <v>0</v>
      </c>
      <c r="AQ290">
        <v>0</v>
      </c>
      <c r="AR290">
        <v>0</v>
      </c>
    </row>
    <row r="291" spans="1:44" x14ac:dyDescent="0.2">
      <c r="A291">
        <f>ROW(Source!A115)</f>
        <v>115</v>
      </c>
      <c r="B291">
        <v>26817016</v>
      </c>
      <c r="C291">
        <v>26816976</v>
      </c>
      <c r="D291">
        <v>25187288</v>
      </c>
      <c r="E291">
        <v>1</v>
      </c>
      <c r="F291">
        <v>1</v>
      </c>
      <c r="G291">
        <v>1</v>
      </c>
      <c r="H291">
        <v>3</v>
      </c>
      <c r="I291" t="s">
        <v>366</v>
      </c>
      <c r="J291" t="s">
        <v>367</v>
      </c>
      <c r="K291" t="s">
        <v>368</v>
      </c>
      <c r="L291">
        <v>1348</v>
      </c>
      <c r="N291">
        <v>1009</v>
      </c>
      <c r="O291" t="s">
        <v>62</v>
      </c>
      <c r="P291" t="s">
        <v>62</v>
      </c>
      <c r="Q291">
        <v>1000</v>
      </c>
      <c r="X291">
        <v>3.3800000000000002E-3</v>
      </c>
      <c r="Y291">
        <v>5479.9</v>
      </c>
      <c r="Z291">
        <v>0</v>
      </c>
      <c r="AA291">
        <v>0</v>
      </c>
      <c r="AB291">
        <v>0</v>
      </c>
      <c r="AC291">
        <v>0</v>
      </c>
      <c r="AD291">
        <v>1</v>
      </c>
      <c r="AE291">
        <v>0</v>
      </c>
      <c r="AF291" t="s">
        <v>6</v>
      </c>
      <c r="AG291">
        <v>3.3800000000000002E-3</v>
      </c>
      <c r="AH291">
        <v>2</v>
      </c>
      <c r="AI291">
        <v>26817016</v>
      </c>
      <c r="AJ291">
        <v>290</v>
      </c>
      <c r="AK291">
        <v>0</v>
      </c>
      <c r="AL291">
        <v>0</v>
      </c>
      <c r="AM291">
        <v>0</v>
      </c>
      <c r="AN291">
        <v>0</v>
      </c>
      <c r="AO291">
        <v>0</v>
      </c>
      <c r="AP291">
        <v>0</v>
      </c>
      <c r="AQ291">
        <v>0</v>
      </c>
      <c r="AR291">
        <v>0</v>
      </c>
    </row>
    <row r="292" spans="1:44" x14ac:dyDescent="0.2">
      <c r="A292">
        <f>ROW(Source!A115)</f>
        <v>115</v>
      </c>
      <c r="B292">
        <v>26817017</v>
      </c>
      <c r="C292">
        <v>26816976</v>
      </c>
      <c r="D292">
        <v>25146525</v>
      </c>
      <c r="E292">
        <v>17</v>
      </c>
      <c r="F292">
        <v>1</v>
      </c>
      <c r="G292">
        <v>1</v>
      </c>
      <c r="H292">
        <v>3</v>
      </c>
      <c r="I292" t="s">
        <v>478</v>
      </c>
      <c r="J292" t="s">
        <v>6</v>
      </c>
      <c r="K292" t="s">
        <v>479</v>
      </c>
      <c r="L292">
        <v>1348</v>
      </c>
      <c r="N292">
        <v>1009</v>
      </c>
      <c r="O292" t="s">
        <v>62</v>
      </c>
      <c r="P292" t="s">
        <v>62</v>
      </c>
      <c r="Q292">
        <v>1000</v>
      </c>
      <c r="X292">
        <v>0</v>
      </c>
      <c r="Y292">
        <v>0</v>
      </c>
      <c r="Z292">
        <v>0</v>
      </c>
      <c r="AA292">
        <v>0</v>
      </c>
      <c r="AB292">
        <v>0</v>
      </c>
      <c r="AC292">
        <v>1</v>
      </c>
      <c r="AD292">
        <v>0</v>
      </c>
      <c r="AE292">
        <v>0</v>
      </c>
      <c r="AF292" t="s">
        <v>6</v>
      </c>
      <c r="AG292">
        <v>0</v>
      </c>
      <c r="AH292">
        <v>3</v>
      </c>
      <c r="AI292">
        <v>-1</v>
      </c>
      <c r="AJ292" t="s">
        <v>6</v>
      </c>
      <c r="AK292">
        <v>0</v>
      </c>
      <c r="AL292">
        <v>0</v>
      </c>
      <c r="AM292">
        <v>0</v>
      </c>
      <c r="AN292">
        <v>0</v>
      </c>
      <c r="AO292">
        <v>0</v>
      </c>
      <c r="AP292">
        <v>0</v>
      </c>
      <c r="AQ292">
        <v>0</v>
      </c>
      <c r="AR292">
        <v>0</v>
      </c>
    </row>
  </sheetData>
  <printOptions gridLines="1"/>
  <pageMargins left="0.75" right="0.75" top="1" bottom="1" header="0.5" footer="0.5"/>
  <headerFooter alignWithMargins="0">
    <oddHeader>&amp;A</oddHeader>
    <oddFooter>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5</vt:i4>
      </vt:variant>
      <vt:variant>
        <vt:lpstr>Именованные диапазоны</vt:lpstr>
      </vt:variant>
      <vt:variant>
        <vt:i4>2</vt:i4>
      </vt:variant>
    </vt:vector>
  </HeadingPairs>
  <TitlesOfParts>
    <vt:vector size="7" baseType="lpstr">
      <vt:lpstr>Смета 12 гр. по ФЕР</vt:lpstr>
      <vt:lpstr>Source</vt:lpstr>
      <vt:lpstr>SourceObSm</vt:lpstr>
      <vt:lpstr>SmtRes</vt:lpstr>
      <vt:lpstr>EtalonRes</vt:lpstr>
      <vt:lpstr>'Смета 12 гр. по ФЕР'!Заголовки_для_печати</vt:lpstr>
      <vt:lpstr>'Смета 12 гр. по ФЕР'!Область_печати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2017-10-12T09:29:31Z</cp:lastPrinted>
  <dcterms:created xsi:type="dcterms:W3CDTF">2017-10-12T09:06:45Z</dcterms:created>
  <dcterms:modified xsi:type="dcterms:W3CDTF">2017-10-17T14:45:34Z</dcterms:modified>
</cp:coreProperties>
</file>