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флешка\УПЧС\ПСР 2017\Москва\Шкулева\сметы\"/>
    </mc:Choice>
  </mc:AlternateContent>
  <bookViews>
    <workbookView xWindow="0" yWindow="0" windowWidth="24105" windowHeight="11130" activeTab="5"/>
  </bookViews>
  <sheets>
    <sheet name="П1" sheetId="5" r:id="rId1"/>
    <sheet name="П2" sheetId="6" r:id="rId2"/>
    <sheet name="П3" sheetId="8" r:id="rId3"/>
    <sheet name="П4" sheetId="10" r:id="rId4"/>
    <sheet name="П5" sheetId="12" r:id="rId5"/>
    <sheet name="П6" sheetId="14" r:id="rId6"/>
    <sheet name="SourceП1" sheetId="1" r:id="rId7"/>
    <sheet name="SourceП2" sheetId="7" r:id="rId8"/>
    <sheet name="SourceП3" sheetId="9" r:id="rId9"/>
    <sheet name="SourceП4" sheetId="11" r:id="rId10"/>
    <sheet name="SourceП5" sheetId="13" r:id="rId11"/>
    <sheet name="SourceП6" sheetId="15" r:id="rId12"/>
  </sheets>
  <externalReferences>
    <externalReference r:id="rId13"/>
    <externalReference r:id="rId14"/>
    <externalReference r:id="rId15"/>
    <externalReference r:id="rId16"/>
    <externalReference r:id="rId17"/>
  </externalReferences>
  <definedNames>
    <definedName name="_xlnm.Print_Titles" localSheetId="0">П1!$26:$26</definedName>
    <definedName name="_xlnm.Print_Titles" localSheetId="1">П2!$26:$26</definedName>
    <definedName name="_xlnm.Print_Titles" localSheetId="2">П3!$26:$26</definedName>
    <definedName name="_xlnm.Print_Titles" localSheetId="3">П4!$27:$27</definedName>
    <definedName name="_xlnm.Print_Titles" localSheetId="4">П5!$31:$31</definedName>
    <definedName name="_xlnm.Print_Titles" localSheetId="5">П6!$26:$26</definedName>
    <definedName name="_xlnm.Print_Area" localSheetId="0">П1!$A$1:$L$159</definedName>
    <definedName name="_xlnm.Print_Area" localSheetId="1">П2!$A$1:$L$224</definedName>
    <definedName name="_xlnm.Print_Area" localSheetId="2">П3!$A$1:$L$143</definedName>
    <definedName name="_xlnm.Print_Area" localSheetId="3">П4!$A$1:$L$161</definedName>
    <definedName name="_xlnm.Print_Area" localSheetId="4">П5!$A$1:$L$165</definedName>
    <definedName name="_xlnm.Print_Area" localSheetId="5">П6!$A$1:$L$143</definedName>
  </definedNames>
  <calcPr calcId="152511"/>
</workbook>
</file>

<file path=xl/calcChain.xml><?xml version="1.0" encoding="utf-8"?>
<calcChain xmlns="http://schemas.openxmlformats.org/spreadsheetml/2006/main">
  <c r="D12" i="15" l="1"/>
  <c r="E18" i="15"/>
  <c r="Z18" i="15"/>
  <c r="AA18" i="15"/>
  <c r="AB18" i="15"/>
  <c r="AC18" i="15"/>
  <c r="AD18" i="15"/>
  <c r="AE18" i="15"/>
  <c r="AF18" i="15"/>
  <c r="AG18" i="15"/>
  <c r="AH18" i="15"/>
  <c r="AI18" i="15"/>
  <c r="AJ18" i="15"/>
  <c r="AK18" i="15"/>
  <c r="AL18" i="15"/>
  <c r="AM18" i="15"/>
  <c r="AN18" i="15"/>
  <c r="BD18" i="15"/>
  <c r="BE18" i="15"/>
  <c r="BF18" i="15"/>
  <c r="BG18" i="15"/>
  <c r="BH18" i="15"/>
  <c r="BI18" i="15"/>
  <c r="BJ18" i="15"/>
  <c r="BK18" i="15"/>
  <c r="BL18" i="15"/>
  <c r="BM18" i="15"/>
  <c r="BN18" i="15"/>
  <c r="BO18" i="15"/>
  <c r="BP18" i="15"/>
  <c r="BQ18" i="15"/>
  <c r="BR18" i="15"/>
  <c r="BS18" i="15"/>
  <c r="BT18" i="15"/>
  <c r="BU18" i="15"/>
  <c r="BV18" i="15"/>
  <c r="BW18" i="15"/>
  <c r="BX18" i="15"/>
  <c r="BY18" i="15"/>
  <c r="BZ18" i="15"/>
  <c r="CA18" i="15"/>
  <c r="CB18" i="15"/>
  <c r="CC18" i="15"/>
  <c r="CD18" i="15"/>
  <c r="CE18" i="15"/>
  <c r="CF18" i="15"/>
  <c r="CG18" i="15"/>
  <c r="CH18" i="15"/>
  <c r="CI18" i="15"/>
  <c r="CJ18" i="15"/>
  <c r="CK18" i="15"/>
  <c r="CL18" i="15"/>
  <c r="CM18" i="15"/>
  <c r="CN18" i="15"/>
  <c r="CO18" i="15"/>
  <c r="CP18" i="15"/>
  <c r="CQ18" i="15"/>
  <c r="CR18" i="15"/>
  <c r="CS18" i="15"/>
  <c r="CT18" i="15"/>
  <c r="CU18" i="15"/>
  <c r="CV18" i="15"/>
  <c r="CW18" i="15"/>
  <c r="CX18" i="15"/>
  <c r="CY18" i="15"/>
  <c r="CZ18" i="15"/>
  <c r="DA18" i="15"/>
  <c r="DB18" i="15"/>
  <c r="DC18" i="15"/>
  <c r="DD18" i="15"/>
  <c r="DE18" i="15"/>
  <c r="DF18" i="15"/>
  <c r="DG18" i="15"/>
  <c r="DH18" i="15"/>
  <c r="DI18" i="15"/>
  <c r="DJ18" i="15"/>
  <c r="DK18" i="15"/>
  <c r="DL18" i="15"/>
  <c r="DM18" i="15"/>
  <c r="DN18" i="15"/>
  <c r="DO18" i="15"/>
  <c r="DP18" i="15"/>
  <c r="DQ18" i="15"/>
  <c r="DR18" i="15"/>
  <c r="DS18" i="15"/>
  <c r="DT18" i="15"/>
  <c r="DU18" i="15"/>
  <c r="DV18" i="15"/>
  <c r="DW18" i="15"/>
  <c r="DX18" i="15"/>
  <c r="DY18" i="15"/>
  <c r="DZ18" i="15"/>
  <c r="EA18" i="15"/>
  <c r="EB18" i="15"/>
  <c r="EC18" i="15"/>
  <c r="ED18" i="15"/>
  <c r="EE18" i="15"/>
  <c r="EF18" i="15"/>
  <c r="EG18" i="15"/>
  <c r="EH18" i="15"/>
  <c r="EI18" i="15"/>
  <c r="EJ18" i="15"/>
  <c r="EK18" i="15"/>
  <c r="EL18" i="15"/>
  <c r="EM18" i="15"/>
  <c r="EN18" i="15"/>
  <c r="EO18" i="15"/>
  <c r="EP18" i="15"/>
  <c r="EQ18" i="15"/>
  <c r="ER18" i="15"/>
  <c r="ES18" i="15"/>
  <c r="ET18" i="15"/>
  <c r="EU18" i="15"/>
  <c r="EV18" i="15"/>
  <c r="EW18" i="15"/>
  <c r="EX18" i="15"/>
  <c r="EY18" i="15"/>
  <c r="EZ18" i="15"/>
  <c r="FA18" i="15"/>
  <c r="FB18" i="15"/>
  <c r="FC18" i="15"/>
  <c r="FD18" i="15"/>
  <c r="FE18" i="15"/>
  <c r="FF18" i="15"/>
  <c r="FG18" i="15"/>
  <c r="FH18" i="15"/>
  <c r="FI18" i="15"/>
  <c r="FJ18" i="15"/>
  <c r="FK18" i="15"/>
  <c r="FL18" i="15"/>
  <c r="FM18" i="15"/>
  <c r="FN18" i="15"/>
  <c r="FO18" i="15"/>
  <c r="FP18" i="15"/>
  <c r="FQ18" i="15"/>
  <c r="FR18" i="15"/>
  <c r="FS18" i="15"/>
  <c r="FT18" i="15"/>
  <c r="FU18" i="15"/>
  <c r="FV18" i="15"/>
  <c r="FW18" i="15"/>
  <c r="FX18" i="15"/>
  <c r="FY18" i="15"/>
  <c r="FZ18" i="15"/>
  <c r="GA18" i="15"/>
  <c r="GB18" i="15"/>
  <c r="GC18" i="15"/>
  <c r="GD18" i="15"/>
  <c r="GE18" i="15"/>
  <c r="GF18" i="15"/>
  <c r="GG18" i="15"/>
  <c r="GH18" i="15"/>
  <c r="GI18" i="15"/>
  <c r="GJ18" i="15"/>
  <c r="GK18" i="15"/>
  <c r="GL18" i="15"/>
  <c r="GM18" i="15"/>
  <c r="GN18" i="15"/>
  <c r="GO18" i="15"/>
  <c r="GP18" i="15"/>
  <c r="GQ18" i="15"/>
  <c r="GR18" i="15"/>
  <c r="GS18" i="15"/>
  <c r="GT18" i="15"/>
  <c r="GU18" i="15"/>
  <c r="GV18" i="15"/>
  <c r="GW18" i="15"/>
  <c r="GX18" i="15"/>
  <c r="D20" i="15"/>
  <c r="E22" i="15"/>
  <c r="Z22" i="15"/>
  <c r="AA22" i="15"/>
  <c r="AM22" i="15"/>
  <c r="AN22" i="15"/>
  <c r="BD22" i="15"/>
  <c r="BE22" i="15"/>
  <c r="BF22" i="15"/>
  <c r="BG22" i="15"/>
  <c r="BH22" i="15"/>
  <c r="BI22" i="15"/>
  <c r="BJ22" i="15"/>
  <c r="BK22" i="15"/>
  <c r="BL22" i="15"/>
  <c r="BM22" i="15"/>
  <c r="BN22" i="15"/>
  <c r="BO22" i="15"/>
  <c r="BP22" i="15"/>
  <c r="BQ22" i="15"/>
  <c r="BR22" i="15"/>
  <c r="BS22" i="15"/>
  <c r="BT22" i="15"/>
  <c r="BU22" i="15"/>
  <c r="BV22" i="15"/>
  <c r="BW22" i="15"/>
  <c r="CM22" i="15"/>
  <c r="CN22" i="15"/>
  <c r="CO22" i="15"/>
  <c r="CP22" i="15"/>
  <c r="CQ22" i="15"/>
  <c r="CR22" i="15"/>
  <c r="CS22" i="15"/>
  <c r="CT22" i="15"/>
  <c r="CU22" i="15"/>
  <c r="CV22" i="15"/>
  <c r="CW22" i="15"/>
  <c r="CX22" i="15"/>
  <c r="CY22" i="15"/>
  <c r="CZ22" i="15"/>
  <c r="DA22" i="15"/>
  <c r="DB22" i="15"/>
  <c r="DC22" i="15"/>
  <c r="DD22" i="15"/>
  <c r="DE22" i="15"/>
  <c r="DF22" i="15"/>
  <c r="DG22" i="15"/>
  <c r="DH22" i="15"/>
  <c r="DI22" i="15"/>
  <c r="DJ22" i="15"/>
  <c r="DK22" i="15"/>
  <c r="DL22" i="15"/>
  <c r="DM22" i="15"/>
  <c r="DN22" i="15"/>
  <c r="DO22" i="15"/>
  <c r="DP22" i="15"/>
  <c r="DQ22" i="15"/>
  <c r="DR22" i="15"/>
  <c r="DS22" i="15"/>
  <c r="DT22" i="15"/>
  <c r="DU22" i="15"/>
  <c r="DV22" i="15"/>
  <c r="DW22" i="15"/>
  <c r="DX22" i="15"/>
  <c r="DY22" i="15"/>
  <c r="DZ22" i="15"/>
  <c r="EA22" i="15"/>
  <c r="EB22" i="15"/>
  <c r="EC22" i="15"/>
  <c r="ED22" i="15"/>
  <c r="EE22" i="15"/>
  <c r="EF22" i="15"/>
  <c r="EG22" i="15"/>
  <c r="EH22" i="15"/>
  <c r="EI22" i="15"/>
  <c r="EJ22" i="15"/>
  <c r="EK22" i="15"/>
  <c r="EL22" i="15"/>
  <c r="EM22" i="15"/>
  <c r="EN22" i="15"/>
  <c r="EO22" i="15"/>
  <c r="EP22" i="15"/>
  <c r="EQ22" i="15"/>
  <c r="ER22" i="15"/>
  <c r="ES22" i="15"/>
  <c r="ET22" i="15"/>
  <c r="EU22" i="15"/>
  <c r="EV22" i="15"/>
  <c r="EW22" i="15"/>
  <c r="EX22" i="15"/>
  <c r="EY22" i="15"/>
  <c r="EZ22" i="15"/>
  <c r="FA22" i="15"/>
  <c r="FB22" i="15"/>
  <c r="FC22" i="15"/>
  <c r="FD22" i="15"/>
  <c r="FE22" i="15"/>
  <c r="FF22" i="15"/>
  <c r="FG22" i="15"/>
  <c r="FH22" i="15"/>
  <c r="FI22" i="15"/>
  <c r="FJ22" i="15"/>
  <c r="FK22" i="15"/>
  <c r="FL22" i="15"/>
  <c r="FM22" i="15"/>
  <c r="FN22" i="15"/>
  <c r="FO22" i="15"/>
  <c r="FP22" i="15"/>
  <c r="FQ22" i="15"/>
  <c r="FR22" i="15"/>
  <c r="FS22" i="15"/>
  <c r="FT22" i="15"/>
  <c r="FU22" i="15"/>
  <c r="FV22" i="15"/>
  <c r="FW22" i="15"/>
  <c r="FX22" i="15"/>
  <c r="FY22" i="15"/>
  <c r="FZ22" i="15"/>
  <c r="GA22" i="15"/>
  <c r="GB22" i="15"/>
  <c r="GC22" i="15"/>
  <c r="GD22" i="15"/>
  <c r="GE22" i="15"/>
  <c r="GF22" i="15"/>
  <c r="GG22" i="15"/>
  <c r="GH22" i="15"/>
  <c r="GI22" i="15"/>
  <c r="GJ22" i="15"/>
  <c r="GK22" i="15"/>
  <c r="GL22" i="15"/>
  <c r="GM22" i="15"/>
  <c r="GN22" i="15"/>
  <c r="GO22" i="15"/>
  <c r="GP22" i="15"/>
  <c r="GQ22" i="15"/>
  <c r="GR22" i="15"/>
  <c r="GS22" i="15"/>
  <c r="GT22" i="15"/>
  <c r="GU22" i="15"/>
  <c r="GV22" i="15"/>
  <c r="GW22" i="15"/>
  <c r="GX22" i="15"/>
  <c r="C24" i="15"/>
  <c r="D24" i="15"/>
  <c r="AC24" i="15"/>
  <c r="AE24" i="15"/>
  <c r="AD24" i="15" s="1"/>
  <c r="CR24" i="15" s="1"/>
  <c r="Q24" i="15" s="1"/>
  <c r="AF24" i="15"/>
  <c r="AG24" i="15"/>
  <c r="CU24" i="15" s="1"/>
  <c r="T24" i="15" s="1"/>
  <c r="AH24" i="15"/>
  <c r="AI24" i="15"/>
  <c r="AJ24" i="15"/>
  <c r="CS24" i="15"/>
  <c r="R24" i="15" s="1"/>
  <c r="GK24" i="15" s="1"/>
  <c r="CT24" i="15"/>
  <c r="S24" i="15" s="1"/>
  <c r="CV24" i="15"/>
  <c r="U24" i="15" s="1"/>
  <c r="CW24" i="15"/>
  <c r="V24" i="15" s="1"/>
  <c r="CX24" i="15"/>
  <c r="W24" i="15" s="1"/>
  <c r="FR24" i="15"/>
  <c r="GL24" i="15"/>
  <c r="GN24" i="15"/>
  <c r="GP24" i="15"/>
  <c r="GV24" i="15"/>
  <c r="GX24" i="15"/>
  <c r="I25" i="15"/>
  <c r="GX25" i="15" s="1"/>
  <c r="AB25" i="15"/>
  <c r="AC25" i="15"/>
  <c r="AE25" i="15"/>
  <c r="AD25" i="15" s="1"/>
  <c r="CR25" i="15" s="1"/>
  <c r="AF25" i="15"/>
  <c r="CT25" i="15" s="1"/>
  <c r="S25" i="15" s="1"/>
  <c r="AG25" i="15"/>
  <c r="AH25" i="15"/>
  <c r="AI25" i="15"/>
  <c r="AJ25" i="15"/>
  <c r="CX25" i="15" s="1"/>
  <c r="W25" i="15" s="1"/>
  <c r="CQ25" i="15"/>
  <c r="P25" i="15" s="1"/>
  <c r="CS25" i="15"/>
  <c r="R25" i="15" s="1"/>
  <c r="GK25" i="15" s="1"/>
  <c r="CU25" i="15"/>
  <c r="CV25" i="15"/>
  <c r="U25" i="15" s="1"/>
  <c r="CW25" i="15"/>
  <c r="V25" i="15" s="1"/>
  <c r="FR25" i="15"/>
  <c r="GL25" i="15"/>
  <c r="GN25" i="15"/>
  <c r="GP25" i="15"/>
  <c r="GV25" i="15"/>
  <c r="I26" i="15"/>
  <c r="AC26" i="15"/>
  <c r="AE26" i="15"/>
  <c r="AF26" i="15"/>
  <c r="AG26" i="15"/>
  <c r="CU26" i="15" s="1"/>
  <c r="T26" i="15" s="1"/>
  <c r="AH26" i="15"/>
  <c r="AI26" i="15"/>
  <c r="CW26" i="15" s="1"/>
  <c r="V26" i="15" s="1"/>
  <c r="AJ26" i="15"/>
  <c r="CT26" i="15"/>
  <c r="S26" i="15" s="1"/>
  <c r="CV26" i="15"/>
  <c r="U26" i="15" s="1"/>
  <c r="CX26" i="15"/>
  <c r="W26" i="15" s="1"/>
  <c r="FR26" i="15"/>
  <c r="GL26" i="15"/>
  <c r="GN26" i="15"/>
  <c r="GP26" i="15"/>
  <c r="GV26" i="15"/>
  <c r="GX26" i="15" s="1"/>
  <c r="I27" i="15"/>
  <c r="AC27" i="15"/>
  <c r="AD27" i="15"/>
  <c r="AE27" i="15"/>
  <c r="AF27" i="15"/>
  <c r="CT27" i="15" s="1"/>
  <c r="S27" i="15" s="1"/>
  <c r="AG27" i="15"/>
  <c r="AH27" i="15"/>
  <c r="CV27" i="15" s="1"/>
  <c r="U27" i="15" s="1"/>
  <c r="AI27" i="15"/>
  <c r="AJ27" i="15"/>
  <c r="CX27" i="15" s="1"/>
  <c r="W27" i="15" s="1"/>
  <c r="CQ27" i="15"/>
  <c r="P27" i="15" s="1"/>
  <c r="CS27" i="15"/>
  <c r="R27" i="15" s="1"/>
  <c r="GK27" i="15" s="1"/>
  <c r="CU27" i="15"/>
  <c r="T27" i="15" s="1"/>
  <c r="CW27" i="15"/>
  <c r="V27" i="15" s="1"/>
  <c r="FR27" i="15"/>
  <c r="GL27" i="15"/>
  <c r="GN27" i="15"/>
  <c r="GP27" i="15"/>
  <c r="GV27" i="15"/>
  <c r="GX27" i="15"/>
  <c r="C28" i="15"/>
  <c r="D28" i="15"/>
  <c r="AC28" i="15"/>
  <c r="AD28" i="15"/>
  <c r="CR28" i="15" s="1"/>
  <c r="Q28" i="15" s="1"/>
  <c r="AE28" i="15"/>
  <c r="AF28" i="15"/>
  <c r="CT28" i="15" s="1"/>
  <c r="S28" i="15" s="1"/>
  <c r="AG28" i="15"/>
  <c r="AH28" i="15"/>
  <c r="CV28" i="15" s="1"/>
  <c r="U28" i="15" s="1"/>
  <c r="AI28" i="15"/>
  <c r="AJ28" i="15"/>
  <c r="CX28" i="15" s="1"/>
  <c r="W28" i="15" s="1"/>
  <c r="CQ28" i="15"/>
  <c r="P28" i="15" s="1"/>
  <c r="CS28" i="15"/>
  <c r="R28" i="15" s="1"/>
  <c r="GK28" i="15" s="1"/>
  <c r="CU28" i="15"/>
  <c r="T28" i="15" s="1"/>
  <c r="CW28" i="15"/>
  <c r="V28" i="15" s="1"/>
  <c r="FR28" i="15"/>
  <c r="GL28" i="15"/>
  <c r="GN28" i="15"/>
  <c r="GP28" i="15"/>
  <c r="GV28" i="15"/>
  <c r="GX28" i="15"/>
  <c r="I29" i="15"/>
  <c r="AC29" i="15"/>
  <c r="AE29" i="15"/>
  <c r="AF29" i="15"/>
  <c r="AG29" i="15"/>
  <c r="CU29" i="15" s="1"/>
  <c r="T29" i="15" s="1"/>
  <c r="AH29" i="15"/>
  <c r="AI29" i="15"/>
  <c r="CW29" i="15" s="1"/>
  <c r="V29" i="15" s="1"/>
  <c r="AJ29" i="15"/>
  <c r="CT29" i="15"/>
  <c r="S29" i="15" s="1"/>
  <c r="CV29" i="15"/>
  <c r="U29" i="15" s="1"/>
  <c r="CX29" i="15"/>
  <c r="W29" i="15" s="1"/>
  <c r="FR29" i="15"/>
  <c r="GL29" i="15"/>
  <c r="GN29" i="15"/>
  <c r="GP29" i="15"/>
  <c r="GV29" i="15"/>
  <c r="GX29" i="15" s="1"/>
  <c r="C30" i="15"/>
  <c r="D30" i="15"/>
  <c r="S30" i="15"/>
  <c r="AC30" i="15"/>
  <c r="AE30" i="15"/>
  <c r="AD30" i="15" s="1"/>
  <c r="CR30" i="15" s="1"/>
  <c r="Q30" i="15" s="1"/>
  <c r="AF30" i="15"/>
  <c r="AG30" i="15"/>
  <c r="CU30" i="15" s="1"/>
  <c r="T30" i="15" s="1"/>
  <c r="AH30" i="15"/>
  <c r="AI30" i="15"/>
  <c r="CW30" i="15" s="1"/>
  <c r="V30" i="15" s="1"/>
  <c r="AJ30" i="15"/>
  <c r="CT30" i="15"/>
  <c r="CV30" i="15"/>
  <c r="U30" i="15" s="1"/>
  <c r="CX30" i="15"/>
  <c r="W30" i="15" s="1"/>
  <c r="FR30" i="15"/>
  <c r="GL30" i="15"/>
  <c r="GN30" i="15"/>
  <c r="GP30" i="15"/>
  <c r="GV30" i="15"/>
  <c r="GX30" i="15" s="1"/>
  <c r="I31" i="15"/>
  <c r="GX31" i="15" s="1"/>
  <c r="AC31" i="15"/>
  <c r="AD31" i="15"/>
  <c r="CR31" i="15" s="1"/>
  <c r="AE31" i="15"/>
  <c r="AF31" i="15"/>
  <c r="CT31" i="15" s="1"/>
  <c r="AG31" i="15"/>
  <c r="AH31" i="15"/>
  <c r="CV31" i="15" s="1"/>
  <c r="AI31" i="15"/>
  <c r="AJ31" i="15"/>
  <c r="CX31" i="15" s="1"/>
  <c r="CQ31" i="15"/>
  <c r="P31" i="15" s="1"/>
  <c r="CS31" i="15"/>
  <c r="CU31" i="15"/>
  <c r="CW31" i="15"/>
  <c r="V31" i="15" s="1"/>
  <c r="FR31" i="15"/>
  <c r="GL31" i="15"/>
  <c r="GN31" i="15"/>
  <c r="GP31" i="15"/>
  <c r="GV31" i="15"/>
  <c r="C32" i="15"/>
  <c r="D32" i="15"/>
  <c r="V32" i="15"/>
  <c r="AC32" i="15"/>
  <c r="AD32" i="15"/>
  <c r="AE32" i="15"/>
  <c r="AF32" i="15"/>
  <c r="AG32" i="15"/>
  <c r="AH32" i="15"/>
  <c r="AI32" i="15"/>
  <c r="AJ32" i="15"/>
  <c r="CQ32" i="15"/>
  <c r="P32" i="15" s="1"/>
  <c r="CS32" i="15"/>
  <c r="R32" i="15" s="1"/>
  <c r="CT32" i="15"/>
  <c r="S32" i="15" s="1"/>
  <c r="CU32" i="15"/>
  <c r="T32" i="15" s="1"/>
  <c r="CV32" i="15"/>
  <c r="U32" i="15" s="1"/>
  <c r="CW32" i="15"/>
  <c r="CX32" i="15"/>
  <c r="W32" i="15" s="1"/>
  <c r="CZ32" i="15"/>
  <c r="Y32" i="15" s="1"/>
  <c r="FR32" i="15"/>
  <c r="GL32" i="15"/>
  <c r="GN32" i="15"/>
  <c r="GP32" i="15"/>
  <c r="GV32" i="15"/>
  <c r="GX32" i="15" s="1"/>
  <c r="I33" i="15"/>
  <c r="P33" i="15"/>
  <c r="T33" i="15"/>
  <c r="AC33" i="15"/>
  <c r="AD33" i="15"/>
  <c r="CR33" i="15" s="1"/>
  <c r="Q33" i="15" s="1"/>
  <c r="AE33" i="15"/>
  <c r="AF33" i="15"/>
  <c r="AG33" i="15"/>
  <c r="AH33" i="15"/>
  <c r="CV33" i="15" s="1"/>
  <c r="U33" i="15" s="1"/>
  <c r="AI33" i="15"/>
  <c r="AJ33" i="15"/>
  <c r="CQ33" i="15"/>
  <c r="CS33" i="15"/>
  <c r="R33" i="15" s="1"/>
  <c r="CY33" i="15" s="1"/>
  <c r="X33" i="15" s="1"/>
  <c r="T65" i="14" s="1"/>
  <c r="CT33" i="15"/>
  <c r="S33" i="15" s="1"/>
  <c r="CU33" i="15"/>
  <c r="CW33" i="15"/>
  <c r="V33" i="15" s="1"/>
  <c r="CX33" i="15"/>
  <c r="W33" i="15" s="1"/>
  <c r="FR33" i="15"/>
  <c r="GL33" i="15"/>
  <c r="GN33" i="15"/>
  <c r="GP33" i="15"/>
  <c r="GV33" i="15"/>
  <c r="GX33" i="15"/>
  <c r="C34" i="15"/>
  <c r="D34" i="15"/>
  <c r="AC34" i="15"/>
  <c r="AE34" i="15"/>
  <c r="AD34" i="15" s="1"/>
  <c r="AB34" i="15" s="1"/>
  <c r="AF34" i="15"/>
  <c r="CT34" i="15" s="1"/>
  <c r="S34" i="15" s="1"/>
  <c r="AG34" i="15"/>
  <c r="AH34" i="15"/>
  <c r="AI34" i="15"/>
  <c r="CW34" i="15" s="1"/>
  <c r="V34" i="15" s="1"/>
  <c r="AJ34" i="15"/>
  <c r="CX34" i="15" s="1"/>
  <c r="W34" i="15" s="1"/>
  <c r="CQ34" i="15"/>
  <c r="P34" i="15" s="1"/>
  <c r="CS34" i="15"/>
  <c r="R34" i="15" s="1"/>
  <c r="GK34" i="15" s="1"/>
  <c r="CU34" i="15"/>
  <c r="T34" i="15" s="1"/>
  <c r="CV34" i="15"/>
  <c r="U34" i="15" s="1"/>
  <c r="FR34" i="15"/>
  <c r="GL34" i="15"/>
  <c r="GN34" i="15"/>
  <c r="GP34" i="15"/>
  <c r="GV34" i="15"/>
  <c r="GX34" i="15" s="1"/>
  <c r="CJ51" i="15" s="1"/>
  <c r="I35" i="15"/>
  <c r="P35" i="15"/>
  <c r="AC35" i="15"/>
  <c r="AE35" i="15"/>
  <c r="CS35" i="15" s="1"/>
  <c r="R35" i="15" s="1"/>
  <c r="GK35" i="15" s="1"/>
  <c r="AF35" i="15"/>
  <c r="AG35" i="15"/>
  <c r="AH35" i="15"/>
  <c r="CV35" i="15" s="1"/>
  <c r="U35" i="15" s="1"/>
  <c r="AI35" i="15"/>
  <c r="CW35" i="15" s="1"/>
  <c r="V35" i="15" s="1"/>
  <c r="AJ35" i="15"/>
  <c r="CQ35" i="15"/>
  <c r="CT35" i="15"/>
  <c r="S35" i="15" s="1"/>
  <c r="CZ35" i="15" s="1"/>
  <c r="Y35" i="15" s="1"/>
  <c r="CU35" i="15"/>
  <c r="T35" i="15" s="1"/>
  <c r="CX35" i="15"/>
  <c r="W35" i="15" s="1"/>
  <c r="CY35" i="15"/>
  <c r="X35" i="15" s="1"/>
  <c r="FR35" i="15"/>
  <c r="GL35" i="15"/>
  <c r="GN35" i="15"/>
  <c r="GP35" i="15"/>
  <c r="GV35" i="15"/>
  <c r="GX35" i="15" s="1"/>
  <c r="C36" i="15"/>
  <c r="D36" i="15"/>
  <c r="S36" i="15"/>
  <c r="AC36" i="15"/>
  <c r="CQ36" i="15" s="1"/>
  <c r="P36" i="15" s="1"/>
  <c r="CP36" i="15" s="1"/>
  <c r="O36" i="15" s="1"/>
  <c r="AE36" i="15"/>
  <c r="AD36" i="15" s="1"/>
  <c r="CR36" i="15" s="1"/>
  <c r="Q36" i="15" s="1"/>
  <c r="AF36" i="15"/>
  <c r="AG36" i="15"/>
  <c r="CU36" i="15" s="1"/>
  <c r="T36" i="15" s="1"/>
  <c r="AH36" i="15"/>
  <c r="AI36" i="15"/>
  <c r="AJ36" i="15"/>
  <c r="CS36" i="15"/>
  <c r="R36" i="15" s="1"/>
  <c r="GK36" i="15" s="1"/>
  <c r="CT36" i="15"/>
  <c r="CV36" i="15"/>
  <c r="U36" i="15" s="1"/>
  <c r="CW36" i="15"/>
  <c r="V36" i="15" s="1"/>
  <c r="CX36" i="15"/>
  <c r="W36" i="15" s="1"/>
  <c r="FR36" i="15"/>
  <c r="GL36" i="15"/>
  <c r="GN36" i="15"/>
  <c r="GP36" i="15"/>
  <c r="GV36" i="15"/>
  <c r="GX36" i="15"/>
  <c r="I37" i="15"/>
  <c r="R37" i="15"/>
  <c r="GK37" i="15" s="1"/>
  <c r="U37" i="15"/>
  <c r="AB37" i="15"/>
  <c r="AC37" i="15"/>
  <c r="AE37" i="15"/>
  <c r="AD37" i="15" s="1"/>
  <c r="AF37" i="15"/>
  <c r="CT37" i="15" s="1"/>
  <c r="AG37" i="15"/>
  <c r="CU37" i="15" s="1"/>
  <c r="T37" i="15" s="1"/>
  <c r="AH37" i="15"/>
  <c r="AI37" i="15"/>
  <c r="AJ37" i="15"/>
  <c r="CX37" i="15" s="1"/>
  <c r="CQ37" i="15"/>
  <c r="P37" i="15" s="1"/>
  <c r="CR37" i="15"/>
  <c r="Q37" i="15" s="1"/>
  <c r="CS37" i="15"/>
  <c r="CV37" i="15"/>
  <c r="CW37" i="15"/>
  <c r="V37" i="15" s="1"/>
  <c r="FR37" i="15"/>
  <c r="GL37" i="15"/>
  <c r="GN37" i="15"/>
  <c r="GP37" i="15"/>
  <c r="GV37" i="15"/>
  <c r="GX37" i="15"/>
  <c r="C38" i="15"/>
  <c r="D38" i="15"/>
  <c r="S38" i="15"/>
  <c r="CZ38" i="15" s="1"/>
  <c r="Y38" i="15" s="1"/>
  <c r="AC38" i="15"/>
  <c r="AB38" i="15" s="1"/>
  <c r="AD38" i="15"/>
  <c r="CR38" i="15" s="1"/>
  <c r="Q38" i="15" s="1"/>
  <c r="AE38" i="15"/>
  <c r="AF38" i="15"/>
  <c r="AG38" i="15"/>
  <c r="AH38" i="15"/>
  <c r="CV38" i="15" s="1"/>
  <c r="U38" i="15" s="1"/>
  <c r="AI38" i="15"/>
  <c r="AJ38" i="15"/>
  <c r="CS38" i="15"/>
  <c r="R38" i="15" s="1"/>
  <c r="CT38" i="15"/>
  <c r="CU38" i="15"/>
  <c r="T38" i="15" s="1"/>
  <c r="CW38" i="15"/>
  <c r="V38" i="15" s="1"/>
  <c r="CX38" i="15"/>
  <c r="W38" i="15" s="1"/>
  <c r="FR38" i="15"/>
  <c r="GK38" i="15"/>
  <c r="GL38" i="15"/>
  <c r="GN38" i="15"/>
  <c r="GP38" i="15"/>
  <c r="GV38" i="15"/>
  <c r="GX38" i="15"/>
  <c r="I39" i="15"/>
  <c r="GX39" i="15" s="1"/>
  <c r="V39" i="15"/>
  <c r="AC39" i="15"/>
  <c r="CQ39" i="15" s="1"/>
  <c r="AE39" i="15"/>
  <c r="AD39" i="15" s="1"/>
  <c r="CR39" i="15" s="1"/>
  <c r="Q39" i="15" s="1"/>
  <c r="AF39" i="15"/>
  <c r="AG39" i="15"/>
  <c r="CU39" i="15" s="1"/>
  <c r="AH39" i="15"/>
  <c r="AI39" i="15"/>
  <c r="AJ39" i="15"/>
  <c r="CS39" i="15"/>
  <c r="R39" i="15" s="1"/>
  <c r="GK39" i="15" s="1"/>
  <c r="CT39" i="15"/>
  <c r="S39" i="15" s="1"/>
  <c r="CV39" i="15"/>
  <c r="CW39" i="15"/>
  <c r="CX39" i="15"/>
  <c r="W39" i="15" s="1"/>
  <c r="FR39" i="15"/>
  <c r="GL39" i="15"/>
  <c r="GN39" i="15"/>
  <c r="GP39" i="15"/>
  <c r="GV39" i="15"/>
  <c r="C40" i="15"/>
  <c r="D40" i="15"/>
  <c r="Q40" i="15"/>
  <c r="T40" i="15"/>
  <c r="AC40" i="15"/>
  <c r="AB40" i="15" s="1"/>
  <c r="AD40" i="15"/>
  <c r="AE40" i="15"/>
  <c r="CS40" i="15" s="1"/>
  <c r="R40" i="15" s="1"/>
  <c r="GK40" i="15" s="1"/>
  <c r="AF40" i="15"/>
  <c r="AG40" i="15"/>
  <c r="AH40" i="15"/>
  <c r="AI40" i="15"/>
  <c r="CW40" i="15" s="1"/>
  <c r="V40" i="15" s="1"/>
  <c r="AJ40" i="15"/>
  <c r="CQ40" i="15"/>
  <c r="P40" i="15" s="1"/>
  <c r="CP40" i="15" s="1"/>
  <c r="O40" i="15" s="1"/>
  <c r="CR40" i="15"/>
  <c r="CT40" i="15"/>
  <c r="S40" i="15" s="1"/>
  <c r="CU40" i="15"/>
  <c r="CV40" i="15"/>
  <c r="U40" i="15" s="1"/>
  <c r="CX40" i="15"/>
  <c r="W40" i="15" s="1"/>
  <c r="CY40" i="15"/>
  <c r="X40" i="15" s="1"/>
  <c r="CZ40" i="15"/>
  <c r="Y40" i="15" s="1"/>
  <c r="FR40" i="15"/>
  <c r="GL40" i="15"/>
  <c r="GN40" i="15"/>
  <c r="GP40" i="15"/>
  <c r="GV40" i="15"/>
  <c r="GX40" i="15" s="1"/>
  <c r="I41" i="15"/>
  <c r="AC41" i="15"/>
  <c r="AB41" i="15" s="1"/>
  <c r="AD41" i="15"/>
  <c r="CR41" i="15" s="1"/>
  <c r="Q41" i="15" s="1"/>
  <c r="AE41" i="15"/>
  <c r="AF41" i="15"/>
  <c r="AG41" i="15"/>
  <c r="AH41" i="15"/>
  <c r="CV41" i="15" s="1"/>
  <c r="U41" i="15" s="1"/>
  <c r="AI41" i="15"/>
  <c r="AJ41" i="15"/>
  <c r="CS41" i="15"/>
  <c r="R41" i="15" s="1"/>
  <c r="GK41" i="15" s="1"/>
  <c r="CT41" i="15"/>
  <c r="S41" i="15" s="1"/>
  <c r="CU41" i="15"/>
  <c r="T41" i="15" s="1"/>
  <c r="CW41" i="15"/>
  <c r="V41" i="15" s="1"/>
  <c r="CX41" i="15"/>
  <c r="W41" i="15" s="1"/>
  <c r="FR41" i="15"/>
  <c r="GL41" i="15"/>
  <c r="GN41" i="15"/>
  <c r="GP41" i="15"/>
  <c r="GV41" i="15"/>
  <c r="GX41" i="15"/>
  <c r="C42" i="15"/>
  <c r="D42" i="15"/>
  <c r="AC42" i="15"/>
  <c r="CQ42" i="15" s="1"/>
  <c r="P42" i="15" s="1"/>
  <c r="K106" i="14" s="1"/>
  <c r="AE42" i="15"/>
  <c r="AD42" i="15" s="1"/>
  <c r="AF42" i="15"/>
  <c r="CT42" i="15" s="1"/>
  <c r="S42" i="15" s="1"/>
  <c r="AG42" i="15"/>
  <c r="CU42" i="15" s="1"/>
  <c r="T42" i="15" s="1"/>
  <c r="AH42" i="15"/>
  <c r="AI42" i="15"/>
  <c r="AJ42" i="15"/>
  <c r="CX42" i="15" s="1"/>
  <c r="W42" i="15" s="1"/>
  <c r="CS42" i="15"/>
  <c r="R42" i="15" s="1"/>
  <c r="GK42" i="15" s="1"/>
  <c r="CV42" i="15"/>
  <c r="U42" i="15" s="1"/>
  <c r="L109" i="14" s="1"/>
  <c r="CW42" i="15"/>
  <c r="V42" i="15" s="1"/>
  <c r="FR42" i="15"/>
  <c r="GL42" i="15"/>
  <c r="GN42" i="15"/>
  <c r="GP42" i="15"/>
  <c r="GV42" i="15"/>
  <c r="GX42" i="15"/>
  <c r="I43" i="15"/>
  <c r="AC43" i="15"/>
  <c r="AE43" i="15"/>
  <c r="CS43" i="15" s="1"/>
  <c r="R43" i="15" s="1"/>
  <c r="GK43" i="15" s="1"/>
  <c r="AF43" i="15"/>
  <c r="CT43" i="15" s="1"/>
  <c r="S43" i="15" s="1"/>
  <c r="AG43" i="15"/>
  <c r="AH43" i="15"/>
  <c r="AI43" i="15"/>
  <c r="CW43" i="15" s="1"/>
  <c r="V43" i="15" s="1"/>
  <c r="AJ43" i="15"/>
  <c r="CX43" i="15" s="1"/>
  <c r="W43" i="15" s="1"/>
  <c r="CQ43" i="15"/>
  <c r="P43" i="15" s="1"/>
  <c r="CU43" i="15"/>
  <c r="T43" i="15" s="1"/>
  <c r="CV43" i="15"/>
  <c r="U43" i="15" s="1"/>
  <c r="FR43" i="15"/>
  <c r="GL43" i="15"/>
  <c r="GN43" i="15"/>
  <c r="GP43" i="15"/>
  <c r="GV43" i="15"/>
  <c r="GX43" i="15" s="1"/>
  <c r="C44" i="15"/>
  <c r="D44" i="15"/>
  <c r="AC44" i="15"/>
  <c r="CQ44" i="15" s="1"/>
  <c r="P44" i="15" s="1"/>
  <c r="AD44" i="15"/>
  <c r="CR44" i="15" s="1"/>
  <c r="Q44" i="15" s="1"/>
  <c r="AE44" i="15"/>
  <c r="AF44" i="15"/>
  <c r="AG44" i="15"/>
  <c r="CU44" i="15" s="1"/>
  <c r="T44" i="15" s="1"/>
  <c r="AH44" i="15"/>
  <c r="CV44" i="15" s="1"/>
  <c r="U44" i="15" s="1"/>
  <c r="AI44" i="15"/>
  <c r="AJ44" i="15"/>
  <c r="CS44" i="15"/>
  <c r="R44" i="15" s="1"/>
  <c r="GK44" i="15" s="1"/>
  <c r="CT44" i="15"/>
  <c r="S44" i="15" s="1"/>
  <c r="CW44" i="15"/>
  <c r="V44" i="15" s="1"/>
  <c r="CX44" i="15"/>
  <c r="W44" i="15" s="1"/>
  <c r="FR44" i="15"/>
  <c r="GL44" i="15"/>
  <c r="GN44" i="15"/>
  <c r="GP44" i="15"/>
  <c r="GV44" i="15"/>
  <c r="GX44" i="15"/>
  <c r="I45" i="15"/>
  <c r="AC45" i="15"/>
  <c r="CQ45" i="15" s="1"/>
  <c r="P45" i="15" s="1"/>
  <c r="AE45" i="15"/>
  <c r="AD45" i="15" s="1"/>
  <c r="AF45" i="15"/>
  <c r="CT45" i="15" s="1"/>
  <c r="S45" i="15" s="1"/>
  <c r="AG45" i="15"/>
  <c r="CU45" i="15" s="1"/>
  <c r="T45" i="15" s="1"/>
  <c r="AH45" i="15"/>
  <c r="AI45" i="15"/>
  <c r="AJ45" i="15"/>
  <c r="CX45" i="15" s="1"/>
  <c r="W45" i="15" s="1"/>
  <c r="CS45" i="15"/>
  <c r="R45" i="15" s="1"/>
  <c r="GK45" i="15" s="1"/>
  <c r="CV45" i="15"/>
  <c r="U45" i="15" s="1"/>
  <c r="CW45" i="15"/>
  <c r="V45" i="15" s="1"/>
  <c r="FR45" i="15"/>
  <c r="GL45" i="15"/>
  <c r="GN45" i="15"/>
  <c r="GP45" i="15"/>
  <c r="GV45" i="15"/>
  <c r="GX45" i="15"/>
  <c r="C46" i="15"/>
  <c r="D46" i="15"/>
  <c r="AC46" i="15"/>
  <c r="AB46" i="15" s="1"/>
  <c r="AD46" i="15"/>
  <c r="CR46" i="15" s="1"/>
  <c r="Q46" i="15" s="1"/>
  <c r="K122" i="14" s="1"/>
  <c r="AE46" i="15"/>
  <c r="CS46" i="15" s="1"/>
  <c r="R46" i="15" s="1"/>
  <c r="GK46" i="15" s="1"/>
  <c r="AF46" i="15"/>
  <c r="AG46" i="15"/>
  <c r="AH46" i="15"/>
  <c r="CV46" i="15" s="1"/>
  <c r="U46" i="15" s="1"/>
  <c r="AI46" i="15"/>
  <c r="CW46" i="15" s="1"/>
  <c r="V46" i="15" s="1"/>
  <c r="AJ46" i="15"/>
  <c r="CQ46" i="15"/>
  <c r="P46" i="15" s="1"/>
  <c r="CT46" i="15"/>
  <c r="S46" i="15" s="1"/>
  <c r="CU46" i="15"/>
  <c r="T46" i="15" s="1"/>
  <c r="CX46" i="15"/>
  <c r="W46" i="15" s="1"/>
  <c r="FR46" i="15"/>
  <c r="GL46" i="15"/>
  <c r="GN46" i="15"/>
  <c r="GP46" i="15"/>
  <c r="GV46" i="15"/>
  <c r="GX46" i="15" s="1"/>
  <c r="I47" i="15"/>
  <c r="AC47" i="15"/>
  <c r="CQ47" i="15" s="1"/>
  <c r="P47" i="15" s="1"/>
  <c r="AD47" i="15"/>
  <c r="CR47" i="15" s="1"/>
  <c r="Q47" i="15" s="1"/>
  <c r="AE47" i="15"/>
  <c r="AF47" i="15"/>
  <c r="AG47" i="15"/>
  <c r="CU47" i="15" s="1"/>
  <c r="T47" i="15" s="1"/>
  <c r="AH47" i="15"/>
  <c r="CV47" i="15" s="1"/>
  <c r="U47" i="15" s="1"/>
  <c r="AI47" i="15"/>
  <c r="AJ47" i="15"/>
  <c r="CS47" i="15"/>
  <c r="R47" i="15" s="1"/>
  <c r="GK47" i="15" s="1"/>
  <c r="CT47" i="15"/>
  <c r="S47" i="15" s="1"/>
  <c r="CW47" i="15"/>
  <c r="V47" i="15" s="1"/>
  <c r="CX47" i="15"/>
  <c r="W47" i="15" s="1"/>
  <c r="FR47" i="15"/>
  <c r="GL47" i="15"/>
  <c r="GN47" i="15"/>
  <c r="GP47" i="15"/>
  <c r="GV47" i="15"/>
  <c r="GX47" i="15"/>
  <c r="I48" i="15"/>
  <c r="AC48" i="15"/>
  <c r="CQ48" i="15" s="1"/>
  <c r="P48" i="15" s="1"/>
  <c r="AE48" i="15"/>
  <c r="AD48" i="15" s="1"/>
  <c r="AF48" i="15"/>
  <c r="CT48" i="15" s="1"/>
  <c r="S48" i="15" s="1"/>
  <c r="AG48" i="15"/>
  <c r="CU48" i="15" s="1"/>
  <c r="T48" i="15" s="1"/>
  <c r="AH48" i="15"/>
  <c r="AI48" i="15"/>
  <c r="AJ48" i="15"/>
  <c r="CX48" i="15" s="1"/>
  <c r="W48" i="15" s="1"/>
  <c r="CS48" i="15"/>
  <c r="R48" i="15" s="1"/>
  <c r="GK48" i="15" s="1"/>
  <c r="CV48" i="15"/>
  <c r="U48" i="15" s="1"/>
  <c r="CW48" i="15"/>
  <c r="V48" i="15" s="1"/>
  <c r="FR48" i="15"/>
  <c r="GL48" i="15"/>
  <c r="GN48" i="15"/>
  <c r="GP48" i="15"/>
  <c r="GV48" i="15"/>
  <c r="GX48" i="15"/>
  <c r="I49" i="15"/>
  <c r="AC49" i="15"/>
  <c r="AE49" i="15"/>
  <c r="CS49" i="15" s="1"/>
  <c r="R49" i="15" s="1"/>
  <c r="GK49" i="15" s="1"/>
  <c r="AF49" i="15"/>
  <c r="CT49" i="15" s="1"/>
  <c r="S49" i="15" s="1"/>
  <c r="AG49" i="15"/>
  <c r="AH49" i="15"/>
  <c r="AI49" i="15"/>
  <c r="CW49" i="15" s="1"/>
  <c r="V49" i="15" s="1"/>
  <c r="AJ49" i="15"/>
  <c r="CX49" i="15" s="1"/>
  <c r="W49" i="15" s="1"/>
  <c r="CQ49" i="15"/>
  <c r="P49" i="15" s="1"/>
  <c r="CU49" i="15"/>
  <c r="T49" i="15" s="1"/>
  <c r="CV49" i="15"/>
  <c r="U49" i="15" s="1"/>
  <c r="FR49" i="15"/>
  <c r="GL49" i="15"/>
  <c r="GN49" i="15"/>
  <c r="GP49" i="15"/>
  <c r="GV49" i="15"/>
  <c r="GX49" i="15" s="1"/>
  <c r="B51" i="15"/>
  <c r="B22" i="15" s="1"/>
  <c r="C51" i="15"/>
  <c r="C22" i="15" s="1"/>
  <c r="D51" i="15"/>
  <c r="D22" i="15" s="1"/>
  <c r="F51" i="15"/>
  <c r="F22" i="15" s="1"/>
  <c r="G51" i="15"/>
  <c r="G22" i="15" s="1"/>
  <c r="BX51" i="15"/>
  <c r="BY51" i="15"/>
  <c r="BY22" i="15" s="1"/>
  <c r="BZ51" i="15"/>
  <c r="BZ22" i="15" s="1"/>
  <c r="CB51" i="15"/>
  <c r="CD51" i="15"/>
  <c r="CK51" i="15"/>
  <c r="CL51" i="15"/>
  <c r="B83" i="15"/>
  <c r="B18" i="15" s="1"/>
  <c r="C83" i="15"/>
  <c r="C18" i="15" s="1"/>
  <c r="D83" i="15"/>
  <c r="D18" i="15" s="1"/>
  <c r="F83" i="15"/>
  <c r="F18" i="15" s="1"/>
  <c r="G83" i="15"/>
  <c r="G18" i="15" s="1"/>
  <c r="B11" i="14"/>
  <c r="A27" i="14"/>
  <c r="B27" i="14"/>
  <c r="C27" i="14"/>
  <c r="D27" i="14"/>
  <c r="E27" i="14"/>
  <c r="F27" i="14"/>
  <c r="I27" i="14"/>
  <c r="S27" i="14"/>
  <c r="U27" i="14"/>
  <c r="F28" i="14"/>
  <c r="G28" i="14"/>
  <c r="H28" i="14"/>
  <c r="R28" i="14" s="1"/>
  <c r="J28" i="14"/>
  <c r="K28" i="14"/>
  <c r="F29" i="14"/>
  <c r="G29" i="14"/>
  <c r="H29" i="14"/>
  <c r="J29" i="14"/>
  <c r="K29" i="14"/>
  <c r="F30" i="14"/>
  <c r="G30" i="14"/>
  <c r="H30" i="14"/>
  <c r="R30" i="14" s="1"/>
  <c r="J30" i="14"/>
  <c r="K30" i="14"/>
  <c r="F31" i="14"/>
  <c r="G31" i="14"/>
  <c r="H31" i="14"/>
  <c r="X38" i="14" s="1"/>
  <c r="J31" i="14"/>
  <c r="E32" i="14"/>
  <c r="J32" i="14"/>
  <c r="E33" i="14"/>
  <c r="H33" i="14"/>
  <c r="J33" i="14"/>
  <c r="E34" i="14"/>
  <c r="G34" i="14"/>
  <c r="L34" i="14"/>
  <c r="A35" i="14"/>
  <c r="B35" i="14"/>
  <c r="C35" i="14"/>
  <c r="D35" i="14"/>
  <c r="E35" i="14"/>
  <c r="F35" i="14"/>
  <c r="H35" i="14"/>
  <c r="J35" i="14"/>
  <c r="S35" i="14"/>
  <c r="U35" i="14"/>
  <c r="W35" i="14"/>
  <c r="G17" i="14" s="1"/>
  <c r="X35" i="14"/>
  <c r="Y35" i="14"/>
  <c r="G19" i="14" s="1"/>
  <c r="Z35" i="14"/>
  <c r="A36" i="14"/>
  <c r="B36" i="14"/>
  <c r="C36" i="14"/>
  <c r="D36" i="14"/>
  <c r="E36" i="14"/>
  <c r="F36" i="14"/>
  <c r="J36" i="14"/>
  <c r="S36" i="14"/>
  <c r="H32" i="14" s="1"/>
  <c r="U36" i="14"/>
  <c r="W36" i="14"/>
  <c r="Y36" i="14"/>
  <c r="Z36" i="14"/>
  <c r="A37" i="14"/>
  <c r="B37" i="14"/>
  <c r="D37" i="14"/>
  <c r="E37" i="14"/>
  <c r="F37" i="14"/>
  <c r="H37" i="14"/>
  <c r="J37" i="14"/>
  <c r="S37" i="14"/>
  <c r="U37" i="14"/>
  <c r="W37" i="14"/>
  <c r="X37" i="14"/>
  <c r="Y37" i="14"/>
  <c r="Z37" i="14"/>
  <c r="L38" i="14"/>
  <c r="Q38" i="14"/>
  <c r="W38" i="14"/>
  <c r="Y38" i="14"/>
  <c r="Z38" i="14"/>
  <c r="A39" i="14"/>
  <c r="B39" i="14"/>
  <c r="C39" i="14"/>
  <c r="D39" i="14"/>
  <c r="E39" i="14"/>
  <c r="F39" i="14"/>
  <c r="I39" i="14"/>
  <c r="S39" i="14"/>
  <c r="U39" i="14"/>
  <c r="F40" i="14"/>
  <c r="G40" i="14"/>
  <c r="H40" i="14"/>
  <c r="R40" i="14" s="1"/>
  <c r="J40" i="14"/>
  <c r="K40" i="14"/>
  <c r="F41" i="14"/>
  <c r="G41" i="14"/>
  <c r="H41" i="14"/>
  <c r="J41" i="14"/>
  <c r="K41" i="14"/>
  <c r="F42" i="14"/>
  <c r="G42" i="14"/>
  <c r="H42" i="14"/>
  <c r="J42" i="14"/>
  <c r="K42" i="14"/>
  <c r="R42" i="14"/>
  <c r="F43" i="14"/>
  <c r="G43" i="14"/>
  <c r="H43" i="14"/>
  <c r="J43" i="14"/>
  <c r="K43" i="14"/>
  <c r="E44" i="14"/>
  <c r="H44" i="14"/>
  <c r="J44" i="14"/>
  <c r="E45" i="14"/>
  <c r="H45" i="14"/>
  <c r="J45" i="14"/>
  <c r="E46" i="14"/>
  <c r="G46" i="14"/>
  <c r="L46" i="14"/>
  <c r="A47" i="14"/>
  <c r="B47" i="14"/>
  <c r="C47" i="14"/>
  <c r="D47" i="14"/>
  <c r="E47" i="14"/>
  <c r="F47" i="14"/>
  <c r="J47" i="14"/>
  <c r="S47" i="14"/>
  <c r="U47" i="14"/>
  <c r="W47" i="14"/>
  <c r="Y47" i="14"/>
  <c r="Z47" i="14"/>
  <c r="L48" i="14"/>
  <c r="Q48" i="14"/>
  <c r="W48" i="14"/>
  <c r="Y48" i="14"/>
  <c r="Z48" i="14"/>
  <c r="G20" i="14" s="1"/>
  <c r="A49" i="14"/>
  <c r="B49" i="14"/>
  <c r="C49" i="14"/>
  <c r="D49" i="14"/>
  <c r="E49" i="14"/>
  <c r="F49" i="14"/>
  <c r="I49" i="14"/>
  <c r="S49" i="14"/>
  <c r="H54" i="14" s="1"/>
  <c r="U49" i="14"/>
  <c r="F50" i="14"/>
  <c r="G50" i="14"/>
  <c r="H50" i="14"/>
  <c r="J50" i="14"/>
  <c r="K50" i="14"/>
  <c r="R50" i="14"/>
  <c r="F51" i="14"/>
  <c r="G51" i="14"/>
  <c r="H51" i="14"/>
  <c r="J51" i="14"/>
  <c r="K51" i="14"/>
  <c r="F52" i="14"/>
  <c r="G52" i="14"/>
  <c r="H52" i="14"/>
  <c r="J52" i="14"/>
  <c r="R52" i="14"/>
  <c r="F53" i="14"/>
  <c r="G53" i="14"/>
  <c r="H53" i="14"/>
  <c r="J53" i="14"/>
  <c r="E54" i="14"/>
  <c r="J54" i="14"/>
  <c r="E55" i="14"/>
  <c r="J55" i="14"/>
  <c r="E56" i="14"/>
  <c r="G56" i="14"/>
  <c r="L56" i="14"/>
  <c r="A57" i="14"/>
  <c r="B57" i="14"/>
  <c r="D57" i="14"/>
  <c r="E57" i="14"/>
  <c r="F57" i="14"/>
  <c r="H57" i="14"/>
  <c r="J57" i="14"/>
  <c r="S57" i="14"/>
  <c r="U57" i="14"/>
  <c r="H55" i="14" s="1"/>
  <c r="W57" i="14"/>
  <c r="X57" i="14"/>
  <c r="Y57" i="14"/>
  <c r="Z57" i="14"/>
  <c r="L58" i="14"/>
  <c r="Q58" i="14" s="1"/>
  <c r="W58" i="14"/>
  <c r="Y58" i="14"/>
  <c r="Z58" i="14"/>
  <c r="A59" i="14"/>
  <c r="B59" i="14"/>
  <c r="C59" i="14"/>
  <c r="D59" i="14"/>
  <c r="E59" i="14"/>
  <c r="F59" i="14"/>
  <c r="I59" i="14"/>
  <c r="S59" i="14"/>
  <c r="U59" i="14"/>
  <c r="H63" i="14" s="1"/>
  <c r="V59" i="14"/>
  <c r="F60" i="14"/>
  <c r="G60" i="14"/>
  <c r="H60" i="14"/>
  <c r="R60" i="14" s="1"/>
  <c r="J60" i="14"/>
  <c r="K60" i="14"/>
  <c r="F61" i="14"/>
  <c r="G61" i="14"/>
  <c r="H61" i="14"/>
  <c r="J61" i="14"/>
  <c r="K61" i="14"/>
  <c r="E62" i="14"/>
  <c r="J62" i="14"/>
  <c r="E63" i="14"/>
  <c r="J63" i="14"/>
  <c r="E64" i="14"/>
  <c r="G64" i="14"/>
  <c r="L64" i="14"/>
  <c r="A65" i="14"/>
  <c r="B65" i="14"/>
  <c r="D65" i="14"/>
  <c r="E65" i="14"/>
  <c r="F65" i="14"/>
  <c r="H65" i="14"/>
  <c r="J65" i="14"/>
  <c r="S65" i="14"/>
  <c r="H62" i="14" s="1"/>
  <c r="G66" i="14" s="1"/>
  <c r="O66" i="14" s="1"/>
  <c r="U65" i="14"/>
  <c r="W65" i="14"/>
  <c r="X65" i="14"/>
  <c r="Y65" i="14"/>
  <c r="Z65" i="14"/>
  <c r="L66" i="14"/>
  <c r="Q66" i="14" s="1"/>
  <c r="W66" i="14"/>
  <c r="Y66" i="14"/>
  <c r="Z66" i="14"/>
  <c r="A67" i="14"/>
  <c r="B67" i="14"/>
  <c r="C67" i="14"/>
  <c r="D67" i="14"/>
  <c r="E67" i="14"/>
  <c r="F67" i="14"/>
  <c r="I67" i="14"/>
  <c r="S67" i="14"/>
  <c r="U67" i="14"/>
  <c r="H71" i="14" s="1"/>
  <c r="F68" i="14"/>
  <c r="G68" i="14"/>
  <c r="H68" i="14"/>
  <c r="R68" i="14" s="1"/>
  <c r="J68" i="14"/>
  <c r="K68" i="14"/>
  <c r="F69" i="14"/>
  <c r="G69" i="14"/>
  <c r="H69" i="14"/>
  <c r="J69" i="14"/>
  <c r="K69" i="14"/>
  <c r="E70" i="14"/>
  <c r="J70" i="14"/>
  <c r="E71" i="14"/>
  <c r="J71" i="14"/>
  <c r="E72" i="14"/>
  <c r="G72" i="14"/>
  <c r="L72" i="14"/>
  <c r="A73" i="14"/>
  <c r="B73" i="14"/>
  <c r="C73" i="14"/>
  <c r="D73" i="14"/>
  <c r="E73" i="14"/>
  <c r="F73" i="14"/>
  <c r="J73" i="14"/>
  <c r="S73" i="14"/>
  <c r="H70" i="14" s="1"/>
  <c r="T73" i="14"/>
  <c r="U73" i="14"/>
  <c r="V73" i="14"/>
  <c r="W73" i="14"/>
  <c r="Y73" i="14"/>
  <c r="Z73" i="14"/>
  <c r="L74" i="14"/>
  <c r="Q74" i="14"/>
  <c r="W74" i="14"/>
  <c r="Y74" i="14"/>
  <c r="Z74" i="14"/>
  <c r="A75" i="14"/>
  <c r="B75" i="14"/>
  <c r="C75" i="14"/>
  <c r="D75" i="14"/>
  <c r="E75" i="14"/>
  <c r="F75" i="14"/>
  <c r="I75" i="14"/>
  <c r="S75" i="14"/>
  <c r="U75" i="14"/>
  <c r="F76" i="14"/>
  <c r="G76" i="14"/>
  <c r="H76" i="14"/>
  <c r="R76" i="14" s="1"/>
  <c r="J76" i="14"/>
  <c r="K76" i="14"/>
  <c r="F77" i="14"/>
  <c r="G77" i="14"/>
  <c r="H77" i="14"/>
  <c r="J77" i="14"/>
  <c r="K77" i="14"/>
  <c r="F78" i="14"/>
  <c r="G78" i="14"/>
  <c r="H78" i="14"/>
  <c r="J78" i="14"/>
  <c r="K78" i="14"/>
  <c r="R78" i="14"/>
  <c r="F79" i="14"/>
  <c r="G79" i="14"/>
  <c r="H79" i="14"/>
  <c r="G84" i="14" s="1"/>
  <c r="O84" i="14" s="1"/>
  <c r="J79" i="14"/>
  <c r="K79" i="14"/>
  <c r="E80" i="14"/>
  <c r="H80" i="14"/>
  <c r="J80" i="14"/>
  <c r="E81" i="14"/>
  <c r="H81" i="14"/>
  <c r="J81" i="14"/>
  <c r="E82" i="14"/>
  <c r="G82" i="14"/>
  <c r="L82" i="14"/>
  <c r="A83" i="14"/>
  <c r="B83" i="14"/>
  <c r="C83" i="14"/>
  <c r="D83" i="14"/>
  <c r="E83" i="14"/>
  <c r="F83" i="14"/>
  <c r="H83" i="14"/>
  <c r="X83" i="14" s="1"/>
  <c r="J83" i="14"/>
  <c r="S83" i="14"/>
  <c r="U83" i="14"/>
  <c r="W83" i="14"/>
  <c r="Y83" i="14"/>
  <c r="Z83" i="14"/>
  <c r="L84" i="14"/>
  <c r="Q84" i="14"/>
  <c r="W84" i="14"/>
  <c r="Y84" i="14"/>
  <c r="Z84" i="14"/>
  <c r="A85" i="14"/>
  <c r="B85" i="14"/>
  <c r="C85" i="14"/>
  <c r="D85" i="14"/>
  <c r="E85" i="14"/>
  <c r="F85" i="14"/>
  <c r="I85" i="14"/>
  <c r="S85" i="14"/>
  <c r="H89" i="14" s="1"/>
  <c r="U85" i="14"/>
  <c r="V85" i="14"/>
  <c r="F86" i="14"/>
  <c r="G86" i="14"/>
  <c r="H86" i="14"/>
  <c r="J86" i="14"/>
  <c r="K86" i="14"/>
  <c r="R86" i="14"/>
  <c r="F87" i="14"/>
  <c r="G87" i="14"/>
  <c r="H87" i="14"/>
  <c r="J87" i="14"/>
  <c r="K87" i="14"/>
  <c r="F88" i="14"/>
  <c r="G88" i="14"/>
  <c r="H88" i="14"/>
  <c r="J88" i="14"/>
  <c r="E89" i="14"/>
  <c r="J89" i="14"/>
  <c r="E90" i="14"/>
  <c r="J90" i="14"/>
  <c r="E91" i="14"/>
  <c r="G91" i="14"/>
  <c r="L91" i="14"/>
  <c r="A92" i="14"/>
  <c r="B92" i="14"/>
  <c r="C92" i="14"/>
  <c r="D92" i="14"/>
  <c r="E92" i="14"/>
  <c r="F92" i="14"/>
  <c r="H92" i="14"/>
  <c r="J92" i="14"/>
  <c r="S92" i="14"/>
  <c r="U92" i="14"/>
  <c r="H90" i="14" s="1"/>
  <c r="W92" i="14"/>
  <c r="X92" i="14"/>
  <c r="Y92" i="14"/>
  <c r="Z92" i="14"/>
  <c r="L93" i="14"/>
  <c r="Q93" i="14"/>
  <c r="W93" i="14"/>
  <c r="Y93" i="14"/>
  <c r="Z93" i="14"/>
  <c r="A94" i="14"/>
  <c r="B94" i="14"/>
  <c r="C94" i="14"/>
  <c r="D94" i="14"/>
  <c r="E94" i="14"/>
  <c r="F94" i="14"/>
  <c r="I94" i="14"/>
  <c r="S94" i="14"/>
  <c r="T94" i="14"/>
  <c r="U94" i="14"/>
  <c r="H98" i="14" s="1"/>
  <c r="V94" i="14"/>
  <c r="F95" i="14"/>
  <c r="G95" i="14"/>
  <c r="H95" i="14"/>
  <c r="R95" i="14" s="1"/>
  <c r="J95" i="14"/>
  <c r="K95" i="14"/>
  <c r="F96" i="14"/>
  <c r="G96" i="14"/>
  <c r="H96" i="14"/>
  <c r="J96" i="14"/>
  <c r="K96" i="14"/>
  <c r="E97" i="14"/>
  <c r="J97" i="14"/>
  <c r="E98" i="14"/>
  <c r="J98" i="14"/>
  <c r="E99" i="14"/>
  <c r="G99" i="14"/>
  <c r="L99" i="14"/>
  <c r="A100" i="14"/>
  <c r="B100" i="14"/>
  <c r="C100" i="14"/>
  <c r="D100" i="14"/>
  <c r="E100" i="14"/>
  <c r="F100" i="14"/>
  <c r="H100" i="14"/>
  <c r="J100" i="14"/>
  <c r="S100" i="14"/>
  <c r="H97" i="14" s="1"/>
  <c r="U100" i="14"/>
  <c r="W100" i="14"/>
  <c r="X100" i="14"/>
  <c r="Y100" i="14"/>
  <c r="Z100" i="14"/>
  <c r="L101" i="14"/>
  <c r="Q101" i="14"/>
  <c r="W101" i="14"/>
  <c r="Y101" i="14"/>
  <c r="Z101" i="14"/>
  <c r="A102" i="14"/>
  <c r="B102" i="14"/>
  <c r="C102" i="14"/>
  <c r="D102" i="14"/>
  <c r="E102" i="14"/>
  <c r="F102" i="14"/>
  <c r="I102" i="14"/>
  <c r="S102" i="14"/>
  <c r="U102" i="14"/>
  <c r="F103" i="14"/>
  <c r="G103" i="14"/>
  <c r="H103" i="14"/>
  <c r="R103" i="14" s="1"/>
  <c r="J103" i="14"/>
  <c r="K103" i="14"/>
  <c r="F104" i="14"/>
  <c r="G104" i="14"/>
  <c r="H104" i="14"/>
  <c r="J104" i="14"/>
  <c r="F105" i="14"/>
  <c r="G105" i="14"/>
  <c r="H105" i="14"/>
  <c r="J105" i="14"/>
  <c r="K105" i="14"/>
  <c r="R105" i="14"/>
  <c r="F106" i="14"/>
  <c r="G106" i="14"/>
  <c r="H106" i="14"/>
  <c r="J106" i="14"/>
  <c r="E107" i="14"/>
  <c r="H107" i="14"/>
  <c r="J107" i="14"/>
  <c r="E108" i="14"/>
  <c r="H108" i="14"/>
  <c r="J108" i="14"/>
  <c r="E109" i="14"/>
  <c r="G109" i="14"/>
  <c r="A110" i="14"/>
  <c r="B110" i="14"/>
  <c r="C110" i="14"/>
  <c r="D110" i="14"/>
  <c r="E110" i="14"/>
  <c r="F110" i="14"/>
  <c r="J110" i="14"/>
  <c r="S110" i="14"/>
  <c r="U110" i="14"/>
  <c r="W110" i="14"/>
  <c r="Y110" i="14"/>
  <c r="Z110" i="14"/>
  <c r="W111" i="14"/>
  <c r="Y111" i="14"/>
  <c r="Z111" i="14"/>
  <c r="A112" i="14"/>
  <c r="B112" i="14"/>
  <c r="C112" i="14"/>
  <c r="D112" i="14"/>
  <c r="E112" i="14"/>
  <c r="F112" i="14"/>
  <c r="I112" i="14"/>
  <c r="S112" i="14"/>
  <c r="H115" i="14" s="1"/>
  <c r="U112" i="14"/>
  <c r="F113" i="14"/>
  <c r="G113" i="14"/>
  <c r="H113" i="14"/>
  <c r="J113" i="14"/>
  <c r="K113" i="14"/>
  <c r="R113" i="14"/>
  <c r="F114" i="14"/>
  <c r="G114" i="14"/>
  <c r="H114" i="14"/>
  <c r="J114" i="14"/>
  <c r="K114" i="14"/>
  <c r="E115" i="14"/>
  <c r="J115" i="14"/>
  <c r="E116" i="14"/>
  <c r="H116" i="14"/>
  <c r="J116" i="14"/>
  <c r="E117" i="14"/>
  <c r="G117" i="14"/>
  <c r="L117" i="14"/>
  <c r="A118" i="14"/>
  <c r="B118" i="14"/>
  <c r="C118" i="14"/>
  <c r="D118" i="14"/>
  <c r="E118" i="14"/>
  <c r="F118" i="14"/>
  <c r="H118" i="14"/>
  <c r="X118" i="14" s="1"/>
  <c r="J118" i="14"/>
  <c r="S118" i="14"/>
  <c r="U118" i="14"/>
  <c r="W118" i="14"/>
  <c r="Y118" i="14"/>
  <c r="Z118" i="14"/>
  <c r="L119" i="14"/>
  <c r="Q119" i="14"/>
  <c r="W119" i="14"/>
  <c r="Y119" i="14"/>
  <c r="Z119" i="14"/>
  <c r="A120" i="14"/>
  <c r="B120" i="14"/>
  <c r="C120" i="14"/>
  <c r="D120" i="14"/>
  <c r="E120" i="14"/>
  <c r="F120" i="14"/>
  <c r="I120" i="14"/>
  <c r="S120" i="14"/>
  <c r="H125" i="14" s="1"/>
  <c r="U120" i="14"/>
  <c r="F121" i="14"/>
  <c r="G121" i="14"/>
  <c r="H121" i="14"/>
  <c r="J121" i="14"/>
  <c r="K121" i="14"/>
  <c r="R121" i="14"/>
  <c r="F122" i="14"/>
  <c r="G122" i="14"/>
  <c r="H122" i="14"/>
  <c r="J122" i="14"/>
  <c r="F123" i="14"/>
  <c r="G123" i="14"/>
  <c r="H123" i="14"/>
  <c r="J123" i="14"/>
  <c r="K123" i="14"/>
  <c r="R123" i="14"/>
  <c r="F124" i="14"/>
  <c r="G124" i="14"/>
  <c r="H124" i="14"/>
  <c r="J124" i="14"/>
  <c r="K124" i="14"/>
  <c r="E125" i="14"/>
  <c r="J125" i="14"/>
  <c r="E126" i="14"/>
  <c r="J126" i="14"/>
  <c r="E127" i="14"/>
  <c r="G127" i="14"/>
  <c r="L127" i="14"/>
  <c r="A128" i="14"/>
  <c r="B128" i="14"/>
  <c r="C128" i="14"/>
  <c r="D128" i="14"/>
  <c r="E128" i="14"/>
  <c r="F128" i="14"/>
  <c r="H128" i="14"/>
  <c r="X128" i="14" s="1"/>
  <c r="J128" i="14"/>
  <c r="S128" i="14"/>
  <c r="U128" i="14"/>
  <c r="H126" i="14" s="1"/>
  <c r="W128" i="14"/>
  <c r="Y128" i="14"/>
  <c r="Z128" i="14"/>
  <c r="A129" i="14"/>
  <c r="B129" i="14"/>
  <c r="C129" i="14"/>
  <c r="D129" i="14"/>
  <c r="E129" i="14"/>
  <c r="F129" i="14"/>
  <c r="H129" i="14"/>
  <c r="X129" i="14" s="1"/>
  <c r="J129" i="14"/>
  <c r="S129" i="14"/>
  <c r="U129" i="14"/>
  <c r="W129" i="14"/>
  <c r="Y129" i="14"/>
  <c r="Z129" i="14"/>
  <c r="A130" i="14"/>
  <c r="B130" i="14"/>
  <c r="C130" i="14"/>
  <c r="D130" i="14"/>
  <c r="E130" i="14"/>
  <c r="F130" i="14"/>
  <c r="J130" i="14"/>
  <c r="S130" i="14"/>
  <c r="U130" i="14"/>
  <c r="W130" i="14"/>
  <c r="Y130" i="14"/>
  <c r="Z130" i="14"/>
  <c r="L131" i="14"/>
  <c r="Q131" i="14"/>
  <c r="W131" i="14"/>
  <c r="Y131" i="14"/>
  <c r="Z131" i="14"/>
  <c r="A132" i="14"/>
  <c r="C133" i="14"/>
  <c r="C134" i="14"/>
  <c r="C135" i="14"/>
  <c r="I138" i="14"/>
  <c r="I141" i="14"/>
  <c r="X131" i="14" l="1"/>
  <c r="X119" i="14"/>
  <c r="X93" i="14"/>
  <c r="G58" i="14"/>
  <c r="O58" i="14" s="1"/>
  <c r="X58" i="14"/>
  <c r="G22" i="14"/>
  <c r="G101" i="14"/>
  <c r="O101" i="14" s="1"/>
  <c r="X101" i="14"/>
  <c r="G93" i="14"/>
  <c r="O93" i="14" s="1"/>
  <c r="X74" i="14"/>
  <c r="CJ22" i="15"/>
  <c r="BA51" i="15"/>
  <c r="X66" i="14"/>
  <c r="CL22" i="15"/>
  <c r="BC51" i="15"/>
  <c r="CY49" i="15"/>
  <c r="X49" i="15" s="1"/>
  <c r="T130" i="14" s="1"/>
  <c r="CZ49" i="15"/>
  <c r="Y49" i="15" s="1"/>
  <c r="V130" i="14" s="1"/>
  <c r="CP46" i="15"/>
  <c r="O46" i="15" s="1"/>
  <c r="CY45" i="15"/>
  <c r="X45" i="15" s="1"/>
  <c r="T118" i="14" s="1"/>
  <c r="CZ45" i="15"/>
  <c r="Y45" i="15" s="1"/>
  <c r="V118" i="14" s="1"/>
  <c r="CY44" i="15"/>
  <c r="X44" i="15" s="1"/>
  <c r="T112" i="14" s="1"/>
  <c r="K115" i="14" s="1"/>
  <c r="CZ44" i="15"/>
  <c r="Y44" i="15" s="1"/>
  <c r="V112" i="14" s="1"/>
  <c r="K116" i="14" s="1"/>
  <c r="CY43" i="15"/>
  <c r="X43" i="15" s="1"/>
  <c r="T110" i="14" s="1"/>
  <c r="CZ43" i="15"/>
  <c r="Y43" i="15" s="1"/>
  <c r="V110" i="14" s="1"/>
  <c r="G119" i="14"/>
  <c r="O119" i="14" s="1"/>
  <c r="X111" i="14"/>
  <c r="X84" i="14"/>
  <c r="X48" i="14"/>
  <c r="CK22" i="15"/>
  <c r="BB51" i="15"/>
  <c r="CD22" i="15"/>
  <c r="AU51" i="15"/>
  <c r="BX22" i="15"/>
  <c r="AO51" i="15"/>
  <c r="CG51" i="15"/>
  <c r="CY48" i="15"/>
  <c r="X48" i="15" s="1"/>
  <c r="T129" i="14" s="1"/>
  <c r="CZ48" i="15"/>
  <c r="Y48" i="15" s="1"/>
  <c r="V129" i="14" s="1"/>
  <c r="CY47" i="15"/>
  <c r="X47" i="15" s="1"/>
  <c r="T128" i="14" s="1"/>
  <c r="CZ47" i="15"/>
  <c r="Y47" i="15" s="1"/>
  <c r="V128" i="14" s="1"/>
  <c r="CR45" i="15"/>
  <c r="Q45" i="15" s="1"/>
  <c r="AB45" i="15"/>
  <c r="CP44" i="15"/>
  <c r="O44" i="15" s="1"/>
  <c r="CY42" i="15"/>
  <c r="X42" i="15" s="1"/>
  <c r="T102" i="14" s="1"/>
  <c r="K107" i="14" s="1"/>
  <c r="CZ42" i="15"/>
  <c r="Y42" i="15" s="1"/>
  <c r="V102" i="14" s="1"/>
  <c r="K108" i="14" s="1"/>
  <c r="AI51" i="15"/>
  <c r="L111" i="14"/>
  <c r="Q111" i="14" s="1"/>
  <c r="L132" i="14" s="1"/>
  <c r="CB22" i="15"/>
  <c r="AS51" i="15"/>
  <c r="CR48" i="15"/>
  <c r="Q48" i="15" s="1"/>
  <c r="CP48" i="15" s="1"/>
  <c r="O48" i="15" s="1"/>
  <c r="AB48" i="15"/>
  <c r="CP47" i="15"/>
  <c r="O47" i="15" s="1"/>
  <c r="CP45" i="15"/>
  <c r="O45" i="15" s="1"/>
  <c r="CR42" i="15"/>
  <c r="Q42" i="15" s="1"/>
  <c r="K104" i="14" s="1"/>
  <c r="AB42" i="15"/>
  <c r="GO40" i="15"/>
  <c r="GM40" i="15"/>
  <c r="CZ46" i="15"/>
  <c r="Y46" i="15" s="1"/>
  <c r="V120" i="14" s="1"/>
  <c r="K126" i="14" s="1"/>
  <c r="CY46" i="15"/>
  <c r="X46" i="15" s="1"/>
  <c r="T120" i="14" s="1"/>
  <c r="K125" i="14" s="1"/>
  <c r="CZ41" i="15"/>
  <c r="Y41" i="15" s="1"/>
  <c r="V100" i="14" s="1"/>
  <c r="K98" i="14" s="1"/>
  <c r="CY41" i="15"/>
  <c r="X41" i="15" s="1"/>
  <c r="T100" i="14" s="1"/>
  <c r="K97" i="14" s="1"/>
  <c r="CY39" i="15"/>
  <c r="X39" i="15" s="1"/>
  <c r="T92" i="14" s="1"/>
  <c r="CZ39" i="15"/>
  <c r="Y39" i="15" s="1"/>
  <c r="V92" i="14" s="1"/>
  <c r="K90" i="14" s="1"/>
  <c r="CY36" i="15"/>
  <c r="X36" i="15" s="1"/>
  <c r="T75" i="14" s="1"/>
  <c r="CZ36" i="15"/>
  <c r="Y36" i="15" s="1"/>
  <c r="V75" i="14" s="1"/>
  <c r="CY34" i="15"/>
  <c r="X34" i="15" s="1"/>
  <c r="T67" i="14" s="1"/>
  <c r="K70" i="14" s="1"/>
  <c r="CP33" i="15"/>
  <c r="O33" i="15" s="1"/>
  <c r="CP31" i="15"/>
  <c r="O31" i="15" s="1"/>
  <c r="CZ27" i="15"/>
  <c r="Y27" i="15" s="1"/>
  <c r="V37" i="14" s="1"/>
  <c r="CY27" i="15"/>
  <c r="X27" i="15" s="1"/>
  <c r="T37" i="14" s="1"/>
  <c r="CI51" i="15"/>
  <c r="AQ51" i="15"/>
  <c r="AD49" i="15"/>
  <c r="AB47" i="15"/>
  <c r="AB44" i="15"/>
  <c r="AD43" i="15"/>
  <c r="P39" i="15"/>
  <c r="CP39" i="15" s="1"/>
  <c r="O39" i="15" s="1"/>
  <c r="CY38" i="15"/>
  <c r="X38" i="15" s="1"/>
  <c r="T85" i="14" s="1"/>
  <c r="K89" i="14" s="1"/>
  <c r="CP37" i="15"/>
  <c r="O37" i="15" s="1"/>
  <c r="AB36" i="15"/>
  <c r="AD35" i="15"/>
  <c r="CZ34" i="15"/>
  <c r="Y34" i="15" s="1"/>
  <c r="V67" i="14" s="1"/>
  <c r="K71" i="14" s="1"/>
  <c r="GK33" i="15"/>
  <c r="AB33" i="15"/>
  <c r="CS29" i="15"/>
  <c r="R29" i="15" s="1"/>
  <c r="GK29" i="15" s="1"/>
  <c r="AD29" i="15"/>
  <c r="AP51" i="15"/>
  <c r="CQ41" i="15"/>
  <c r="P41" i="15" s="1"/>
  <c r="CP41" i="15" s="1"/>
  <c r="O41" i="15" s="1"/>
  <c r="T39" i="15"/>
  <c r="AB39" i="15"/>
  <c r="W37" i="15"/>
  <c r="S37" i="15"/>
  <c r="AB35" i="15"/>
  <c r="CR34" i="15"/>
  <c r="Q34" i="15" s="1"/>
  <c r="GK32" i="15"/>
  <c r="CY32" i="15"/>
  <c r="X32" i="15" s="1"/>
  <c r="T59" i="14" s="1"/>
  <c r="K62" i="14" s="1"/>
  <c r="CR32" i="15"/>
  <c r="Q32" i="15" s="1"/>
  <c r="CP32" i="15" s="1"/>
  <c r="O32" i="15" s="1"/>
  <c r="AB32" i="15"/>
  <c r="U39" i="15"/>
  <c r="CQ38" i="15"/>
  <c r="P38" i="15" s="1"/>
  <c r="CP34" i="15"/>
  <c r="O34" i="15" s="1"/>
  <c r="CZ33" i="15"/>
  <c r="Y33" i="15" s="1"/>
  <c r="V65" i="14" s="1"/>
  <c r="K63" i="14" s="1"/>
  <c r="R31" i="15"/>
  <c r="GK31" i="15" s="1"/>
  <c r="CY28" i="15"/>
  <c r="X28" i="15" s="1"/>
  <c r="T39" i="14" s="1"/>
  <c r="CZ28" i="15"/>
  <c r="Y28" i="15" s="1"/>
  <c r="V39" i="14" s="1"/>
  <c r="AB28" i="15"/>
  <c r="CS26" i="15"/>
  <c r="R26" i="15" s="1"/>
  <c r="AD26" i="15"/>
  <c r="CY24" i="15"/>
  <c r="X24" i="15" s="1"/>
  <c r="CZ24" i="15"/>
  <c r="Y24" i="15" s="1"/>
  <c r="CQ24" i="15"/>
  <c r="P24" i="15" s="1"/>
  <c r="AB24" i="15"/>
  <c r="W31" i="15"/>
  <c r="AJ51" i="15" s="1"/>
  <c r="S31" i="15"/>
  <c r="AB31" i="15"/>
  <c r="AB29" i="15"/>
  <c r="AB26" i="15"/>
  <c r="CY25" i="15"/>
  <c r="X25" i="15" s="1"/>
  <c r="T35" i="14" s="1"/>
  <c r="CZ25" i="15"/>
  <c r="Y25" i="15" s="1"/>
  <c r="V35" i="14" s="1"/>
  <c r="T31" i="15"/>
  <c r="CQ30" i="15"/>
  <c r="P30" i="15" s="1"/>
  <c r="AB30" i="15"/>
  <c r="CR27" i="15"/>
  <c r="Q27" i="15" s="1"/>
  <c r="CP27" i="15" s="1"/>
  <c r="O27" i="15" s="1"/>
  <c r="AB27" i="15"/>
  <c r="T25" i="15"/>
  <c r="Q25" i="15"/>
  <c r="U31" i="15"/>
  <c r="AH51" i="15" s="1"/>
  <c r="Q31" i="15"/>
  <c r="CP28" i="15"/>
  <c r="O28" i="15" s="1"/>
  <c r="CS30" i="15"/>
  <c r="R30" i="15" s="1"/>
  <c r="CQ29" i="15"/>
  <c r="P29" i="15" s="1"/>
  <c r="CQ26" i="15"/>
  <c r="P26" i="15" s="1"/>
  <c r="GO32" i="15" l="1"/>
  <c r="GM32" i="15"/>
  <c r="GM27" i="15"/>
  <c r="GO27" i="15"/>
  <c r="K37" i="14"/>
  <c r="GO48" i="15"/>
  <c r="GM48" i="15"/>
  <c r="K129" i="14"/>
  <c r="K83" i="14"/>
  <c r="CI22" i="15"/>
  <c r="AZ51" i="15"/>
  <c r="K57" i="14"/>
  <c r="GO45" i="15"/>
  <c r="GM45" i="15"/>
  <c r="K118" i="14"/>
  <c r="AS22" i="15"/>
  <c r="AS83" i="15"/>
  <c r="F68" i="15"/>
  <c r="I17" i="14" s="1"/>
  <c r="GM46" i="15"/>
  <c r="GO46" i="15"/>
  <c r="AH22" i="15"/>
  <c r="U51" i="15"/>
  <c r="CP30" i="15"/>
  <c r="O30" i="15" s="1"/>
  <c r="K53" i="14"/>
  <c r="CP24" i="15"/>
  <c r="O24" i="15" s="1"/>
  <c r="AC51" i="15"/>
  <c r="K31" i="14"/>
  <c r="GK26" i="15"/>
  <c r="AE51" i="15"/>
  <c r="GO34" i="15"/>
  <c r="GM34" i="15"/>
  <c r="AU22" i="15"/>
  <c r="F70" i="15"/>
  <c r="AU83" i="15"/>
  <c r="GO36" i="15"/>
  <c r="GK30" i="15"/>
  <c r="K52" i="14"/>
  <c r="CY26" i="15"/>
  <c r="X26" i="15" s="1"/>
  <c r="T36" i="14" s="1"/>
  <c r="CZ31" i="15"/>
  <c r="Y31" i="15" s="1"/>
  <c r="V57" i="14" s="1"/>
  <c r="AF51" i="15"/>
  <c r="CY31" i="15"/>
  <c r="X31" i="15" s="1"/>
  <c r="T57" i="14" s="1"/>
  <c r="V27" i="14"/>
  <c r="CP38" i="15"/>
  <c r="O38" i="15" s="1"/>
  <c r="K88" i="14"/>
  <c r="CY37" i="15"/>
  <c r="X37" i="15" s="1"/>
  <c r="T83" i="14" s="1"/>
  <c r="CZ37" i="15"/>
  <c r="Y37" i="15" s="1"/>
  <c r="V83" i="14" s="1"/>
  <c r="K81" i="14" s="1"/>
  <c r="GM41" i="15"/>
  <c r="GO41" i="15"/>
  <c r="K100" i="14"/>
  <c r="J101" i="14" s="1"/>
  <c r="P101" i="14" s="1"/>
  <c r="CZ30" i="15"/>
  <c r="Y30" i="15" s="1"/>
  <c r="V49" i="14" s="1"/>
  <c r="K55" i="14" s="1"/>
  <c r="CP25" i="15"/>
  <c r="O25" i="15" s="1"/>
  <c r="GM33" i="15"/>
  <c r="GO33" i="15"/>
  <c r="K65" i="14"/>
  <c r="J66" i="14" s="1"/>
  <c r="P66" i="14" s="1"/>
  <c r="K80" i="14"/>
  <c r="GM47" i="15"/>
  <c r="GO47" i="15"/>
  <c r="K128" i="14"/>
  <c r="CG22" i="15"/>
  <c r="AX51" i="15"/>
  <c r="GM36" i="15"/>
  <c r="J119" i="14"/>
  <c r="P119" i="14" s="1"/>
  <c r="GO28" i="15"/>
  <c r="GM28" i="15"/>
  <c r="AG51" i="15"/>
  <c r="CZ29" i="15"/>
  <c r="Y29" i="15" s="1"/>
  <c r="V47" i="14" s="1"/>
  <c r="K45" i="14" s="1"/>
  <c r="AJ22" i="15"/>
  <c r="W51" i="15"/>
  <c r="T27" i="14"/>
  <c r="K32" i="14" s="1"/>
  <c r="AP22" i="15"/>
  <c r="F60" i="15"/>
  <c r="I19" i="14" s="1"/>
  <c r="AP83" i="15"/>
  <c r="CY30" i="15"/>
  <c r="X30" i="15" s="1"/>
  <c r="T49" i="14" s="1"/>
  <c r="K54" i="14" s="1"/>
  <c r="CR35" i="15"/>
  <c r="Q35" i="15" s="1"/>
  <c r="CP35" i="15" s="1"/>
  <c r="O35" i="15" s="1"/>
  <c r="H73" i="14"/>
  <c r="GM39" i="15"/>
  <c r="GO39" i="15"/>
  <c r="K92" i="14"/>
  <c r="AB49" i="15"/>
  <c r="CR49" i="15"/>
  <c r="Q49" i="15" s="1"/>
  <c r="CP49" i="15" s="1"/>
  <c r="O49" i="15" s="1"/>
  <c r="H130" i="14"/>
  <c r="CP42" i="15"/>
  <c r="O42" i="15" s="1"/>
  <c r="GM44" i="15"/>
  <c r="GO44" i="15"/>
  <c r="AO22" i="15"/>
  <c r="F55" i="15"/>
  <c r="AO83" i="15"/>
  <c r="BB22" i="15"/>
  <c r="F64" i="15"/>
  <c r="BB83" i="15"/>
  <c r="BA22" i="15"/>
  <c r="F71" i="15"/>
  <c r="BA83" i="15"/>
  <c r="CZ26" i="15"/>
  <c r="Y26" i="15" s="1"/>
  <c r="V36" i="14" s="1"/>
  <c r="CY29" i="15"/>
  <c r="X29" i="15" s="1"/>
  <c r="T47" i="14" s="1"/>
  <c r="K44" i="14" s="1"/>
  <c r="CR26" i="15"/>
  <c r="Q26" i="15" s="1"/>
  <c r="CP26" i="15" s="1"/>
  <c r="O26" i="15" s="1"/>
  <c r="H36" i="14"/>
  <c r="CR29" i="15"/>
  <c r="Q29" i="15" s="1"/>
  <c r="CP29" i="15" s="1"/>
  <c r="O29" i="15" s="1"/>
  <c r="H47" i="14"/>
  <c r="AB43" i="15"/>
  <c r="CR43" i="15"/>
  <c r="Q43" i="15" s="1"/>
  <c r="CP43" i="15" s="1"/>
  <c r="O43" i="15" s="1"/>
  <c r="H110" i="14"/>
  <c r="AQ22" i="15"/>
  <c r="F61" i="15"/>
  <c r="AQ83" i="15"/>
  <c r="AI22" i="15"/>
  <c r="V51" i="15"/>
  <c r="BC22" i="15"/>
  <c r="BC83" i="15"/>
  <c r="F67" i="15"/>
  <c r="GO26" i="15" l="1"/>
  <c r="GM26" i="15"/>
  <c r="K36" i="14"/>
  <c r="J48" i="14"/>
  <c r="P48" i="14" s="1"/>
  <c r="GO29" i="15"/>
  <c r="GM29" i="15"/>
  <c r="K47" i="14"/>
  <c r="J131" i="14"/>
  <c r="P131" i="14" s="1"/>
  <c r="AL51" i="15"/>
  <c r="BC18" i="15"/>
  <c r="F99" i="15"/>
  <c r="AQ18" i="15"/>
  <c r="F93" i="15"/>
  <c r="GO43" i="15"/>
  <c r="GM43" i="15"/>
  <c r="K110" i="14"/>
  <c r="J111" i="14" s="1"/>
  <c r="P111" i="14" s="1"/>
  <c r="AO18" i="15"/>
  <c r="F87" i="15"/>
  <c r="X73" i="14"/>
  <c r="G74" i="14"/>
  <c r="O74" i="14" s="1"/>
  <c r="W22" i="15"/>
  <c r="F75" i="15"/>
  <c r="W83" i="15"/>
  <c r="AX22" i="15"/>
  <c r="F58" i="15"/>
  <c r="AX83" i="15"/>
  <c r="J93" i="14"/>
  <c r="P93" i="14" s="1"/>
  <c r="AD51" i="15"/>
  <c r="AU18" i="15"/>
  <c r="F102" i="15"/>
  <c r="GM30" i="15"/>
  <c r="GO30" i="15"/>
  <c r="GM31" i="15"/>
  <c r="X47" i="14"/>
  <c r="G48" i="14"/>
  <c r="O48" i="14" s="1"/>
  <c r="BA18" i="15"/>
  <c r="F103" i="15"/>
  <c r="V22" i="15"/>
  <c r="V83" i="15"/>
  <c r="F74" i="15"/>
  <c r="X36" i="14"/>
  <c r="G38" i="14"/>
  <c r="O38" i="14" s="1"/>
  <c r="BB18" i="15"/>
  <c r="F96" i="15"/>
  <c r="GO42" i="15"/>
  <c r="GM42" i="15"/>
  <c r="GO35" i="15"/>
  <c r="GM35" i="15"/>
  <c r="K73" i="14"/>
  <c r="J74" i="14" s="1"/>
  <c r="P74" i="14" s="1"/>
  <c r="J84" i="14"/>
  <c r="P84" i="14" s="1"/>
  <c r="GO25" i="15"/>
  <c r="GM25" i="15"/>
  <c r="K35" i="14"/>
  <c r="GM38" i="15"/>
  <c r="GO38" i="15"/>
  <c r="AF22" i="15"/>
  <c r="S51" i="15"/>
  <c r="I20" i="14"/>
  <c r="AC22" i="15"/>
  <c r="CE51" i="15"/>
  <c r="P51" i="15"/>
  <c r="CH51" i="15"/>
  <c r="CF51" i="15"/>
  <c r="U22" i="15"/>
  <c r="F73" i="15"/>
  <c r="I21" i="14" s="1"/>
  <c r="G21" i="14" s="1"/>
  <c r="U83" i="15"/>
  <c r="GO31" i="15"/>
  <c r="GM37" i="15"/>
  <c r="AE22" i="15"/>
  <c r="R51" i="15"/>
  <c r="GM24" i="15"/>
  <c r="CA51" i="15" s="1"/>
  <c r="GO24" i="15"/>
  <c r="AB51" i="15"/>
  <c r="AS18" i="15"/>
  <c r="F100" i="15"/>
  <c r="AZ22" i="15"/>
  <c r="AZ83" i="15"/>
  <c r="F62" i="15"/>
  <c r="GO37" i="15"/>
  <c r="X130" i="14"/>
  <c r="G131" i="14"/>
  <c r="O131" i="14" s="1"/>
  <c r="X110" i="14"/>
  <c r="G111" i="14"/>
  <c r="O111" i="14" s="1"/>
  <c r="GO49" i="15"/>
  <c r="GM49" i="15"/>
  <c r="K130" i="14"/>
  <c r="AP18" i="15"/>
  <c r="F92" i="15"/>
  <c r="AK51" i="15"/>
  <c r="AG22" i="15"/>
  <c r="T51" i="15"/>
  <c r="K33" i="14"/>
  <c r="J38" i="14" s="1"/>
  <c r="P38" i="14" s="1"/>
  <c r="J132" i="14" s="1"/>
  <c r="J58" i="14"/>
  <c r="P58" i="14" s="1"/>
  <c r="CA22" i="15" l="1"/>
  <c r="AR51" i="15"/>
  <c r="CF22" i="15"/>
  <c r="AW51" i="15"/>
  <c r="AD22" i="15"/>
  <c r="Q51" i="15"/>
  <c r="R22" i="15"/>
  <c r="F65" i="15"/>
  <c r="R83" i="15"/>
  <c r="U18" i="15"/>
  <c r="F105" i="15"/>
  <c r="CH22" i="15"/>
  <c r="AY51" i="15"/>
  <c r="G16" i="14"/>
  <c r="G132" i="14"/>
  <c r="W18" i="15"/>
  <c r="F107" i="15"/>
  <c r="V18" i="15"/>
  <c r="F106" i="15"/>
  <c r="AK22" i="15"/>
  <c r="X51" i="15"/>
  <c r="AZ18" i="15"/>
  <c r="F94" i="15"/>
  <c r="AB22" i="15"/>
  <c r="O51" i="15"/>
  <c r="P22" i="15"/>
  <c r="F54" i="15"/>
  <c r="P83" i="15"/>
  <c r="S22" i="15"/>
  <c r="F66" i="15"/>
  <c r="S83" i="15"/>
  <c r="G18" i="14"/>
  <c r="AX18" i="15"/>
  <c r="F90" i="15"/>
  <c r="T22" i="15"/>
  <c r="T83" i="15"/>
  <c r="F72" i="15"/>
  <c r="CC51" i="15"/>
  <c r="CE22" i="15"/>
  <c r="AV51" i="15"/>
  <c r="AL22" i="15"/>
  <c r="Y51" i="15"/>
  <c r="S18" i="15" l="1"/>
  <c r="F98" i="15"/>
  <c r="Y22" i="15"/>
  <c r="F77" i="15"/>
  <c r="Y83" i="15"/>
  <c r="I22" i="14"/>
  <c r="Q22" i="15"/>
  <c r="Q83" i="15"/>
  <c r="F63" i="15"/>
  <c r="AR22" i="15"/>
  <c r="AR83" i="15"/>
  <c r="F78" i="15"/>
  <c r="F79" i="15" s="1"/>
  <c r="AV22" i="15"/>
  <c r="AV83" i="15"/>
  <c r="F56" i="15"/>
  <c r="T18" i="15"/>
  <c r="F104" i="15"/>
  <c r="P18" i="15"/>
  <c r="F86" i="15"/>
  <c r="AW22" i="15"/>
  <c r="F57" i="15"/>
  <c r="AW83" i="15"/>
  <c r="CC22" i="15"/>
  <c r="AT51" i="15"/>
  <c r="O22" i="15"/>
  <c r="F53" i="15"/>
  <c r="O83" i="15"/>
  <c r="X22" i="15"/>
  <c r="X83" i="15"/>
  <c r="F76" i="15"/>
  <c r="AY22" i="15"/>
  <c r="F59" i="15"/>
  <c r="AY83" i="15"/>
  <c r="R18" i="15"/>
  <c r="F97" i="15"/>
  <c r="AT22" i="15" l="1"/>
  <c r="F69" i="15"/>
  <c r="AT83" i="15"/>
  <c r="F80" i="15"/>
  <c r="J134" i="14" s="1"/>
  <c r="J133" i="14"/>
  <c r="Q18" i="15"/>
  <c r="F95" i="15"/>
  <c r="O18" i="15"/>
  <c r="F85" i="15"/>
  <c r="AR18" i="15"/>
  <c r="F110" i="15"/>
  <c r="AV18" i="15"/>
  <c r="F88" i="15"/>
  <c r="AW18" i="15"/>
  <c r="F89" i="15"/>
  <c r="AY18" i="15"/>
  <c r="F91" i="15"/>
  <c r="X18" i="15"/>
  <c r="F108" i="15"/>
  <c r="Y18" i="15"/>
  <c r="F109" i="15"/>
  <c r="D12" i="13"/>
  <c r="E18" i="13"/>
  <c r="Z18" i="13"/>
  <c r="AA18" i="13"/>
  <c r="AB18" i="13"/>
  <c r="AC18" i="13"/>
  <c r="AD18" i="13"/>
  <c r="AE18" i="13"/>
  <c r="AF18" i="13"/>
  <c r="AG18" i="13"/>
  <c r="AH18" i="13"/>
  <c r="AI18" i="13"/>
  <c r="AJ18" i="13"/>
  <c r="AK18" i="13"/>
  <c r="AL18" i="13"/>
  <c r="AM18" i="13"/>
  <c r="AN18" i="13"/>
  <c r="BD18" i="13"/>
  <c r="BE18" i="13"/>
  <c r="BF18" i="13"/>
  <c r="BG18" i="13"/>
  <c r="BH18" i="13"/>
  <c r="BI18" i="13"/>
  <c r="BJ18" i="13"/>
  <c r="BK18" i="13"/>
  <c r="BL18" i="13"/>
  <c r="BM18" i="13"/>
  <c r="BN18" i="13"/>
  <c r="BO18" i="13"/>
  <c r="BP18" i="13"/>
  <c r="BQ18" i="13"/>
  <c r="BR18" i="13"/>
  <c r="BS18" i="13"/>
  <c r="BT18" i="13"/>
  <c r="BU18" i="13"/>
  <c r="BV18" i="13"/>
  <c r="BW18" i="13"/>
  <c r="BX18" i="13"/>
  <c r="BY18" i="13"/>
  <c r="BZ18" i="13"/>
  <c r="CA18" i="13"/>
  <c r="CB18" i="13"/>
  <c r="CC18" i="13"/>
  <c r="CD18" i="13"/>
  <c r="CE18" i="13"/>
  <c r="CF18" i="13"/>
  <c r="CG18" i="13"/>
  <c r="CH18" i="13"/>
  <c r="CI18" i="13"/>
  <c r="CJ18" i="13"/>
  <c r="CK18" i="13"/>
  <c r="CL18" i="13"/>
  <c r="CM18" i="13"/>
  <c r="CN18" i="13"/>
  <c r="CO18" i="13"/>
  <c r="CP18" i="13"/>
  <c r="CQ18" i="13"/>
  <c r="CR18" i="13"/>
  <c r="CS18" i="13"/>
  <c r="CT18" i="13"/>
  <c r="CU18" i="13"/>
  <c r="CV18" i="13"/>
  <c r="CW18" i="13"/>
  <c r="CX18" i="13"/>
  <c r="CY18" i="13"/>
  <c r="CZ18" i="13"/>
  <c r="DA18" i="13"/>
  <c r="DB18" i="13"/>
  <c r="DC18" i="13"/>
  <c r="DD18" i="13"/>
  <c r="DE18" i="13"/>
  <c r="DF18" i="13"/>
  <c r="DG18" i="13"/>
  <c r="DH18" i="13"/>
  <c r="DI18" i="13"/>
  <c r="DJ18" i="13"/>
  <c r="DK18" i="13"/>
  <c r="DL18" i="13"/>
  <c r="DM18" i="13"/>
  <c r="DN18" i="13"/>
  <c r="DO18" i="13"/>
  <c r="DP18" i="13"/>
  <c r="DQ18" i="13"/>
  <c r="DR18" i="13"/>
  <c r="DS18" i="13"/>
  <c r="DT18" i="13"/>
  <c r="DU18" i="13"/>
  <c r="DV18" i="13"/>
  <c r="DW18" i="13"/>
  <c r="DX18" i="13"/>
  <c r="DY18" i="13"/>
  <c r="DZ18" i="13"/>
  <c r="EA18" i="13"/>
  <c r="EB18" i="13"/>
  <c r="EC18" i="13"/>
  <c r="ED18" i="13"/>
  <c r="EE18" i="13"/>
  <c r="EF18" i="13"/>
  <c r="EG18" i="13"/>
  <c r="EH18" i="13"/>
  <c r="EI18" i="13"/>
  <c r="EJ18" i="13"/>
  <c r="EK18" i="13"/>
  <c r="EL18" i="13"/>
  <c r="EM18" i="13"/>
  <c r="EN18" i="13"/>
  <c r="EO18" i="13"/>
  <c r="EP18" i="13"/>
  <c r="EQ18" i="13"/>
  <c r="ER18" i="13"/>
  <c r="ES18" i="13"/>
  <c r="ET18" i="13"/>
  <c r="EU18" i="13"/>
  <c r="EV18" i="13"/>
  <c r="EW18" i="13"/>
  <c r="EX18" i="13"/>
  <c r="EY18" i="13"/>
  <c r="EZ18" i="13"/>
  <c r="FA18" i="13"/>
  <c r="FB18" i="13"/>
  <c r="FC18" i="13"/>
  <c r="FD18" i="13"/>
  <c r="FE18" i="13"/>
  <c r="FF18" i="13"/>
  <c r="FG18" i="13"/>
  <c r="FH18" i="13"/>
  <c r="FI18" i="13"/>
  <c r="FJ18" i="13"/>
  <c r="FK18" i="13"/>
  <c r="FL18" i="13"/>
  <c r="FM18" i="13"/>
  <c r="FN18" i="13"/>
  <c r="FO18" i="13"/>
  <c r="FP18" i="13"/>
  <c r="FQ18" i="13"/>
  <c r="FR18" i="13"/>
  <c r="FS18" i="13"/>
  <c r="FT18" i="13"/>
  <c r="FU18" i="13"/>
  <c r="FV18" i="13"/>
  <c r="FW18" i="13"/>
  <c r="FX18" i="13"/>
  <c r="FY18" i="13"/>
  <c r="FZ18" i="13"/>
  <c r="GA18" i="13"/>
  <c r="GB18" i="13"/>
  <c r="GC18" i="13"/>
  <c r="GD18" i="13"/>
  <c r="GE18" i="13"/>
  <c r="GF18" i="13"/>
  <c r="GG18" i="13"/>
  <c r="GH18" i="13"/>
  <c r="GI18" i="13"/>
  <c r="GJ18" i="13"/>
  <c r="GK18" i="13"/>
  <c r="GL18" i="13"/>
  <c r="GM18" i="13"/>
  <c r="GN18" i="13"/>
  <c r="GO18" i="13"/>
  <c r="GP18" i="13"/>
  <c r="GQ18" i="13"/>
  <c r="GR18" i="13"/>
  <c r="GS18" i="13"/>
  <c r="GT18" i="13"/>
  <c r="GU18" i="13"/>
  <c r="GV18" i="13"/>
  <c r="GW18" i="13"/>
  <c r="GX18" i="13"/>
  <c r="D20" i="13"/>
  <c r="E22" i="13"/>
  <c r="Z22" i="13"/>
  <c r="AA22" i="13"/>
  <c r="AM22" i="13"/>
  <c r="AN22" i="13"/>
  <c r="BD22" i="13"/>
  <c r="BE22" i="13"/>
  <c r="BF22" i="13"/>
  <c r="BG22" i="13"/>
  <c r="BH22" i="13"/>
  <c r="BI22" i="13"/>
  <c r="BJ22" i="13"/>
  <c r="BK22" i="13"/>
  <c r="BL22" i="13"/>
  <c r="BM22" i="13"/>
  <c r="BN22" i="13"/>
  <c r="BO22" i="13"/>
  <c r="BP22" i="13"/>
  <c r="BQ22" i="13"/>
  <c r="BR22" i="13"/>
  <c r="BS22" i="13"/>
  <c r="BT22" i="13"/>
  <c r="BU22" i="13"/>
  <c r="BV22" i="13"/>
  <c r="BW22" i="13"/>
  <c r="CM22" i="13"/>
  <c r="CN22" i="13"/>
  <c r="CO22" i="13"/>
  <c r="CP22" i="13"/>
  <c r="CQ22" i="13"/>
  <c r="CR22" i="13"/>
  <c r="CS22" i="13"/>
  <c r="CT22" i="13"/>
  <c r="CU22" i="13"/>
  <c r="CV22" i="13"/>
  <c r="CW22" i="13"/>
  <c r="CX22" i="13"/>
  <c r="CY22" i="13"/>
  <c r="CZ22" i="13"/>
  <c r="DA22" i="13"/>
  <c r="DB22" i="13"/>
  <c r="DC22" i="13"/>
  <c r="DD22" i="13"/>
  <c r="DE22" i="13"/>
  <c r="DF22" i="13"/>
  <c r="DG22" i="13"/>
  <c r="DH22" i="13"/>
  <c r="DI22" i="13"/>
  <c r="DJ22" i="13"/>
  <c r="DK22" i="13"/>
  <c r="DL22" i="13"/>
  <c r="DM22" i="13"/>
  <c r="DN22" i="13"/>
  <c r="DO22" i="13"/>
  <c r="DP22" i="13"/>
  <c r="DQ22" i="13"/>
  <c r="DR22" i="13"/>
  <c r="DS22" i="13"/>
  <c r="DT22" i="13"/>
  <c r="DU22" i="13"/>
  <c r="DV22" i="13"/>
  <c r="DW22" i="13"/>
  <c r="DX22" i="13"/>
  <c r="DY22" i="13"/>
  <c r="DZ22" i="13"/>
  <c r="EA22" i="13"/>
  <c r="EB22" i="13"/>
  <c r="EC22" i="13"/>
  <c r="ED22" i="13"/>
  <c r="EE22" i="13"/>
  <c r="EF22" i="13"/>
  <c r="EG22" i="13"/>
  <c r="EH22" i="13"/>
  <c r="EI22" i="13"/>
  <c r="EJ22" i="13"/>
  <c r="EK22" i="13"/>
  <c r="EL22" i="13"/>
  <c r="EM22" i="13"/>
  <c r="EN22" i="13"/>
  <c r="EO22" i="13"/>
  <c r="EP22" i="13"/>
  <c r="EQ22" i="13"/>
  <c r="ER22" i="13"/>
  <c r="ES22" i="13"/>
  <c r="ET22" i="13"/>
  <c r="EU22" i="13"/>
  <c r="EV22" i="13"/>
  <c r="EW22" i="13"/>
  <c r="EX22" i="13"/>
  <c r="EY22" i="13"/>
  <c r="EZ22" i="13"/>
  <c r="FA22" i="13"/>
  <c r="FB22" i="13"/>
  <c r="FC22" i="13"/>
  <c r="FD22" i="13"/>
  <c r="FE22" i="13"/>
  <c r="FF22" i="13"/>
  <c r="FG22" i="13"/>
  <c r="FH22" i="13"/>
  <c r="FI22" i="13"/>
  <c r="FJ22" i="13"/>
  <c r="FK22" i="13"/>
  <c r="FL22" i="13"/>
  <c r="FM22" i="13"/>
  <c r="FN22" i="13"/>
  <c r="FO22" i="13"/>
  <c r="FP22" i="13"/>
  <c r="FQ22" i="13"/>
  <c r="FR22" i="13"/>
  <c r="FS22" i="13"/>
  <c r="FT22" i="13"/>
  <c r="FU22" i="13"/>
  <c r="FV22" i="13"/>
  <c r="FW22" i="13"/>
  <c r="FX22" i="13"/>
  <c r="FY22" i="13"/>
  <c r="FZ22" i="13"/>
  <c r="GA22" i="13"/>
  <c r="GB22" i="13"/>
  <c r="GC22" i="13"/>
  <c r="GD22" i="13"/>
  <c r="GE22" i="13"/>
  <c r="GF22" i="13"/>
  <c r="GG22" i="13"/>
  <c r="GH22" i="13"/>
  <c r="GI22" i="13"/>
  <c r="GJ22" i="13"/>
  <c r="GK22" i="13"/>
  <c r="GL22" i="13"/>
  <c r="GM22" i="13"/>
  <c r="GN22" i="13"/>
  <c r="GO22" i="13"/>
  <c r="GP22" i="13"/>
  <c r="GQ22" i="13"/>
  <c r="GR22" i="13"/>
  <c r="GS22" i="13"/>
  <c r="GT22" i="13"/>
  <c r="GU22" i="13"/>
  <c r="GV22" i="13"/>
  <c r="GW22" i="13"/>
  <c r="GX22" i="13"/>
  <c r="C24" i="13"/>
  <c r="D24" i="13"/>
  <c r="AB24" i="13"/>
  <c r="AC24" i="13"/>
  <c r="CQ24" i="13" s="1"/>
  <c r="P24" i="13" s="1"/>
  <c r="CP24" i="13" s="1"/>
  <c r="O24" i="13" s="1"/>
  <c r="AE24" i="13"/>
  <c r="AD24" i="13" s="1"/>
  <c r="CR24" i="13" s="1"/>
  <c r="Q24" i="13" s="1"/>
  <c r="AF24" i="13"/>
  <c r="CT24" i="13" s="1"/>
  <c r="S24" i="13" s="1"/>
  <c r="AG24" i="13"/>
  <c r="CU24" i="13" s="1"/>
  <c r="T24" i="13" s="1"/>
  <c r="AH24" i="13"/>
  <c r="AI24" i="13"/>
  <c r="AJ24" i="13"/>
  <c r="CX24" i="13" s="1"/>
  <c r="W24" i="13" s="1"/>
  <c r="CS24" i="13"/>
  <c r="R24" i="13" s="1"/>
  <c r="GK24" i="13" s="1"/>
  <c r="CV24" i="13"/>
  <c r="U24" i="13" s="1"/>
  <c r="CW24" i="13"/>
  <c r="V24" i="13" s="1"/>
  <c r="FR24" i="13"/>
  <c r="GL24" i="13"/>
  <c r="GN24" i="13"/>
  <c r="GP24" i="13"/>
  <c r="GV24" i="13"/>
  <c r="GX24" i="13"/>
  <c r="I25" i="13"/>
  <c r="AC25" i="13"/>
  <c r="AE25" i="13"/>
  <c r="AF25" i="13"/>
  <c r="CT25" i="13" s="1"/>
  <c r="S25" i="13" s="1"/>
  <c r="AG25" i="13"/>
  <c r="AH25" i="13"/>
  <c r="AI25" i="13"/>
  <c r="CW25" i="13" s="1"/>
  <c r="V25" i="13" s="1"/>
  <c r="AJ25" i="13"/>
  <c r="CX25" i="13" s="1"/>
  <c r="W25" i="13" s="1"/>
  <c r="CQ25" i="13"/>
  <c r="P25" i="13" s="1"/>
  <c r="CU25" i="13"/>
  <c r="T25" i="13" s="1"/>
  <c r="CV25" i="13"/>
  <c r="U25" i="13" s="1"/>
  <c r="FR25" i="13"/>
  <c r="GL25" i="13"/>
  <c r="GN25" i="13"/>
  <c r="GP25" i="13"/>
  <c r="GV25" i="13"/>
  <c r="GX25" i="13" s="1"/>
  <c r="I26" i="13"/>
  <c r="P26" i="13"/>
  <c r="AC26" i="13"/>
  <c r="AD26" i="13"/>
  <c r="CR26" i="13" s="1"/>
  <c r="Q26" i="13" s="1"/>
  <c r="AE26" i="13"/>
  <c r="CS26" i="13" s="1"/>
  <c r="R26" i="13" s="1"/>
  <c r="GK26" i="13" s="1"/>
  <c r="AF26" i="13"/>
  <c r="AG26" i="13"/>
  <c r="AH26" i="13"/>
  <c r="CV26" i="13" s="1"/>
  <c r="U26" i="13" s="1"/>
  <c r="AI26" i="13"/>
  <c r="CW26" i="13" s="1"/>
  <c r="V26" i="13" s="1"/>
  <c r="AJ26" i="13"/>
  <c r="CQ26" i="13"/>
  <c r="CT26" i="13"/>
  <c r="S26" i="13" s="1"/>
  <c r="CU26" i="13"/>
  <c r="T26" i="13" s="1"/>
  <c r="CX26" i="13"/>
  <c r="W26" i="13" s="1"/>
  <c r="FR26" i="13"/>
  <c r="GL26" i="13"/>
  <c r="GN26" i="13"/>
  <c r="GP26" i="13"/>
  <c r="GV26" i="13"/>
  <c r="GX26" i="13" s="1"/>
  <c r="I27" i="13"/>
  <c r="W27" i="13"/>
  <c r="AC27" i="13"/>
  <c r="AD27" i="13"/>
  <c r="CR27" i="13" s="1"/>
  <c r="Q27" i="13" s="1"/>
  <c r="AE27" i="13"/>
  <c r="AF27" i="13"/>
  <c r="AG27" i="13"/>
  <c r="CU27" i="13" s="1"/>
  <c r="T27" i="13" s="1"/>
  <c r="AH27" i="13"/>
  <c r="CV27" i="13" s="1"/>
  <c r="U27" i="13" s="1"/>
  <c r="AI27" i="13"/>
  <c r="AJ27" i="13"/>
  <c r="CS27" i="13"/>
  <c r="R27" i="13" s="1"/>
  <c r="GK27" i="13" s="1"/>
  <c r="CT27" i="13"/>
  <c r="S27" i="13" s="1"/>
  <c r="CW27" i="13"/>
  <c r="V27" i="13" s="1"/>
  <c r="CX27" i="13"/>
  <c r="FR27" i="13"/>
  <c r="GL27" i="13"/>
  <c r="GN27" i="13"/>
  <c r="GP27" i="13"/>
  <c r="GV27" i="13"/>
  <c r="GX27" i="13"/>
  <c r="C28" i="13"/>
  <c r="D28" i="13"/>
  <c r="AC28" i="13"/>
  <c r="AE28" i="13"/>
  <c r="AF28" i="13"/>
  <c r="CT28" i="13" s="1"/>
  <c r="S28" i="13" s="1"/>
  <c r="AG28" i="13"/>
  <c r="AH28" i="13"/>
  <c r="AI28" i="13"/>
  <c r="CW28" i="13" s="1"/>
  <c r="V28" i="13" s="1"/>
  <c r="AJ28" i="13"/>
  <c r="CX28" i="13" s="1"/>
  <c r="W28" i="13" s="1"/>
  <c r="CQ28" i="13"/>
  <c r="P28" i="13" s="1"/>
  <c r="CU28" i="13"/>
  <c r="T28" i="13" s="1"/>
  <c r="CV28" i="13"/>
  <c r="U28" i="13" s="1"/>
  <c r="FR28" i="13"/>
  <c r="GL28" i="13"/>
  <c r="GN28" i="13"/>
  <c r="GP28" i="13"/>
  <c r="GV28" i="13"/>
  <c r="GX28" i="13" s="1"/>
  <c r="I29" i="13"/>
  <c r="S29" i="13"/>
  <c r="CY29" i="13" s="1"/>
  <c r="X29" i="13" s="1"/>
  <c r="U29" i="13"/>
  <c r="W29" i="13"/>
  <c r="AC29" i="13"/>
  <c r="AD29" i="13"/>
  <c r="CR29" i="13" s="1"/>
  <c r="Q29" i="13" s="1"/>
  <c r="AE29" i="13"/>
  <c r="CS29" i="13" s="1"/>
  <c r="R29" i="13" s="1"/>
  <c r="AF29" i="13"/>
  <c r="AG29" i="13"/>
  <c r="CU29" i="13" s="1"/>
  <c r="T29" i="13" s="1"/>
  <c r="AH29" i="13"/>
  <c r="AI29" i="13"/>
  <c r="CW29" i="13" s="1"/>
  <c r="V29" i="13" s="1"/>
  <c r="AJ29" i="13"/>
  <c r="CT29" i="13"/>
  <c r="CV29" i="13"/>
  <c r="CX29" i="13"/>
  <c r="CZ29" i="13"/>
  <c r="Y29" i="13" s="1"/>
  <c r="FR29" i="13"/>
  <c r="GK29" i="13"/>
  <c r="GL29" i="13"/>
  <c r="GN29" i="13"/>
  <c r="GP29" i="13"/>
  <c r="GV29" i="13"/>
  <c r="GX29" i="13" s="1"/>
  <c r="I30" i="13"/>
  <c r="T30" i="13" s="1"/>
  <c r="R30" i="13"/>
  <c r="W30" i="13"/>
  <c r="AC30" i="13"/>
  <c r="AD30" i="13"/>
  <c r="AE30" i="13"/>
  <c r="AF30" i="13"/>
  <c r="AG30" i="13"/>
  <c r="AH30" i="13"/>
  <c r="CV30" i="13" s="1"/>
  <c r="U30" i="13" s="1"/>
  <c r="AI30" i="13"/>
  <c r="AJ30" i="13"/>
  <c r="CQ30" i="13"/>
  <c r="P30" i="13" s="1"/>
  <c r="CS30" i="13"/>
  <c r="CT30" i="13"/>
  <c r="S30" i="13" s="1"/>
  <c r="CU30" i="13"/>
  <c r="CW30" i="13"/>
  <c r="V30" i="13" s="1"/>
  <c r="CX30" i="13"/>
  <c r="FR30" i="13"/>
  <c r="GK30" i="13"/>
  <c r="GL30" i="13"/>
  <c r="GN30" i="13"/>
  <c r="GP30" i="13"/>
  <c r="GV30" i="13"/>
  <c r="GX30" i="13"/>
  <c r="C31" i="13"/>
  <c r="D31" i="13"/>
  <c r="T31" i="13"/>
  <c r="AC31" i="13"/>
  <c r="AE31" i="13"/>
  <c r="AD31" i="13" s="1"/>
  <c r="AF31" i="13"/>
  <c r="CT31" i="13" s="1"/>
  <c r="S31" i="13" s="1"/>
  <c r="AG31" i="13"/>
  <c r="AH31" i="13"/>
  <c r="AI31" i="13"/>
  <c r="CW31" i="13" s="1"/>
  <c r="V31" i="13" s="1"/>
  <c r="AJ31" i="13"/>
  <c r="CX31" i="13" s="1"/>
  <c r="W31" i="13" s="1"/>
  <c r="CQ31" i="13"/>
  <c r="P31" i="13" s="1"/>
  <c r="CS31" i="13"/>
  <c r="R31" i="13" s="1"/>
  <c r="CU31" i="13"/>
  <c r="CV31" i="13"/>
  <c r="U31" i="13" s="1"/>
  <c r="CY31" i="13"/>
  <c r="X31" i="13" s="1"/>
  <c r="T53" i="12" s="1"/>
  <c r="FR31" i="13"/>
  <c r="GL31" i="13"/>
  <c r="GN31" i="13"/>
  <c r="GP31" i="13"/>
  <c r="GV31" i="13"/>
  <c r="GX31" i="13"/>
  <c r="I32" i="13"/>
  <c r="T32" i="13"/>
  <c r="W32" i="13"/>
  <c r="AC32" i="13"/>
  <c r="AD32" i="13"/>
  <c r="AE32" i="13"/>
  <c r="CS32" i="13" s="1"/>
  <c r="R32" i="13" s="1"/>
  <c r="AF32" i="13"/>
  <c r="AG32" i="13"/>
  <c r="AH32" i="13"/>
  <c r="CV32" i="13" s="1"/>
  <c r="U32" i="13" s="1"/>
  <c r="AI32" i="13"/>
  <c r="AJ32" i="13"/>
  <c r="CQ32" i="13"/>
  <c r="P32" i="13" s="1"/>
  <c r="CT32" i="13"/>
  <c r="S32" i="13" s="1"/>
  <c r="CU32" i="13"/>
  <c r="CW32" i="13"/>
  <c r="V32" i="13" s="1"/>
  <c r="CX32" i="13"/>
  <c r="FR32" i="13"/>
  <c r="GK32" i="13"/>
  <c r="GL32" i="13"/>
  <c r="GN32" i="13"/>
  <c r="GP32" i="13"/>
  <c r="GV32" i="13"/>
  <c r="GX32" i="13" s="1"/>
  <c r="C33" i="13"/>
  <c r="D33" i="13"/>
  <c r="AC33" i="13"/>
  <c r="AD33" i="13"/>
  <c r="CR33" i="13" s="1"/>
  <c r="Q33" i="13" s="1"/>
  <c r="AE33" i="13"/>
  <c r="CS33" i="13" s="1"/>
  <c r="R33" i="13" s="1"/>
  <c r="GK33" i="13" s="1"/>
  <c r="AF33" i="13"/>
  <c r="AG33" i="13"/>
  <c r="CU33" i="13" s="1"/>
  <c r="T33" i="13" s="1"/>
  <c r="AH33" i="13"/>
  <c r="CV33" i="13" s="1"/>
  <c r="U33" i="13" s="1"/>
  <c r="AI33" i="13"/>
  <c r="CW33" i="13" s="1"/>
  <c r="V33" i="13" s="1"/>
  <c r="AJ33" i="13"/>
  <c r="CT33" i="13"/>
  <c r="S33" i="13" s="1"/>
  <c r="CX33" i="13"/>
  <c r="W33" i="13" s="1"/>
  <c r="FR33" i="13"/>
  <c r="GL33" i="13"/>
  <c r="GN33" i="13"/>
  <c r="GP33" i="13"/>
  <c r="GV33" i="13"/>
  <c r="GX33" i="13" s="1"/>
  <c r="I34" i="13"/>
  <c r="GX34" i="13" s="1"/>
  <c r="AC34" i="13"/>
  <c r="AD34" i="13"/>
  <c r="CR34" i="13" s="1"/>
  <c r="AE34" i="13"/>
  <c r="AF34" i="13"/>
  <c r="CT34" i="13" s="1"/>
  <c r="S34" i="13" s="1"/>
  <c r="AG34" i="13"/>
  <c r="AH34" i="13"/>
  <c r="CV34" i="13" s="1"/>
  <c r="AI34" i="13"/>
  <c r="AJ34" i="13"/>
  <c r="CX34" i="13" s="1"/>
  <c r="W34" i="13" s="1"/>
  <c r="CQ34" i="13"/>
  <c r="P34" i="13" s="1"/>
  <c r="CS34" i="13"/>
  <c r="R34" i="13" s="1"/>
  <c r="GK34" i="13" s="1"/>
  <c r="CU34" i="13"/>
  <c r="CW34" i="13"/>
  <c r="V34" i="13" s="1"/>
  <c r="FR34" i="13"/>
  <c r="GL34" i="13"/>
  <c r="GN34" i="13"/>
  <c r="GP34" i="13"/>
  <c r="GV34" i="13"/>
  <c r="C35" i="13"/>
  <c r="D35" i="13"/>
  <c r="AC35" i="13"/>
  <c r="AD35" i="13"/>
  <c r="AE35" i="13"/>
  <c r="AF35" i="13"/>
  <c r="CT35" i="13" s="1"/>
  <c r="S35" i="13" s="1"/>
  <c r="AG35" i="13"/>
  <c r="AH35" i="13"/>
  <c r="CV35" i="13" s="1"/>
  <c r="U35" i="13" s="1"/>
  <c r="L80" i="12" s="1"/>
  <c r="Q80" i="12" s="1"/>
  <c r="AI35" i="13"/>
  <c r="AJ35" i="13"/>
  <c r="CX35" i="13" s="1"/>
  <c r="W35" i="13" s="1"/>
  <c r="CQ35" i="13"/>
  <c r="P35" i="13" s="1"/>
  <c r="CS35" i="13"/>
  <c r="R35" i="13" s="1"/>
  <c r="CU35" i="13"/>
  <c r="T35" i="13" s="1"/>
  <c r="CW35" i="13"/>
  <c r="V35" i="13" s="1"/>
  <c r="FR35" i="13"/>
  <c r="GL35" i="13"/>
  <c r="GN35" i="13"/>
  <c r="GP35" i="13"/>
  <c r="GV35" i="13"/>
  <c r="GX35" i="13"/>
  <c r="I36" i="13"/>
  <c r="AC36" i="13"/>
  <c r="AE36" i="13"/>
  <c r="AF36" i="13"/>
  <c r="AG36" i="13"/>
  <c r="CU36" i="13" s="1"/>
  <c r="T36" i="13" s="1"/>
  <c r="AH36" i="13"/>
  <c r="AI36" i="13"/>
  <c r="CW36" i="13" s="1"/>
  <c r="V36" i="13" s="1"/>
  <c r="AJ36" i="13"/>
  <c r="CT36" i="13"/>
  <c r="S36" i="13" s="1"/>
  <c r="CV36" i="13"/>
  <c r="U36" i="13" s="1"/>
  <c r="CX36" i="13"/>
  <c r="W36" i="13" s="1"/>
  <c r="FR36" i="13"/>
  <c r="GL36" i="13"/>
  <c r="GN36" i="13"/>
  <c r="GP36" i="13"/>
  <c r="GV36" i="13"/>
  <c r="GX36" i="13" s="1"/>
  <c r="C37" i="13"/>
  <c r="D37" i="13"/>
  <c r="U37" i="13"/>
  <c r="L88" i="12" s="1"/>
  <c r="Q88" i="12" s="1"/>
  <c r="W37" i="13"/>
  <c r="AC37" i="13"/>
  <c r="AE37" i="13"/>
  <c r="AF37" i="13"/>
  <c r="AG37" i="13"/>
  <c r="CU37" i="13" s="1"/>
  <c r="T37" i="13" s="1"/>
  <c r="AH37" i="13"/>
  <c r="AI37" i="13"/>
  <c r="CW37" i="13" s="1"/>
  <c r="V37" i="13" s="1"/>
  <c r="AJ37" i="13"/>
  <c r="CT37" i="13"/>
  <c r="S37" i="13" s="1"/>
  <c r="CV37" i="13"/>
  <c r="CX37" i="13"/>
  <c r="FR37" i="13"/>
  <c r="GL37" i="13"/>
  <c r="GN37" i="13"/>
  <c r="GP37" i="13"/>
  <c r="GV37" i="13"/>
  <c r="GX37" i="13" s="1"/>
  <c r="I38" i="13"/>
  <c r="V38" i="13" s="1"/>
  <c r="AC38" i="13"/>
  <c r="AD38" i="13"/>
  <c r="AE38" i="13"/>
  <c r="AF38" i="13"/>
  <c r="CT38" i="13" s="1"/>
  <c r="AG38" i="13"/>
  <c r="AH38" i="13"/>
  <c r="CV38" i="13" s="1"/>
  <c r="AI38" i="13"/>
  <c r="AJ38" i="13"/>
  <c r="CX38" i="13" s="1"/>
  <c r="CQ38" i="13"/>
  <c r="P38" i="13" s="1"/>
  <c r="CS38" i="13"/>
  <c r="CU38" i="13"/>
  <c r="T38" i="13" s="1"/>
  <c r="CW38" i="13"/>
  <c r="FR38" i="13"/>
  <c r="GL38" i="13"/>
  <c r="GN38" i="13"/>
  <c r="GP38" i="13"/>
  <c r="CD57" i="13" s="1"/>
  <c r="GV38" i="13"/>
  <c r="C39" i="13"/>
  <c r="D39" i="13"/>
  <c r="P39" i="13"/>
  <c r="V39" i="13"/>
  <c r="AC39" i="13"/>
  <c r="AD39" i="13"/>
  <c r="CR39" i="13" s="1"/>
  <c r="Q39" i="13" s="1"/>
  <c r="AE39" i="13"/>
  <c r="AF39" i="13"/>
  <c r="AG39" i="13"/>
  <c r="AH39" i="13"/>
  <c r="CV39" i="13" s="1"/>
  <c r="U39" i="13" s="1"/>
  <c r="AI39" i="13"/>
  <c r="AJ39" i="13"/>
  <c r="CQ39" i="13"/>
  <c r="CS39" i="13"/>
  <c r="R39" i="13" s="1"/>
  <c r="GK39" i="13" s="1"/>
  <c r="CT39" i="13"/>
  <c r="S39" i="13" s="1"/>
  <c r="CU39" i="13"/>
  <c r="T39" i="13" s="1"/>
  <c r="CW39" i="13"/>
  <c r="CX39" i="13"/>
  <c r="W39" i="13" s="1"/>
  <c r="FR39" i="13"/>
  <c r="GL39" i="13"/>
  <c r="GN39" i="13"/>
  <c r="GP39" i="13"/>
  <c r="GV39" i="13"/>
  <c r="GX39" i="13"/>
  <c r="I40" i="13"/>
  <c r="GX40" i="13" s="1"/>
  <c r="AC40" i="13"/>
  <c r="AE40" i="13"/>
  <c r="AF40" i="13"/>
  <c r="AG40" i="13"/>
  <c r="AH40" i="13"/>
  <c r="AI40" i="13"/>
  <c r="CW40" i="13" s="1"/>
  <c r="V40" i="13" s="1"/>
  <c r="AJ40" i="13"/>
  <c r="CT40" i="13"/>
  <c r="S40" i="13" s="1"/>
  <c r="CU40" i="13"/>
  <c r="CV40" i="13"/>
  <c r="CX40" i="13"/>
  <c r="W40" i="13" s="1"/>
  <c r="FR40" i="13"/>
  <c r="GL40" i="13"/>
  <c r="GN40" i="13"/>
  <c r="GP40" i="13"/>
  <c r="GV40" i="13"/>
  <c r="C41" i="13"/>
  <c r="D41" i="13"/>
  <c r="S41" i="13"/>
  <c r="AC41" i="13"/>
  <c r="AE41" i="13"/>
  <c r="U97" i="12" s="1"/>
  <c r="H103" i="12" s="1"/>
  <c r="AF41" i="13"/>
  <c r="AG41" i="13"/>
  <c r="AH41" i="13"/>
  <c r="AI41" i="13"/>
  <c r="CW41" i="13" s="1"/>
  <c r="V41" i="13" s="1"/>
  <c r="AJ41" i="13"/>
  <c r="CQ41" i="13"/>
  <c r="P41" i="13" s="1"/>
  <c r="CT41" i="13"/>
  <c r="CU41" i="13"/>
  <c r="T41" i="13" s="1"/>
  <c r="CV41" i="13"/>
  <c r="U41" i="13" s="1"/>
  <c r="CX41" i="13"/>
  <c r="W41" i="13" s="1"/>
  <c r="FR41" i="13"/>
  <c r="GL41" i="13"/>
  <c r="GN41" i="13"/>
  <c r="GP41" i="13"/>
  <c r="GV41" i="13"/>
  <c r="GX41" i="13" s="1"/>
  <c r="I42" i="13"/>
  <c r="T42" i="13"/>
  <c r="AC42" i="13"/>
  <c r="AD42" i="13"/>
  <c r="CR42" i="13" s="1"/>
  <c r="AE42" i="13"/>
  <c r="AF42" i="13"/>
  <c r="CT42" i="13" s="1"/>
  <c r="S42" i="13" s="1"/>
  <c r="AG42" i="13"/>
  <c r="AH42" i="13"/>
  <c r="CV42" i="13" s="1"/>
  <c r="AI42" i="13"/>
  <c r="AJ42" i="13"/>
  <c r="CX42" i="13" s="1"/>
  <c r="W42" i="13" s="1"/>
  <c r="CQ42" i="13"/>
  <c r="P42" i="13" s="1"/>
  <c r="CS42" i="13"/>
  <c r="R42" i="13" s="1"/>
  <c r="GK42" i="13" s="1"/>
  <c r="CU42" i="13"/>
  <c r="CW42" i="13"/>
  <c r="V42" i="13" s="1"/>
  <c r="FR42" i="13"/>
  <c r="GL42" i="13"/>
  <c r="GN42" i="13"/>
  <c r="GP42" i="13"/>
  <c r="GV42" i="13"/>
  <c r="GX42" i="13"/>
  <c r="C43" i="13"/>
  <c r="D43" i="13"/>
  <c r="AC43" i="13"/>
  <c r="AE43" i="13"/>
  <c r="AD43" i="13" s="1"/>
  <c r="AF43" i="13"/>
  <c r="CT43" i="13" s="1"/>
  <c r="S43" i="13" s="1"/>
  <c r="AG43" i="13"/>
  <c r="AH43" i="13"/>
  <c r="AI43" i="13"/>
  <c r="CW43" i="13" s="1"/>
  <c r="V43" i="13" s="1"/>
  <c r="AJ43" i="13"/>
  <c r="CX43" i="13" s="1"/>
  <c r="W43" i="13" s="1"/>
  <c r="CQ43" i="13"/>
  <c r="P43" i="13" s="1"/>
  <c r="CS43" i="13"/>
  <c r="R43" i="13" s="1"/>
  <c r="CU43" i="13"/>
  <c r="T43" i="13" s="1"/>
  <c r="CV43" i="13"/>
  <c r="U43" i="13" s="1"/>
  <c r="FR43" i="13"/>
  <c r="GL43" i="13"/>
  <c r="GN43" i="13"/>
  <c r="GP43" i="13"/>
  <c r="GV43" i="13"/>
  <c r="GX43" i="13"/>
  <c r="I44" i="13"/>
  <c r="T44" i="13"/>
  <c r="AC44" i="13"/>
  <c r="AE44" i="13"/>
  <c r="CS44" i="13" s="1"/>
  <c r="R44" i="13" s="1"/>
  <c r="AF44" i="13"/>
  <c r="AG44" i="13"/>
  <c r="AH44" i="13"/>
  <c r="AI44" i="13"/>
  <c r="CW44" i="13" s="1"/>
  <c r="V44" i="13" s="1"/>
  <c r="AJ44" i="13"/>
  <c r="CQ44" i="13"/>
  <c r="P44" i="13" s="1"/>
  <c r="CT44" i="13"/>
  <c r="S44" i="13" s="1"/>
  <c r="CZ44" i="13" s="1"/>
  <c r="Y44" i="13" s="1"/>
  <c r="V114" i="12" s="1"/>
  <c r="CU44" i="13"/>
  <c r="CV44" i="13"/>
  <c r="U44" i="13" s="1"/>
  <c r="CX44" i="13"/>
  <c r="W44" i="13" s="1"/>
  <c r="FR44" i="13"/>
  <c r="GK44" i="13"/>
  <c r="GL44" i="13"/>
  <c r="GN44" i="13"/>
  <c r="GP44" i="13"/>
  <c r="GV44" i="13"/>
  <c r="GX44" i="13" s="1"/>
  <c r="C45" i="13"/>
  <c r="D45" i="13"/>
  <c r="AB45" i="13"/>
  <c r="AC45" i="13"/>
  <c r="CQ45" i="13" s="1"/>
  <c r="P45" i="13" s="1"/>
  <c r="AE45" i="13"/>
  <c r="AD45" i="13" s="1"/>
  <c r="CR45" i="13" s="1"/>
  <c r="Q45" i="13" s="1"/>
  <c r="AF45" i="13"/>
  <c r="AG45" i="13"/>
  <c r="CU45" i="13" s="1"/>
  <c r="T45" i="13" s="1"/>
  <c r="AH45" i="13"/>
  <c r="AI45" i="13"/>
  <c r="CW45" i="13" s="1"/>
  <c r="V45" i="13" s="1"/>
  <c r="AJ45" i="13"/>
  <c r="CX45" i="13" s="1"/>
  <c r="W45" i="13" s="1"/>
  <c r="CP45" i="13"/>
  <c r="O45" i="13" s="1"/>
  <c r="CS45" i="13"/>
  <c r="R45" i="13" s="1"/>
  <c r="GK45" i="13" s="1"/>
  <c r="CT45" i="13"/>
  <c r="S45" i="13" s="1"/>
  <c r="CV45" i="13"/>
  <c r="U45" i="13" s="1"/>
  <c r="FR45" i="13"/>
  <c r="GL45" i="13"/>
  <c r="GN45" i="13"/>
  <c r="GP45" i="13"/>
  <c r="GV45" i="13"/>
  <c r="GX45" i="13"/>
  <c r="I46" i="13"/>
  <c r="R46" i="13"/>
  <c r="AC46" i="13"/>
  <c r="AD46" i="13"/>
  <c r="AB46" i="13" s="1"/>
  <c r="AE46" i="13"/>
  <c r="AF46" i="13"/>
  <c r="CT46" i="13" s="1"/>
  <c r="S46" i="13" s="1"/>
  <c r="CY46" i="13" s="1"/>
  <c r="X46" i="13" s="1"/>
  <c r="T122" i="12" s="1"/>
  <c r="AG46" i="13"/>
  <c r="AH46" i="13"/>
  <c r="CV46" i="13" s="1"/>
  <c r="U46" i="13" s="1"/>
  <c r="AI46" i="13"/>
  <c r="AJ46" i="13"/>
  <c r="CX46" i="13" s="1"/>
  <c r="W46" i="13" s="1"/>
  <c r="CQ46" i="13"/>
  <c r="P46" i="13" s="1"/>
  <c r="CP46" i="13" s="1"/>
  <c r="O46" i="13" s="1"/>
  <c r="CR46" i="13"/>
  <c r="Q46" i="13" s="1"/>
  <c r="CS46" i="13"/>
  <c r="CU46" i="13"/>
  <c r="T46" i="13" s="1"/>
  <c r="CW46" i="13"/>
  <c r="V46" i="13" s="1"/>
  <c r="FR46" i="13"/>
  <c r="GL46" i="13"/>
  <c r="GN46" i="13"/>
  <c r="GP46" i="13"/>
  <c r="GV46" i="13"/>
  <c r="GX46" i="13" s="1"/>
  <c r="C47" i="13"/>
  <c r="D47" i="13"/>
  <c r="T47" i="13"/>
  <c r="AC47" i="13"/>
  <c r="AD47" i="13"/>
  <c r="CR47" i="13" s="1"/>
  <c r="Q47" i="13" s="1"/>
  <c r="AE47" i="13"/>
  <c r="AF47" i="13"/>
  <c r="CT47" i="13" s="1"/>
  <c r="S47" i="13" s="1"/>
  <c r="AG47" i="13"/>
  <c r="AH47" i="13"/>
  <c r="CV47" i="13" s="1"/>
  <c r="U47" i="13" s="1"/>
  <c r="AI47" i="13"/>
  <c r="AJ47" i="13"/>
  <c r="CX47" i="13" s="1"/>
  <c r="W47" i="13" s="1"/>
  <c r="CQ47" i="13"/>
  <c r="P47" i="13" s="1"/>
  <c r="CS47" i="13"/>
  <c r="R47" i="13" s="1"/>
  <c r="GK47" i="13" s="1"/>
  <c r="CU47" i="13"/>
  <c r="CW47" i="13"/>
  <c r="V47" i="13" s="1"/>
  <c r="FR47" i="13"/>
  <c r="GL47" i="13"/>
  <c r="GN47" i="13"/>
  <c r="GP47" i="13"/>
  <c r="GV47" i="13"/>
  <c r="GX47" i="13"/>
  <c r="I48" i="13"/>
  <c r="W48" i="13"/>
  <c r="AC48" i="13"/>
  <c r="AE48" i="13"/>
  <c r="AF48" i="13"/>
  <c r="AG48" i="13"/>
  <c r="AH48" i="13"/>
  <c r="AI48" i="13"/>
  <c r="CW48" i="13" s="1"/>
  <c r="V48" i="13" s="1"/>
  <c r="AJ48" i="13"/>
  <c r="CQ48" i="13"/>
  <c r="P48" i="13" s="1"/>
  <c r="CT48" i="13"/>
  <c r="S48" i="13" s="1"/>
  <c r="CU48" i="13"/>
  <c r="T48" i="13" s="1"/>
  <c r="CV48" i="13"/>
  <c r="U48" i="13" s="1"/>
  <c r="CX48" i="13"/>
  <c r="FR48" i="13"/>
  <c r="GL48" i="13"/>
  <c r="GN48" i="13"/>
  <c r="GP48" i="13"/>
  <c r="GV48" i="13"/>
  <c r="GX48" i="13" s="1"/>
  <c r="C49" i="13"/>
  <c r="D49" i="13"/>
  <c r="AC49" i="13"/>
  <c r="AE49" i="13"/>
  <c r="AD49" i="13" s="1"/>
  <c r="CR49" i="13" s="1"/>
  <c r="Q49" i="13" s="1"/>
  <c r="AF49" i="13"/>
  <c r="AG49" i="13"/>
  <c r="CU49" i="13" s="1"/>
  <c r="T49" i="13" s="1"/>
  <c r="AH49" i="13"/>
  <c r="AI49" i="13"/>
  <c r="AJ49" i="13"/>
  <c r="CS49" i="13"/>
  <c r="R49" i="13" s="1"/>
  <c r="GK49" i="13" s="1"/>
  <c r="CT49" i="13"/>
  <c r="S49" i="13" s="1"/>
  <c r="CV49" i="13"/>
  <c r="U49" i="13" s="1"/>
  <c r="CW49" i="13"/>
  <c r="V49" i="13" s="1"/>
  <c r="CX49" i="13"/>
  <c r="W49" i="13" s="1"/>
  <c r="FR49" i="13"/>
  <c r="GL49" i="13"/>
  <c r="GN49" i="13"/>
  <c r="GP49" i="13"/>
  <c r="GV49" i="13"/>
  <c r="GX49" i="13"/>
  <c r="I50" i="13"/>
  <c r="GX50" i="13" s="1"/>
  <c r="AB50" i="13"/>
  <c r="AC50" i="13"/>
  <c r="AE50" i="13"/>
  <c r="AD50" i="13" s="1"/>
  <c r="CR50" i="13" s="1"/>
  <c r="AF50" i="13"/>
  <c r="CT50" i="13" s="1"/>
  <c r="AG50" i="13"/>
  <c r="AH50" i="13"/>
  <c r="AI50" i="13"/>
  <c r="AJ50" i="13"/>
  <c r="CX50" i="13" s="1"/>
  <c r="CQ50" i="13"/>
  <c r="CS50" i="13"/>
  <c r="R50" i="13" s="1"/>
  <c r="GK50" i="13" s="1"/>
  <c r="CU50" i="13"/>
  <c r="CV50" i="13"/>
  <c r="CW50" i="13"/>
  <c r="V50" i="13" s="1"/>
  <c r="FR50" i="13"/>
  <c r="GL50" i="13"/>
  <c r="GN50" i="13"/>
  <c r="GP50" i="13"/>
  <c r="GV50" i="13"/>
  <c r="C51" i="13"/>
  <c r="D51" i="13"/>
  <c r="P51" i="13"/>
  <c r="AC51" i="13"/>
  <c r="AD51" i="13"/>
  <c r="CR51" i="13" s="1"/>
  <c r="Q51" i="13" s="1"/>
  <c r="K144" i="12" s="1"/>
  <c r="AE51" i="13"/>
  <c r="AF51" i="13"/>
  <c r="AG51" i="13"/>
  <c r="AH51" i="13"/>
  <c r="CV51" i="13" s="1"/>
  <c r="U51" i="13" s="1"/>
  <c r="L153" i="12" s="1"/>
  <c r="Q153" i="12" s="1"/>
  <c r="AI51" i="13"/>
  <c r="AJ51" i="13"/>
  <c r="CQ51" i="13"/>
  <c r="CS51" i="13"/>
  <c r="R51" i="13" s="1"/>
  <c r="GK51" i="13" s="1"/>
  <c r="CT51" i="13"/>
  <c r="S51" i="13" s="1"/>
  <c r="CU51" i="13"/>
  <c r="T51" i="13" s="1"/>
  <c r="CW51" i="13"/>
  <c r="V51" i="13" s="1"/>
  <c r="CX51" i="13"/>
  <c r="W51" i="13" s="1"/>
  <c r="FR51" i="13"/>
  <c r="GL51" i="13"/>
  <c r="GN51" i="13"/>
  <c r="GP51" i="13"/>
  <c r="GV51" i="13"/>
  <c r="GX51" i="13"/>
  <c r="I52" i="13"/>
  <c r="S52" i="13"/>
  <c r="AC52" i="13"/>
  <c r="AE52" i="13"/>
  <c r="AD52" i="13" s="1"/>
  <c r="CR52" i="13" s="1"/>
  <c r="Q52" i="13" s="1"/>
  <c r="AF52" i="13"/>
  <c r="AG52" i="13"/>
  <c r="CU52" i="13" s="1"/>
  <c r="T52" i="13" s="1"/>
  <c r="AH52" i="13"/>
  <c r="AI52" i="13"/>
  <c r="AJ52" i="13"/>
  <c r="CS52" i="13"/>
  <c r="R52" i="13" s="1"/>
  <c r="GK52" i="13" s="1"/>
  <c r="CT52" i="13"/>
  <c r="CV52" i="13"/>
  <c r="U52" i="13" s="1"/>
  <c r="CW52" i="13"/>
  <c r="V52" i="13" s="1"/>
  <c r="CX52" i="13"/>
  <c r="W52" i="13" s="1"/>
  <c r="FR52" i="13"/>
  <c r="GL52" i="13"/>
  <c r="GN52" i="13"/>
  <c r="GP52" i="13"/>
  <c r="GV52" i="13"/>
  <c r="GX52" i="13"/>
  <c r="I53" i="13"/>
  <c r="R53" i="13"/>
  <c r="GK53" i="13" s="1"/>
  <c r="AB53" i="13"/>
  <c r="AC53" i="13"/>
  <c r="AE53" i="13"/>
  <c r="AD53" i="13" s="1"/>
  <c r="CR53" i="13" s="1"/>
  <c r="Q53" i="13" s="1"/>
  <c r="AF53" i="13"/>
  <c r="CT53" i="13" s="1"/>
  <c r="S53" i="13" s="1"/>
  <c r="AG53" i="13"/>
  <c r="AH53" i="13"/>
  <c r="AI53" i="13"/>
  <c r="AJ53" i="13"/>
  <c r="CX53" i="13" s="1"/>
  <c r="W53" i="13" s="1"/>
  <c r="CQ53" i="13"/>
  <c r="P53" i="13" s="1"/>
  <c r="CP53" i="13" s="1"/>
  <c r="O53" i="13" s="1"/>
  <c r="CS53" i="13"/>
  <c r="CU53" i="13"/>
  <c r="T53" i="13" s="1"/>
  <c r="CV53" i="13"/>
  <c r="U53" i="13" s="1"/>
  <c r="CW53" i="13"/>
  <c r="V53" i="13" s="1"/>
  <c r="FR53" i="13"/>
  <c r="GL53" i="13"/>
  <c r="GN53" i="13"/>
  <c r="GP53" i="13"/>
  <c r="GV53" i="13"/>
  <c r="GX53" i="13"/>
  <c r="R54" i="13"/>
  <c r="GK54" i="13" s="1"/>
  <c r="V54" i="13"/>
  <c r="AC54" i="13"/>
  <c r="AE54" i="13"/>
  <c r="AD54" i="13" s="1"/>
  <c r="CR54" i="13" s="1"/>
  <c r="Q54" i="13" s="1"/>
  <c r="AF54" i="13"/>
  <c r="CT54" i="13" s="1"/>
  <c r="S54" i="13" s="1"/>
  <c r="AG54" i="13"/>
  <c r="AH54" i="13"/>
  <c r="AI54" i="13"/>
  <c r="AJ54" i="13"/>
  <c r="CX54" i="13" s="1"/>
  <c r="W54" i="13" s="1"/>
  <c r="CQ54" i="13"/>
  <c r="P54" i="13" s="1"/>
  <c r="CS54" i="13"/>
  <c r="CU54" i="13"/>
  <c r="T54" i="13" s="1"/>
  <c r="CV54" i="13"/>
  <c r="U54" i="13" s="1"/>
  <c r="CW54" i="13"/>
  <c r="FR54" i="13"/>
  <c r="GL54" i="13"/>
  <c r="GN54" i="13"/>
  <c r="GP54" i="13"/>
  <c r="GV54" i="13"/>
  <c r="GX54" i="13"/>
  <c r="I55" i="13"/>
  <c r="AC55" i="13"/>
  <c r="AE55" i="13"/>
  <c r="AF55" i="13"/>
  <c r="AG55" i="13"/>
  <c r="AH55" i="13"/>
  <c r="AI55" i="13"/>
  <c r="CW55" i="13" s="1"/>
  <c r="V55" i="13" s="1"/>
  <c r="AJ55" i="13"/>
  <c r="CQ55" i="13"/>
  <c r="P55" i="13" s="1"/>
  <c r="CT55" i="13"/>
  <c r="S55" i="13" s="1"/>
  <c r="CU55" i="13"/>
  <c r="T55" i="13" s="1"/>
  <c r="CV55" i="13"/>
  <c r="U55" i="13" s="1"/>
  <c r="CX55" i="13"/>
  <c r="W55" i="13" s="1"/>
  <c r="FR55" i="13"/>
  <c r="GL55" i="13"/>
  <c r="GN55" i="13"/>
  <c r="GP55" i="13"/>
  <c r="GV55" i="13"/>
  <c r="GX55" i="13" s="1"/>
  <c r="B57" i="13"/>
  <c r="B22" i="13" s="1"/>
  <c r="C57" i="13"/>
  <c r="C22" i="13" s="1"/>
  <c r="D57" i="13"/>
  <c r="D22" i="13" s="1"/>
  <c r="F57" i="13"/>
  <c r="F22" i="13" s="1"/>
  <c r="G57" i="13"/>
  <c r="G22" i="13" s="1"/>
  <c r="BC57" i="13"/>
  <c r="BC22" i="13" s="1"/>
  <c r="BX57" i="13"/>
  <c r="CB57" i="13"/>
  <c r="CK57" i="13"/>
  <c r="CK22" i="13" s="1"/>
  <c r="CL57" i="13"/>
  <c r="CL22" i="13" s="1"/>
  <c r="B89" i="13"/>
  <c r="B18" i="13" s="1"/>
  <c r="C89" i="13"/>
  <c r="C18" i="13" s="1"/>
  <c r="D89" i="13"/>
  <c r="D18" i="13" s="1"/>
  <c r="F89" i="13"/>
  <c r="F18" i="13" s="1"/>
  <c r="G89" i="13"/>
  <c r="G18" i="13" s="1"/>
  <c r="B12" i="12"/>
  <c r="A17" i="12"/>
  <c r="A32" i="12"/>
  <c r="B32" i="12"/>
  <c r="C32" i="12"/>
  <c r="D32" i="12"/>
  <c r="E32" i="12"/>
  <c r="F32" i="12"/>
  <c r="I32" i="12"/>
  <c r="S32" i="12"/>
  <c r="H37" i="12" s="1"/>
  <c r="U32" i="12"/>
  <c r="F33" i="12"/>
  <c r="G33" i="12"/>
  <c r="H33" i="12"/>
  <c r="R33" i="12" s="1"/>
  <c r="J33" i="12"/>
  <c r="K33" i="12"/>
  <c r="F34" i="12"/>
  <c r="G34" i="12"/>
  <c r="H34" i="12"/>
  <c r="J34" i="12"/>
  <c r="K34" i="12"/>
  <c r="F35" i="12"/>
  <c r="G35" i="12"/>
  <c r="H35" i="12"/>
  <c r="J35" i="12"/>
  <c r="K35" i="12"/>
  <c r="R35" i="12"/>
  <c r="F36" i="12"/>
  <c r="G36" i="12"/>
  <c r="H36" i="12"/>
  <c r="J36" i="12"/>
  <c r="K36" i="12"/>
  <c r="E37" i="12"/>
  <c r="J37" i="12"/>
  <c r="E38" i="12"/>
  <c r="J38" i="12"/>
  <c r="E39" i="12"/>
  <c r="G39" i="12"/>
  <c r="L39" i="12"/>
  <c r="A40" i="12"/>
  <c r="B40" i="12"/>
  <c r="C40" i="12"/>
  <c r="D40" i="12"/>
  <c r="E40" i="12"/>
  <c r="F40" i="12"/>
  <c r="J40" i="12"/>
  <c r="S40" i="12"/>
  <c r="U40" i="12"/>
  <c r="H38" i="12" s="1"/>
  <c r="W40" i="12"/>
  <c r="Y40" i="12"/>
  <c r="Z40" i="12"/>
  <c r="A41" i="12"/>
  <c r="B41" i="12"/>
  <c r="C41" i="12"/>
  <c r="D41" i="12"/>
  <c r="E41" i="12"/>
  <c r="F41" i="12"/>
  <c r="H41" i="12"/>
  <c r="X41" i="12" s="1"/>
  <c r="J41" i="12"/>
  <c r="S41" i="12"/>
  <c r="U41" i="12"/>
  <c r="W41" i="12"/>
  <c r="Y41" i="12"/>
  <c r="Z41" i="12"/>
  <c r="A42" i="12"/>
  <c r="B42" i="12"/>
  <c r="D42" i="12"/>
  <c r="E42" i="12"/>
  <c r="F42" i="12"/>
  <c r="H42" i="12"/>
  <c r="J42" i="12"/>
  <c r="S42" i="12"/>
  <c r="U42" i="12"/>
  <c r="W42" i="12"/>
  <c r="X42" i="12"/>
  <c r="Y42" i="12"/>
  <c r="Z42" i="12"/>
  <c r="L43" i="12"/>
  <c r="Q43" i="12"/>
  <c r="W43" i="12"/>
  <c r="Y43" i="12"/>
  <c r="Z43" i="12"/>
  <c r="A44" i="12"/>
  <c r="B44" i="12"/>
  <c r="C44" i="12"/>
  <c r="D44" i="12"/>
  <c r="E44" i="12"/>
  <c r="F44" i="12"/>
  <c r="I44" i="12"/>
  <c r="S44" i="12"/>
  <c r="U44" i="12"/>
  <c r="F45" i="12"/>
  <c r="G45" i="12"/>
  <c r="H45" i="12"/>
  <c r="R45" i="12" s="1"/>
  <c r="J45" i="12"/>
  <c r="K45" i="12"/>
  <c r="F46" i="12"/>
  <c r="G46" i="12"/>
  <c r="H46" i="12"/>
  <c r="G52" i="12" s="1"/>
  <c r="O52" i="12" s="1"/>
  <c r="J46" i="12"/>
  <c r="K46" i="12"/>
  <c r="E47" i="12"/>
  <c r="J47" i="12"/>
  <c r="E48" i="12"/>
  <c r="H48" i="12"/>
  <c r="J48" i="12"/>
  <c r="E49" i="12"/>
  <c r="G49" i="12"/>
  <c r="L49" i="12"/>
  <c r="A50" i="12"/>
  <c r="B50" i="12"/>
  <c r="C50" i="12"/>
  <c r="D50" i="12"/>
  <c r="E50" i="12"/>
  <c r="F50" i="12"/>
  <c r="H50" i="12"/>
  <c r="X50" i="12" s="1"/>
  <c r="J50" i="12"/>
  <c r="S50" i="12"/>
  <c r="T50" i="12"/>
  <c r="U50" i="12"/>
  <c r="V50" i="12"/>
  <c r="W50" i="12"/>
  <c r="Y50" i="12"/>
  <c r="Z50" i="12"/>
  <c r="A51" i="12"/>
  <c r="B51" i="12"/>
  <c r="C51" i="12"/>
  <c r="D51" i="12"/>
  <c r="E51" i="12"/>
  <c r="F51" i="12"/>
  <c r="H51" i="12"/>
  <c r="J51" i="12"/>
  <c r="S51" i="12"/>
  <c r="H47" i="12" s="1"/>
  <c r="U51" i="12"/>
  <c r="W51" i="12"/>
  <c r="X51" i="12"/>
  <c r="Y51" i="12"/>
  <c r="Z51" i="12"/>
  <c r="L52" i="12"/>
  <c r="Q52" i="12"/>
  <c r="W52" i="12"/>
  <c r="Y52" i="12"/>
  <c r="Z52" i="12"/>
  <c r="A53" i="12"/>
  <c r="B53" i="12"/>
  <c r="C53" i="12"/>
  <c r="D53" i="12"/>
  <c r="E53" i="12"/>
  <c r="F53" i="12"/>
  <c r="I53" i="12"/>
  <c r="S53" i="12"/>
  <c r="U53" i="12"/>
  <c r="H57" i="12" s="1"/>
  <c r="F54" i="12"/>
  <c r="G54" i="12"/>
  <c r="H54" i="12"/>
  <c r="R54" i="12" s="1"/>
  <c r="J54" i="12"/>
  <c r="K54" i="12"/>
  <c r="F55" i="12"/>
  <c r="G55" i="12"/>
  <c r="H55" i="12"/>
  <c r="J55" i="12"/>
  <c r="K55" i="12"/>
  <c r="E56" i="12"/>
  <c r="J56" i="12"/>
  <c r="E57" i="12"/>
  <c r="J57" i="12"/>
  <c r="E58" i="12"/>
  <c r="G58" i="12"/>
  <c r="L58" i="12"/>
  <c r="A59" i="12"/>
  <c r="B59" i="12"/>
  <c r="C59" i="12"/>
  <c r="D59" i="12"/>
  <c r="E59" i="12"/>
  <c r="F59" i="12"/>
  <c r="J59" i="12"/>
  <c r="S59" i="12"/>
  <c r="H56" i="12" s="1"/>
  <c r="U59" i="12"/>
  <c r="W59" i="12"/>
  <c r="Y59" i="12"/>
  <c r="Z59" i="12"/>
  <c r="L60" i="12"/>
  <c r="Q60" i="12"/>
  <c r="W60" i="12"/>
  <c r="X60" i="12"/>
  <c r="Y60" i="12"/>
  <c r="Z60" i="12"/>
  <c r="A61" i="12"/>
  <c r="B61" i="12"/>
  <c r="C61" i="12"/>
  <c r="D61" i="12"/>
  <c r="E61" i="12"/>
  <c r="F61" i="12"/>
  <c r="I61" i="12"/>
  <c r="S61" i="12"/>
  <c r="U61" i="12"/>
  <c r="F62" i="12"/>
  <c r="G62" i="12"/>
  <c r="H62" i="12"/>
  <c r="J62" i="12"/>
  <c r="F63" i="12"/>
  <c r="G63" i="12"/>
  <c r="H63" i="12"/>
  <c r="J63" i="12"/>
  <c r="K63" i="12"/>
  <c r="F64" i="12"/>
  <c r="G64" i="12"/>
  <c r="H64" i="12"/>
  <c r="J64" i="12"/>
  <c r="K64" i="12"/>
  <c r="R64" i="12"/>
  <c r="F65" i="12"/>
  <c r="G65" i="12"/>
  <c r="H65" i="12"/>
  <c r="G70" i="12" s="1"/>
  <c r="O70" i="12" s="1"/>
  <c r="J65" i="12"/>
  <c r="E66" i="12"/>
  <c r="J66" i="12"/>
  <c r="E67" i="12"/>
  <c r="H67" i="12"/>
  <c r="J67" i="12"/>
  <c r="E68" i="12"/>
  <c r="G68" i="12"/>
  <c r="L68" i="12"/>
  <c r="A69" i="12"/>
  <c r="B69" i="12"/>
  <c r="C69" i="12"/>
  <c r="D69" i="12"/>
  <c r="E69" i="12"/>
  <c r="F69" i="12"/>
  <c r="H69" i="12"/>
  <c r="J69" i="12"/>
  <c r="S69" i="12"/>
  <c r="H66" i="12" s="1"/>
  <c r="U69" i="12"/>
  <c r="W69" i="12"/>
  <c r="X69" i="12"/>
  <c r="Y69" i="12"/>
  <c r="Z69" i="12"/>
  <c r="L70" i="12"/>
  <c r="Q70" i="12"/>
  <c r="W70" i="12"/>
  <c r="Y70" i="12"/>
  <c r="Z70" i="12"/>
  <c r="A71" i="12"/>
  <c r="B71" i="12"/>
  <c r="C71" i="12"/>
  <c r="D71" i="12"/>
  <c r="E71" i="12"/>
  <c r="F71" i="12"/>
  <c r="I71" i="12"/>
  <c r="S71" i="12"/>
  <c r="U71" i="12"/>
  <c r="F72" i="12"/>
  <c r="G72" i="12"/>
  <c r="H72" i="12"/>
  <c r="J72" i="12"/>
  <c r="K72" i="12"/>
  <c r="R72" i="12"/>
  <c r="F73" i="12"/>
  <c r="G73" i="12"/>
  <c r="H73" i="12"/>
  <c r="X80" i="12" s="1"/>
  <c r="J73" i="12"/>
  <c r="F74" i="12"/>
  <c r="G74" i="12"/>
  <c r="H74" i="12"/>
  <c r="J74" i="12"/>
  <c r="R74" i="12"/>
  <c r="F75" i="12"/>
  <c r="G75" i="12"/>
  <c r="H75" i="12"/>
  <c r="J75" i="12"/>
  <c r="E76" i="12"/>
  <c r="H76" i="12"/>
  <c r="J76" i="12"/>
  <c r="E77" i="12"/>
  <c r="H77" i="12"/>
  <c r="J77" i="12"/>
  <c r="E78" i="12"/>
  <c r="G78" i="12"/>
  <c r="L78" i="12"/>
  <c r="A79" i="12"/>
  <c r="B79" i="12"/>
  <c r="D79" i="12"/>
  <c r="E79" i="12"/>
  <c r="F79" i="12"/>
  <c r="J79" i="12"/>
  <c r="S79" i="12"/>
  <c r="U79" i="12"/>
  <c r="W79" i="12"/>
  <c r="Y79" i="12"/>
  <c r="Z79" i="12"/>
  <c r="W80" i="12"/>
  <c r="Y80" i="12"/>
  <c r="Z80" i="12"/>
  <c r="A81" i="12"/>
  <c r="B81" i="12"/>
  <c r="C81" i="12"/>
  <c r="D81" i="12"/>
  <c r="E81" i="12"/>
  <c r="F81" i="12"/>
  <c r="I81" i="12"/>
  <c r="S81" i="12"/>
  <c r="H84" i="12" s="1"/>
  <c r="G88" i="12" s="1"/>
  <c r="O88" i="12" s="1"/>
  <c r="U81" i="12"/>
  <c r="F82" i="12"/>
  <c r="G82" i="12"/>
  <c r="H82" i="12"/>
  <c r="J82" i="12"/>
  <c r="K82" i="12"/>
  <c r="R82" i="12"/>
  <c r="F83" i="12"/>
  <c r="G83" i="12"/>
  <c r="H83" i="12"/>
  <c r="X88" i="12" s="1"/>
  <c r="J83" i="12"/>
  <c r="E84" i="12"/>
  <c r="J84" i="12"/>
  <c r="E85" i="12"/>
  <c r="H85" i="12"/>
  <c r="J85" i="12"/>
  <c r="E86" i="12"/>
  <c r="G86" i="12"/>
  <c r="L86" i="12"/>
  <c r="A87" i="12"/>
  <c r="B87" i="12"/>
  <c r="D87" i="12"/>
  <c r="E87" i="12"/>
  <c r="F87" i="12"/>
  <c r="H87" i="12"/>
  <c r="J87" i="12"/>
  <c r="S87" i="12"/>
  <c r="U87" i="12"/>
  <c r="W87" i="12"/>
  <c r="X87" i="12"/>
  <c r="Y87" i="12"/>
  <c r="Z87" i="12"/>
  <c r="W88" i="12"/>
  <c r="Y88" i="12"/>
  <c r="Z88" i="12"/>
  <c r="A89" i="12"/>
  <c r="B89" i="12"/>
  <c r="C89" i="12"/>
  <c r="D89" i="12"/>
  <c r="E89" i="12"/>
  <c r="F89" i="12"/>
  <c r="I89" i="12"/>
  <c r="S89" i="12"/>
  <c r="U89" i="12"/>
  <c r="F90" i="12"/>
  <c r="G90" i="12"/>
  <c r="H90" i="12"/>
  <c r="J90" i="12"/>
  <c r="R90" i="12"/>
  <c r="F91" i="12"/>
  <c r="G91" i="12"/>
  <c r="H91" i="12"/>
  <c r="J91" i="12"/>
  <c r="K91" i="12"/>
  <c r="E92" i="12"/>
  <c r="J92" i="12"/>
  <c r="E93" i="12"/>
  <c r="J93" i="12"/>
  <c r="E94" i="12"/>
  <c r="G94" i="12"/>
  <c r="L94" i="12"/>
  <c r="A95" i="12"/>
  <c r="B95" i="12"/>
  <c r="C95" i="12"/>
  <c r="D95" i="12"/>
  <c r="E95" i="12"/>
  <c r="F95" i="12"/>
  <c r="J95" i="12"/>
  <c r="S95" i="12"/>
  <c r="H92" i="12" s="1"/>
  <c r="W95" i="12"/>
  <c r="Y95" i="12"/>
  <c r="Z95" i="12"/>
  <c r="L96" i="12"/>
  <c r="Q96" i="12" s="1"/>
  <c r="W96" i="12"/>
  <c r="Y96" i="12"/>
  <c r="Z96" i="12"/>
  <c r="A97" i="12"/>
  <c r="B97" i="12"/>
  <c r="C97" i="12"/>
  <c r="D97" i="12"/>
  <c r="E97" i="12"/>
  <c r="F97" i="12"/>
  <c r="I97" i="12"/>
  <c r="F98" i="12"/>
  <c r="G98" i="12"/>
  <c r="H98" i="12"/>
  <c r="R98" i="12" s="1"/>
  <c r="J98" i="12"/>
  <c r="K98" i="12"/>
  <c r="F99" i="12"/>
  <c r="G99" i="12"/>
  <c r="J99" i="12"/>
  <c r="F100" i="12"/>
  <c r="G100" i="12"/>
  <c r="J100" i="12"/>
  <c r="F101" i="12"/>
  <c r="G101" i="12"/>
  <c r="H101" i="12"/>
  <c r="J101" i="12"/>
  <c r="K101" i="12"/>
  <c r="E102" i="12"/>
  <c r="J102" i="12"/>
  <c r="E103" i="12"/>
  <c r="J103" i="12"/>
  <c r="E104" i="12"/>
  <c r="G104" i="12"/>
  <c r="L104" i="12"/>
  <c r="A105" i="12"/>
  <c r="B105" i="12"/>
  <c r="C105" i="12"/>
  <c r="D105" i="12"/>
  <c r="E105" i="12"/>
  <c r="F105" i="12"/>
  <c r="H105" i="12"/>
  <c r="X105" i="12" s="1"/>
  <c r="J105" i="12"/>
  <c r="S105" i="12"/>
  <c r="U105" i="12"/>
  <c r="W105" i="12"/>
  <c r="Y105" i="12"/>
  <c r="Z105" i="12"/>
  <c r="L106" i="12"/>
  <c r="Q106" i="12"/>
  <c r="W106" i="12"/>
  <c r="Y106" i="12"/>
  <c r="Z106" i="12"/>
  <c r="A107" i="12"/>
  <c r="B107" i="12"/>
  <c r="C107" i="12"/>
  <c r="D107" i="12"/>
  <c r="E107" i="12"/>
  <c r="F107" i="12"/>
  <c r="I107" i="12"/>
  <c r="S107" i="12"/>
  <c r="H111" i="12" s="1"/>
  <c r="U107" i="12"/>
  <c r="H112" i="12" s="1"/>
  <c r="F108" i="12"/>
  <c r="G108" i="12"/>
  <c r="H108" i="12"/>
  <c r="R108" i="12" s="1"/>
  <c r="J108" i="12"/>
  <c r="K108" i="12"/>
  <c r="F109" i="12"/>
  <c r="G109" i="12"/>
  <c r="H109" i="12"/>
  <c r="X115" i="12" s="1"/>
  <c r="J109" i="12"/>
  <c r="F110" i="12"/>
  <c r="G110" i="12"/>
  <c r="H110" i="12"/>
  <c r="J110" i="12"/>
  <c r="K110" i="12"/>
  <c r="E111" i="12"/>
  <c r="J111" i="12"/>
  <c r="E112" i="12"/>
  <c r="J112" i="12"/>
  <c r="E113" i="12"/>
  <c r="G113" i="12"/>
  <c r="L113" i="12"/>
  <c r="A114" i="12"/>
  <c r="B114" i="12"/>
  <c r="C114" i="12"/>
  <c r="D114" i="12"/>
  <c r="E114" i="12"/>
  <c r="F114" i="12"/>
  <c r="J114" i="12"/>
  <c r="S114" i="12"/>
  <c r="U114" i="12"/>
  <c r="W114" i="12"/>
  <c r="Y114" i="12"/>
  <c r="Z114" i="12"/>
  <c r="L115" i="12"/>
  <c r="Q115" i="12" s="1"/>
  <c r="W115" i="12"/>
  <c r="Y115" i="12"/>
  <c r="Z115" i="12"/>
  <c r="A116" i="12"/>
  <c r="B116" i="12"/>
  <c r="C116" i="12"/>
  <c r="D116" i="12"/>
  <c r="E116" i="12"/>
  <c r="F116" i="12"/>
  <c r="I116" i="12"/>
  <c r="S116" i="12"/>
  <c r="U116" i="12"/>
  <c r="H120" i="12" s="1"/>
  <c r="F117" i="12"/>
  <c r="G117" i="12"/>
  <c r="H117" i="12"/>
  <c r="R117" i="12" s="1"/>
  <c r="J117" i="12"/>
  <c r="K117" i="12"/>
  <c r="F118" i="12"/>
  <c r="G118" i="12"/>
  <c r="H118" i="12"/>
  <c r="J118" i="12"/>
  <c r="K118" i="12"/>
  <c r="E119" i="12"/>
  <c r="J119" i="12"/>
  <c r="E120" i="12"/>
  <c r="J120" i="12"/>
  <c r="E121" i="12"/>
  <c r="G121" i="12"/>
  <c r="A122" i="12"/>
  <c r="B122" i="12"/>
  <c r="C122" i="12"/>
  <c r="D122" i="12"/>
  <c r="E122" i="12"/>
  <c r="F122" i="12"/>
  <c r="H122" i="12"/>
  <c r="J122" i="12"/>
  <c r="S122" i="12"/>
  <c r="H119" i="12" s="1"/>
  <c r="U122" i="12"/>
  <c r="W122" i="12"/>
  <c r="X122" i="12"/>
  <c r="Y122" i="12"/>
  <c r="Z122" i="12"/>
  <c r="W123" i="12"/>
  <c r="Y123" i="12"/>
  <c r="Z123" i="12"/>
  <c r="A124" i="12"/>
  <c r="B124" i="12"/>
  <c r="C124" i="12"/>
  <c r="D124" i="12"/>
  <c r="E124" i="12"/>
  <c r="F124" i="12"/>
  <c r="I124" i="12"/>
  <c r="S124" i="12"/>
  <c r="U124" i="12"/>
  <c r="F125" i="12"/>
  <c r="G125" i="12"/>
  <c r="H125" i="12"/>
  <c r="R125" i="12" s="1"/>
  <c r="J125" i="12"/>
  <c r="F126" i="12"/>
  <c r="G126" i="12"/>
  <c r="H126" i="12"/>
  <c r="J126" i="12"/>
  <c r="K126" i="12"/>
  <c r="F127" i="12"/>
  <c r="G127" i="12"/>
  <c r="H127" i="12"/>
  <c r="R127" i="12" s="1"/>
  <c r="J127" i="12"/>
  <c r="K127" i="12"/>
  <c r="F128" i="12"/>
  <c r="G128" i="12"/>
  <c r="H128" i="12"/>
  <c r="J128" i="12"/>
  <c r="K128" i="12"/>
  <c r="E129" i="12"/>
  <c r="H129" i="12"/>
  <c r="J129" i="12"/>
  <c r="E130" i="12"/>
  <c r="H130" i="12"/>
  <c r="J130" i="12"/>
  <c r="E131" i="12"/>
  <c r="G131" i="12"/>
  <c r="L131" i="12"/>
  <c r="A132" i="12"/>
  <c r="B132" i="12"/>
  <c r="C132" i="12"/>
  <c r="D132" i="12"/>
  <c r="E132" i="12"/>
  <c r="F132" i="12"/>
  <c r="J132" i="12"/>
  <c r="S132" i="12"/>
  <c r="U132" i="12"/>
  <c r="W132" i="12"/>
  <c r="Y132" i="12"/>
  <c r="Z132" i="12"/>
  <c r="L133" i="12"/>
  <c r="Q133" i="12"/>
  <c r="W133" i="12"/>
  <c r="Y133" i="12"/>
  <c r="Z133" i="12"/>
  <c r="A134" i="12"/>
  <c r="B134" i="12"/>
  <c r="C134" i="12"/>
  <c r="D134" i="12"/>
  <c r="E134" i="12"/>
  <c r="F134" i="12"/>
  <c r="I134" i="12"/>
  <c r="S134" i="12"/>
  <c r="U134" i="12"/>
  <c r="F135" i="12"/>
  <c r="G135" i="12"/>
  <c r="H135" i="12"/>
  <c r="R135" i="12" s="1"/>
  <c r="J135" i="12"/>
  <c r="F136" i="12"/>
  <c r="G136" i="12"/>
  <c r="H136" i="12"/>
  <c r="J136" i="12"/>
  <c r="E137" i="12"/>
  <c r="J137" i="12"/>
  <c r="E138" i="12"/>
  <c r="J138" i="12"/>
  <c r="E139" i="12"/>
  <c r="G139" i="12"/>
  <c r="L139" i="12"/>
  <c r="A140" i="12"/>
  <c r="B140" i="12"/>
  <c r="C140" i="12"/>
  <c r="D140" i="12"/>
  <c r="F140" i="12"/>
  <c r="H140" i="12"/>
  <c r="X140" i="12" s="1"/>
  <c r="J140" i="12"/>
  <c r="W140" i="12"/>
  <c r="Y140" i="12"/>
  <c r="Z140" i="12"/>
  <c r="L141" i="12"/>
  <c r="Q141" i="12"/>
  <c r="W141" i="12"/>
  <c r="Y141" i="12"/>
  <c r="Z141" i="12"/>
  <c r="A142" i="12"/>
  <c r="B142" i="12"/>
  <c r="C142" i="12"/>
  <c r="D142" i="12"/>
  <c r="E142" i="12"/>
  <c r="F142" i="12"/>
  <c r="I142" i="12"/>
  <c r="S142" i="12"/>
  <c r="H147" i="12" s="1"/>
  <c r="U142" i="12"/>
  <c r="F143" i="12"/>
  <c r="G143" i="12"/>
  <c r="H143" i="12"/>
  <c r="R143" i="12" s="1"/>
  <c r="J143" i="12"/>
  <c r="K143" i="12"/>
  <c r="F144" i="12"/>
  <c r="G144" i="12"/>
  <c r="H144" i="12"/>
  <c r="J144" i="12"/>
  <c r="F145" i="12"/>
  <c r="G145" i="12"/>
  <c r="H145" i="12"/>
  <c r="J145" i="12"/>
  <c r="R145" i="12"/>
  <c r="F146" i="12"/>
  <c r="G146" i="12"/>
  <c r="H146" i="12"/>
  <c r="J146" i="12"/>
  <c r="E147" i="12"/>
  <c r="J147" i="12"/>
  <c r="E148" i="12"/>
  <c r="J148" i="12"/>
  <c r="E149" i="12"/>
  <c r="G149" i="12"/>
  <c r="L149" i="12"/>
  <c r="A150" i="12"/>
  <c r="B150" i="12"/>
  <c r="C150" i="12"/>
  <c r="D150" i="12"/>
  <c r="E150" i="12"/>
  <c r="F150" i="12"/>
  <c r="J150" i="12"/>
  <c r="S150" i="12"/>
  <c r="U150" i="12"/>
  <c r="H148" i="12" s="1"/>
  <c r="W150" i="12"/>
  <c r="Y150" i="12"/>
  <c r="Z150" i="12"/>
  <c r="A151" i="12"/>
  <c r="B151" i="12"/>
  <c r="C151" i="12"/>
  <c r="D151" i="12"/>
  <c r="E151" i="12"/>
  <c r="F151" i="12"/>
  <c r="H151" i="12"/>
  <c r="X151" i="12" s="1"/>
  <c r="J151" i="12"/>
  <c r="S151" i="12"/>
  <c r="U151" i="12"/>
  <c r="W151" i="12"/>
  <c r="Y151" i="12"/>
  <c r="Z151" i="12"/>
  <c r="A152" i="12"/>
  <c r="B152" i="12"/>
  <c r="C152" i="12"/>
  <c r="D152" i="12"/>
  <c r="E152" i="12"/>
  <c r="F152" i="12"/>
  <c r="J152" i="12"/>
  <c r="S152" i="12"/>
  <c r="U152" i="12"/>
  <c r="W152" i="12"/>
  <c r="Y152" i="12"/>
  <c r="Z152" i="12"/>
  <c r="W153" i="12"/>
  <c r="Y153" i="12"/>
  <c r="Z153" i="12"/>
  <c r="A154" i="12"/>
  <c r="C155" i="12"/>
  <c r="C156" i="12"/>
  <c r="C157" i="12"/>
  <c r="AT18" i="15" l="1"/>
  <c r="F101" i="15"/>
  <c r="I18" i="14"/>
  <c r="F81" i="15"/>
  <c r="G123" i="12"/>
  <c r="O123" i="12" s="1"/>
  <c r="X123" i="12"/>
  <c r="L121" i="12"/>
  <c r="L123" i="12"/>
  <c r="Q123" i="12" s="1"/>
  <c r="X153" i="12"/>
  <c r="L154" i="12"/>
  <c r="CY49" i="13"/>
  <c r="X49" i="13" s="1"/>
  <c r="T134" i="12" s="1"/>
  <c r="CZ49" i="13"/>
  <c r="Y49" i="13" s="1"/>
  <c r="V134" i="12" s="1"/>
  <c r="K135" i="12"/>
  <c r="CZ47" i="13"/>
  <c r="Y47" i="13" s="1"/>
  <c r="V124" i="12" s="1"/>
  <c r="K125" i="12"/>
  <c r="CY47" i="13"/>
  <c r="X47" i="13" s="1"/>
  <c r="T124" i="12" s="1"/>
  <c r="CZ42" i="13"/>
  <c r="Y42" i="13" s="1"/>
  <c r="V105" i="12" s="1"/>
  <c r="CY42" i="13"/>
  <c r="X42" i="13" s="1"/>
  <c r="T105" i="12" s="1"/>
  <c r="CD22" i="13"/>
  <c r="AU57" i="13"/>
  <c r="CR35" i="13"/>
  <c r="Q35" i="13" s="1"/>
  <c r="K73" i="12" s="1"/>
  <c r="AB35" i="13"/>
  <c r="X96" i="12"/>
  <c r="G25" i="12"/>
  <c r="G24" i="12"/>
  <c r="G27" i="12"/>
  <c r="AO57" i="13"/>
  <c r="BX22" i="13"/>
  <c r="CY53" i="13"/>
  <c r="X53" i="13" s="1"/>
  <c r="T151" i="12" s="1"/>
  <c r="CZ53" i="13"/>
  <c r="Y53" i="13" s="1"/>
  <c r="V151" i="12" s="1"/>
  <c r="AB51" i="13"/>
  <c r="P50" i="13"/>
  <c r="CP50" i="13" s="1"/>
  <c r="O50" i="13" s="1"/>
  <c r="CQ49" i="13"/>
  <c r="P49" i="13" s="1"/>
  <c r="AB49" i="13"/>
  <c r="CY48" i="13"/>
  <c r="X48" i="13" s="1"/>
  <c r="T132" i="12" s="1"/>
  <c r="AD48" i="13"/>
  <c r="CS48" i="13"/>
  <c r="R48" i="13" s="1"/>
  <c r="CP47" i="13"/>
  <c r="O47" i="13" s="1"/>
  <c r="BZ57" i="13"/>
  <c r="GK43" i="13"/>
  <c r="CZ43" i="13"/>
  <c r="Y43" i="13" s="1"/>
  <c r="V107" i="12" s="1"/>
  <c r="K112" i="12" s="1"/>
  <c r="BY57" i="13"/>
  <c r="CP35" i="13"/>
  <c r="O35" i="13" s="1"/>
  <c r="K75" i="12"/>
  <c r="CY32" i="13"/>
  <c r="X32" i="13" s="1"/>
  <c r="T59" i="12" s="1"/>
  <c r="K56" i="12" s="1"/>
  <c r="CZ32" i="13"/>
  <c r="Y32" i="13" s="1"/>
  <c r="V59" i="12" s="1"/>
  <c r="CR32" i="13"/>
  <c r="Q32" i="13" s="1"/>
  <c r="H59" i="12"/>
  <c r="CP31" i="13"/>
  <c r="O31" i="13" s="1"/>
  <c r="AI57" i="13"/>
  <c r="CQ52" i="13"/>
  <c r="P52" i="13" s="1"/>
  <c r="CP52" i="13" s="1"/>
  <c r="O52" i="13" s="1"/>
  <c r="AB52" i="13"/>
  <c r="CP51" i="13"/>
  <c r="O51" i="13" s="1"/>
  <c r="CY44" i="13"/>
  <c r="X44" i="13" s="1"/>
  <c r="T114" i="12" s="1"/>
  <c r="CS41" i="13"/>
  <c r="R41" i="13" s="1"/>
  <c r="AD41" i="13"/>
  <c r="AD40" i="13"/>
  <c r="CS40" i="13"/>
  <c r="R40" i="13" s="1"/>
  <c r="GK40" i="13" s="1"/>
  <c r="GK35" i="13"/>
  <c r="CY35" i="13"/>
  <c r="X35" i="13" s="1"/>
  <c r="T71" i="12" s="1"/>
  <c r="H150" i="12"/>
  <c r="X150" i="12" s="1"/>
  <c r="K145" i="12"/>
  <c r="E140" i="12"/>
  <c r="X133" i="12"/>
  <c r="H100" i="12"/>
  <c r="R100" i="12" s="1"/>
  <c r="U95" i="12"/>
  <c r="H93" i="12" s="1"/>
  <c r="K74" i="12"/>
  <c r="G22" i="12"/>
  <c r="CY52" i="13"/>
  <c r="X52" i="13" s="1"/>
  <c r="T150" i="12" s="1"/>
  <c r="CZ52" i="13"/>
  <c r="Y52" i="13" s="1"/>
  <c r="V150" i="12" s="1"/>
  <c r="U50" i="13"/>
  <c r="W50" i="13"/>
  <c r="S50" i="13"/>
  <c r="AB47" i="13"/>
  <c r="GK46" i="13"/>
  <c r="GM46" i="13" s="1"/>
  <c r="CZ46" i="13"/>
  <c r="Y46" i="13" s="1"/>
  <c r="V122" i="12" s="1"/>
  <c r="AB42" i="13"/>
  <c r="X52" i="12"/>
  <c r="X43" i="12"/>
  <c r="CB22" i="13"/>
  <c r="AS57" i="13"/>
  <c r="CY54" i="13"/>
  <c r="X54" i="13" s="1"/>
  <c r="CZ54" i="13"/>
  <c r="Y54" i="13" s="1"/>
  <c r="GO53" i="13"/>
  <c r="GM53" i="13"/>
  <c r="CR43" i="13"/>
  <c r="Q43" i="13" s="1"/>
  <c r="K109" i="12" s="1"/>
  <c r="AB43" i="13"/>
  <c r="CY33" i="13"/>
  <c r="X33" i="13" s="1"/>
  <c r="T61" i="12" s="1"/>
  <c r="CZ33" i="13"/>
  <c r="Y33" i="13" s="1"/>
  <c r="V61" i="12" s="1"/>
  <c r="K62" i="12"/>
  <c r="S140" i="12"/>
  <c r="H137" i="12" s="1"/>
  <c r="K122" i="12"/>
  <c r="K151" i="12"/>
  <c r="K146" i="12"/>
  <c r="U140" i="12"/>
  <c r="H138" i="12" s="1"/>
  <c r="S97" i="12"/>
  <c r="H102" i="12" s="1"/>
  <c r="R62" i="12"/>
  <c r="X70" i="12"/>
  <c r="CS55" i="13"/>
  <c r="R55" i="13" s="1"/>
  <c r="AD55" i="13"/>
  <c r="AB55" i="13" s="1"/>
  <c r="CP54" i="13"/>
  <c r="O54" i="13" s="1"/>
  <c r="AB54" i="13"/>
  <c r="CY51" i="13"/>
  <c r="X51" i="13" s="1"/>
  <c r="T142" i="12" s="1"/>
  <c r="CZ51" i="13"/>
  <c r="Y51" i="13" s="1"/>
  <c r="V142" i="12" s="1"/>
  <c r="T50" i="13"/>
  <c r="Q50" i="13"/>
  <c r="CY45" i="13"/>
  <c r="X45" i="13" s="1"/>
  <c r="T116" i="12" s="1"/>
  <c r="K119" i="12" s="1"/>
  <c r="J123" i="12" s="1"/>
  <c r="P123" i="12" s="1"/>
  <c r="CZ45" i="13"/>
  <c r="Y45" i="13" s="1"/>
  <c r="V116" i="12" s="1"/>
  <c r="K120" i="12" s="1"/>
  <c r="CY43" i="13"/>
  <c r="X43" i="13" s="1"/>
  <c r="T107" i="12" s="1"/>
  <c r="CY41" i="13"/>
  <c r="X41" i="13" s="1"/>
  <c r="T97" i="12" s="1"/>
  <c r="K102" i="12" s="1"/>
  <c r="CZ41" i="13"/>
  <c r="Y41" i="13" s="1"/>
  <c r="V97" i="12" s="1"/>
  <c r="K103" i="12" s="1"/>
  <c r="CY39" i="13"/>
  <c r="X39" i="13" s="1"/>
  <c r="T89" i="12" s="1"/>
  <c r="CZ39" i="13"/>
  <c r="Y39" i="13" s="1"/>
  <c r="V89" i="12" s="1"/>
  <c r="K90" i="12"/>
  <c r="CQ40" i="13"/>
  <c r="P40" i="13" s="1"/>
  <c r="AB40" i="13"/>
  <c r="CS37" i="13"/>
  <c r="R37" i="13" s="1"/>
  <c r="GK37" i="13" s="1"/>
  <c r="AD37" i="13"/>
  <c r="CR37" i="13" s="1"/>
  <c r="Q37" i="13" s="1"/>
  <c r="CY36" i="13"/>
  <c r="X36" i="13" s="1"/>
  <c r="T79" i="12" s="1"/>
  <c r="CP32" i="13"/>
  <c r="O32" i="13" s="1"/>
  <c r="CZ26" i="13"/>
  <c r="Y26" i="13" s="1"/>
  <c r="V41" i="12" s="1"/>
  <c r="CY26" i="13"/>
  <c r="X26" i="13" s="1"/>
  <c r="T41" i="12" s="1"/>
  <c r="BC89" i="13"/>
  <c r="BB57" i="13"/>
  <c r="AD44" i="13"/>
  <c r="U42" i="13"/>
  <c r="Q42" i="13"/>
  <c r="CP42" i="13" s="1"/>
  <c r="O42" i="13" s="1"/>
  <c r="AB41" i="13"/>
  <c r="U40" i="13"/>
  <c r="GX38" i="13"/>
  <c r="CJ57" i="13" s="1"/>
  <c r="CY34" i="13"/>
  <c r="X34" i="13" s="1"/>
  <c r="T69" i="12" s="1"/>
  <c r="CZ34" i="13"/>
  <c r="Y34" i="13" s="1"/>
  <c r="V69" i="12" s="1"/>
  <c r="AB34" i="13"/>
  <c r="CS28" i="13"/>
  <c r="R28" i="13" s="1"/>
  <c r="GK28" i="13" s="1"/>
  <c r="AD28" i="13"/>
  <c r="CY27" i="13"/>
  <c r="X27" i="13" s="1"/>
  <c r="T42" i="12" s="1"/>
  <c r="CZ27" i="13"/>
  <c r="Y27" i="13" s="1"/>
  <c r="V42" i="12" s="1"/>
  <c r="F73" i="13"/>
  <c r="AB44" i="13"/>
  <c r="AB39" i="13"/>
  <c r="CP39" i="13"/>
  <c r="O39" i="13" s="1"/>
  <c r="R38" i="13"/>
  <c r="GK38" i="13" s="1"/>
  <c r="U38" i="13"/>
  <c r="CR38" i="13"/>
  <c r="Q38" i="13" s="1"/>
  <c r="CP38" i="13" s="1"/>
  <c r="O38" i="13" s="1"/>
  <c r="AB38" i="13"/>
  <c r="CY37" i="13"/>
  <c r="X37" i="13" s="1"/>
  <c r="T81" i="12" s="1"/>
  <c r="CZ37" i="13"/>
  <c r="Y37" i="13" s="1"/>
  <c r="V81" i="12" s="1"/>
  <c r="GK31" i="13"/>
  <c r="CZ31" i="13"/>
  <c r="Y31" i="13" s="1"/>
  <c r="V53" i="12" s="1"/>
  <c r="CR30" i="13"/>
  <c r="Q30" i="13" s="1"/>
  <c r="CP30" i="13" s="1"/>
  <c r="O30" i="13" s="1"/>
  <c r="AB30" i="13"/>
  <c r="AB29" i="13"/>
  <c r="CQ29" i="13"/>
  <c r="P29" i="13" s="1"/>
  <c r="CP29" i="13" s="1"/>
  <c r="O29" i="13" s="1"/>
  <c r="AB37" i="13"/>
  <c r="CQ37" i="13"/>
  <c r="P37" i="13" s="1"/>
  <c r="AD36" i="13"/>
  <c r="AB36" i="13" s="1"/>
  <c r="CS36" i="13"/>
  <c r="R36" i="13" s="1"/>
  <c r="GK36" i="13" s="1"/>
  <c r="CZ35" i="13"/>
  <c r="Y35" i="13" s="1"/>
  <c r="V71" i="12" s="1"/>
  <c r="T34" i="13"/>
  <c r="CQ33" i="13"/>
  <c r="P33" i="13" s="1"/>
  <c r="AB33" i="13"/>
  <c r="CP26" i="13"/>
  <c r="O26" i="13" s="1"/>
  <c r="T40" i="13"/>
  <c r="W38" i="13"/>
  <c r="AJ57" i="13" s="1"/>
  <c r="S38" i="13"/>
  <c r="CQ36" i="13"/>
  <c r="P36" i="13" s="1"/>
  <c r="U34" i="13"/>
  <c r="AH57" i="13" s="1"/>
  <c r="Q34" i="13"/>
  <c r="CP34" i="13" s="1"/>
  <c r="O34" i="13" s="1"/>
  <c r="AB31" i="13"/>
  <c r="CR31" i="13"/>
  <c r="Q31" i="13" s="1"/>
  <c r="CZ30" i="13"/>
  <c r="Y30" i="13" s="1"/>
  <c r="V51" i="12" s="1"/>
  <c r="CY30" i="13"/>
  <c r="X30" i="13" s="1"/>
  <c r="T51" i="12" s="1"/>
  <c r="CZ28" i="13"/>
  <c r="Y28" i="13" s="1"/>
  <c r="V44" i="12" s="1"/>
  <c r="AB32" i="13"/>
  <c r="AB26" i="13"/>
  <c r="CY24" i="13"/>
  <c r="X24" i="13" s="1"/>
  <c r="CZ24" i="13"/>
  <c r="Y24" i="13" s="1"/>
  <c r="CS25" i="13"/>
  <c r="R25" i="13" s="1"/>
  <c r="AD25" i="13"/>
  <c r="CY28" i="13"/>
  <c r="X28" i="13" s="1"/>
  <c r="T44" i="12" s="1"/>
  <c r="K47" i="12" s="1"/>
  <c r="CQ27" i="13"/>
  <c r="P27" i="13" s="1"/>
  <c r="AB27" i="13"/>
  <c r="GM24" i="13"/>
  <c r="I16" i="14" l="1"/>
  <c r="J135" i="14"/>
  <c r="GM42" i="13"/>
  <c r="GO42" i="13"/>
  <c r="K105" i="12"/>
  <c r="X141" i="12"/>
  <c r="G141" i="12"/>
  <c r="O141" i="12" s="1"/>
  <c r="AJ22" i="13"/>
  <c r="W57" i="13"/>
  <c r="GM30" i="13"/>
  <c r="GO30" i="13"/>
  <c r="K51" i="12"/>
  <c r="GO34" i="13"/>
  <c r="GM34" i="13"/>
  <c r="K69" i="12"/>
  <c r="K87" i="12"/>
  <c r="BY22" i="13"/>
  <c r="AP57" i="13"/>
  <c r="CI57" i="13"/>
  <c r="K140" i="12"/>
  <c r="GO45" i="13"/>
  <c r="GO32" i="13"/>
  <c r="GM32" i="13"/>
  <c r="K59" i="12"/>
  <c r="K147" i="12"/>
  <c r="GK55" i="13"/>
  <c r="CZ55" i="13"/>
  <c r="Y55" i="13" s="1"/>
  <c r="V152" i="12" s="1"/>
  <c r="K67" i="12"/>
  <c r="CR40" i="13"/>
  <c r="Q40" i="13" s="1"/>
  <c r="CP40" i="13" s="1"/>
  <c r="O40" i="13" s="1"/>
  <c r="H95" i="12"/>
  <c r="X95" i="12" s="1"/>
  <c r="GM52" i="13"/>
  <c r="GO52" i="13"/>
  <c r="K150" i="12"/>
  <c r="X59" i="12"/>
  <c r="G60" i="12"/>
  <c r="O60" i="12" s="1"/>
  <c r="BZ22" i="13"/>
  <c r="AQ57" i="13"/>
  <c r="K129" i="12"/>
  <c r="CP27" i="13"/>
  <c r="O27" i="13" s="1"/>
  <c r="AC57" i="13"/>
  <c r="CP33" i="13"/>
  <c r="O33" i="13" s="1"/>
  <c r="K65" i="12"/>
  <c r="J70" i="12" s="1"/>
  <c r="P70" i="12" s="1"/>
  <c r="K148" i="12"/>
  <c r="GO31" i="13"/>
  <c r="GM31" i="13"/>
  <c r="CR48" i="13"/>
  <c r="Q48" i="13" s="1"/>
  <c r="CP48" i="13" s="1"/>
  <c r="O48" i="13" s="1"/>
  <c r="H132" i="12"/>
  <c r="V32" i="12"/>
  <c r="AG57" i="13"/>
  <c r="CP37" i="13"/>
  <c r="O37" i="13" s="1"/>
  <c r="K83" i="12"/>
  <c r="AB28" i="13"/>
  <c r="CR28" i="13"/>
  <c r="Q28" i="13" s="1"/>
  <c r="CP28" i="13" s="1"/>
  <c r="O28" i="13" s="1"/>
  <c r="BC18" i="13"/>
  <c r="F105" i="13"/>
  <c r="GO24" i="13"/>
  <c r="AB25" i="13"/>
  <c r="CR25" i="13"/>
  <c r="Q25" i="13" s="1"/>
  <c r="H40" i="12"/>
  <c r="T32" i="12"/>
  <c r="K37" i="12" s="1"/>
  <c r="K48" i="12"/>
  <c r="J52" i="12" s="1"/>
  <c r="P52" i="12" s="1"/>
  <c r="GM26" i="13"/>
  <c r="GO26" i="13"/>
  <c r="K41" i="12"/>
  <c r="K84" i="12"/>
  <c r="CJ22" i="13"/>
  <c r="BA57" i="13"/>
  <c r="K111" i="12"/>
  <c r="CY55" i="13"/>
  <c r="X55" i="13" s="1"/>
  <c r="T152" i="12" s="1"/>
  <c r="K66" i="12"/>
  <c r="CZ40" i="13"/>
  <c r="Y40" i="13" s="1"/>
  <c r="V95" i="12" s="1"/>
  <c r="K93" i="12" s="1"/>
  <c r="CP43" i="13"/>
  <c r="O43" i="13" s="1"/>
  <c r="AB48" i="13"/>
  <c r="K76" i="12"/>
  <c r="H99" i="12"/>
  <c r="CR41" i="13"/>
  <c r="Q41" i="13" s="1"/>
  <c r="GO46" i="13"/>
  <c r="GM47" i="13"/>
  <c r="GO47" i="13"/>
  <c r="CG57" i="13"/>
  <c r="AH22" i="13"/>
  <c r="U57" i="13"/>
  <c r="CR36" i="13"/>
  <c r="Q36" i="13" s="1"/>
  <c r="CP36" i="13" s="1"/>
  <c r="O36" i="13" s="1"/>
  <c r="H79" i="12"/>
  <c r="BB22" i="13"/>
  <c r="BB89" i="13"/>
  <c r="F70" i="13"/>
  <c r="H152" i="12"/>
  <c r="CR55" i="13"/>
  <c r="Q55" i="13" s="1"/>
  <c r="CP55" i="13" s="1"/>
  <c r="O55" i="13" s="1"/>
  <c r="GK25" i="13"/>
  <c r="AE57" i="13"/>
  <c r="CZ25" i="13"/>
  <c r="Y25" i="13" s="1"/>
  <c r="V40" i="12" s="1"/>
  <c r="CY25" i="13"/>
  <c r="X25" i="13" s="1"/>
  <c r="T40" i="12" s="1"/>
  <c r="CZ38" i="13"/>
  <c r="Y38" i="13" s="1"/>
  <c r="V87" i="12" s="1"/>
  <c r="K85" i="12" s="1"/>
  <c r="CY38" i="13"/>
  <c r="X38" i="13" s="1"/>
  <c r="T87" i="12" s="1"/>
  <c r="GO29" i="13"/>
  <c r="GM29" i="13"/>
  <c r="K50" i="12"/>
  <c r="K57" i="12"/>
  <c r="J60" i="12" s="1"/>
  <c r="P60" i="12" s="1"/>
  <c r="GM39" i="13"/>
  <c r="GO39" i="13"/>
  <c r="CR44" i="13"/>
  <c r="Q44" i="13" s="1"/>
  <c r="CP44" i="13" s="1"/>
  <c r="O44" i="13" s="1"/>
  <c r="H114" i="12"/>
  <c r="CZ36" i="13"/>
  <c r="Y36" i="13" s="1"/>
  <c r="V79" i="12" s="1"/>
  <c r="K77" i="12" s="1"/>
  <c r="GO54" i="13"/>
  <c r="GM54" i="13"/>
  <c r="AS22" i="13"/>
  <c r="F74" i="13"/>
  <c r="I22" i="12" s="1"/>
  <c r="AS89" i="13"/>
  <c r="CY40" i="13"/>
  <c r="X40" i="13" s="1"/>
  <c r="T95" i="12" s="1"/>
  <c r="K92" i="12" s="1"/>
  <c r="CY50" i="13"/>
  <c r="X50" i="13" s="1"/>
  <c r="T140" i="12" s="1"/>
  <c r="K137" i="12" s="1"/>
  <c r="CZ50" i="13"/>
  <c r="Y50" i="13" s="1"/>
  <c r="V140" i="12" s="1"/>
  <c r="K138" i="12" s="1"/>
  <c r="GK41" i="13"/>
  <c r="K100" i="12"/>
  <c r="GM51" i="13"/>
  <c r="GO51" i="13"/>
  <c r="AI22" i="13"/>
  <c r="V57" i="13"/>
  <c r="AF57" i="13"/>
  <c r="GM35" i="13"/>
  <c r="GO35" i="13"/>
  <c r="GK48" i="13"/>
  <c r="CZ48" i="13"/>
  <c r="Y48" i="13" s="1"/>
  <c r="V132" i="12" s="1"/>
  <c r="K130" i="12" s="1"/>
  <c r="CP49" i="13"/>
  <c r="O49" i="13" s="1"/>
  <c r="K136" i="12"/>
  <c r="J141" i="12" s="1"/>
  <c r="P141" i="12" s="1"/>
  <c r="AO22" i="13"/>
  <c r="F61" i="13"/>
  <c r="AO89" i="13"/>
  <c r="AU22" i="13"/>
  <c r="AU89" i="13"/>
  <c r="F76" i="13"/>
  <c r="GM45" i="13"/>
  <c r="GM40" i="13" l="1"/>
  <c r="GO40" i="13"/>
  <c r="K95" i="12"/>
  <c r="J153" i="12"/>
  <c r="P153" i="12" s="1"/>
  <c r="J96" i="12"/>
  <c r="P96" i="12" s="1"/>
  <c r="GM36" i="13"/>
  <c r="GO36" i="13"/>
  <c r="K79" i="12"/>
  <c r="J80" i="12" s="1"/>
  <c r="P80" i="12" s="1"/>
  <c r="X79" i="12"/>
  <c r="G80" i="12"/>
  <c r="O80" i="12" s="1"/>
  <c r="AC22" i="13"/>
  <c r="CH57" i="13"/>
  <c r="CE57" i="13"/>
  <c r="P57" i="13"/>
  <c r="CF57" i="13"/>
  <c r="GO50" i="13"/>
  <c r="W22" i="13"/>
  <c r="F81" i="13"/>
  <c r="W89" i="13"/>
  <c r="AU18" i="13"/>
  <c r="F108" i="13"/>
  <c r="V22" i="13"/>
  <c r="F80" i="13"/>
  <c r="V89" i="13"/>
  <c r="X114" i="12"/>
  <c r="G115" i="12"/>
  <c r="O115" i="12" s="1"/>
  <c r="AE22" i="13"/>
  <c r="R57" i="13"/>
  <c r="AK57" i="13"/>
  <c r="GO28" i="13"/>
  <c r="GM28" i="13"/>
  <c r="GM37" i="13"/>
  <c r="GO37" i="13"/>
  <c r="GM27" i="13"/>
  <c r="GO27" i="13"/>
  <c r="K42" i="12"/>
  <c r="CI22" i="13"/>
  <c r="AZ57" i="13"/>
  <c r="AF22" i="13"/>
  <c r="S57" i="13"/>
  <c r="X152" i="12"/>
  <c r="G153" i="12"/>
  <c r="O153" i="12" s="1"/>
  <c r="AD57" i="13"/>
  <c r="CP25" i="13"/>
  <c r="O25" i="13" s="1"/>
  <c r="J88" i="12"/>
  <c r="P88" i="12" s="1"/>
  <c r="K38" i="12"/>
  <c r="AQ22" i="13"/>
  <c r="AQ89" i="13"/>
  <c r="F67" i="13"/>
  <c r="BB18" i="13"/>
  <c r="F102" i="13"/>
  <c r="U22" i="13"/>
  <c r="F79" i="13"/>
  <c r="I26" i="12" s="1"/>
  <c r="G26" i="12" s="1"/>
  <c r="U89" i="13"/>
  <c r="CG22" i="13"/>
  <c r="AX57" i="13"/>
  <c r="K99" i="12"/>
  <c r="J106" i="12" s="1"/>
  <c r="P106" i="12" s="1"/>
  <c r="CP41" i="13"/>
  <c r="O41" i="13" s="1"/>
  <c r="GO43" i="13"/>
  <c r="GM43" i="13"/>
  <c r="AG22" i="13"/>
  <c r="T57" i="13"/>
  <c r="AP22" i="13"/>
  <c r="AP89" i="13"/>
  <c r="F66" i="13"/>
  <c r="GO38" i="13"/>
  <c r="BA22" i="13"/>
  <c r="F77" i="13"/>
  <c r="I25" i="12" s="1"/>
  <c r="BA89" i="13"/>
  <c r="GO48" i="13"/>
  <c r="GM48" i="13"/>
  <c r="K132" i="12"/>
  <c r="J133" i="12" s="1"/>
  <c r="P133" i="12" s="1"/>
  <c r="AS18" i="13"/>
  <c r="F106" i="13"/>
  <c r="GM44" i="13"/>
  <c r="GO44" i="13"/>
  <c r="K114" i="12"/>
  <c r="J115" i="12" s="1"/>
  <c r="P115" i="12" s="1"/>
  <c r="AO18" i="13"/>
  <c r="F93" i="13"/>
  <c r="GM49" i="13"/>
  <c r="GO49" i="13"/>
  <c r="GO55" i="13"/>
  <c r="GM55" i="13"/>
  <c r="K152" i="12"/>
  <c r="G106" i="12"/>
  <c r="O106" i="12" s="1"/>
  <c r="X106" i="12"/>
  <c r="X40" i="12"/>
  <c r="G43" i="12"/>
  <c r="O43" i="12" s="1"/>
  <c r="AL57" i="13"/>
  <c r="X132" i="12"/>
  <c r="G133" i="12"/>
  <c r="O133" i="12" s="1"/>
  <c r="GM33" i="13"/>
  <c r="GO33" i="13"/>
  <c r="GM50" i="13"/>
  <c r="GM38" i="13"/>
  <c r="G96" i="12"/>
  <c r="O96" i="12" s="1"/>
  <c r="BA18" i="13" l="1"/>
  <c r="F109" i="13"/>
  <c r="I24" i="12"/>
  <c r="AX22" i="13"/>
  <c r="AX89" i="13"/>
  <c r="F64" i="13"/>
  <c r="AQ18" i="13"/>
  <c r="F99" i="13"/>
  <c r="GO25" i="13"/>
  <c r="CC57" i="13" s="1"/>
  <c r="GM25" i="13"/>
  <c r="CA57" i="13" s="1"/>
  <c r="K40" i="12"/>
  <c r="J43" i="12" s="1"/>
  <c r="P43" i="12" s="1"/>
  <c r="J154" i="12" s="1"/>
  <c r="AB57" i="13"/>
  <c r="S22" i="13"/>
  <c r="S89" i="13"/>
  <c r="F72" i="13"/>
  <c r="R22" i="13"/>
  <c r="F71" i="13"/>
  <c r="R89" i="13"/>
  <c r="V18" i="13"/>
  <c r="F112" i="13"/>
  <c r="CH22" i="13"/>
  <c r="AY57" i="13"/>
  <c r="AL22" i="13"/>
  <c r="Y57" i="13"/>
  <c r="T22" i="13"/>
  <c r="F78" i="13"/>
  <c r="T89" i="13"/>
  <c r="AK22" i="13"/>
  <c r="X57" i="13"/>
  <c r="G23" i="12"/>
  <c r="AP18" i="13"/>
  <c r="F98" i="13"/>
  <c r="AD22" i="13"/>
  <c r="Q57" i="13"/>
  <c r="W18" i="13"/>
  <c r="F113" i="13"/>
  <c r="CF22" i="13"/>
  <c r="AW57" i="13"/>
  <c r="CE22" i="13"/>
  <c r="AV57" i="13"/>
  <c r="G21" i="12"/>
  <c r="G154" i="12"/>
  <c r="GM41" i="13"/>
  <c r="GO41" i="13"/>
  <c r="U18" i="13"/>
  <c r="F111" i="13"/>
  <c r="AZ22" i="13"/>
  <c r="AZ89" i="13"/>
  <c r="F68" i="13"/>
  <c r="P22" i="13"/>
  <c r="P89" i="13"/>
  <c r="F60" i="13"/>
  <c r="Q22" i="13" l="1"/>
  <c r="F69" i="13"/>
  <c r="Q89" i="13"/>
  <c r="AW22" i="13"/>
  <c r="F63" i="13"/>
  <c r="AW89" i="13"/>
  <c r="AY22" i="13"/>
  <c r="F65" i="13"/>
  <c r="AY89" i="13"/>
  <c r="R18" i="13"/>
  <c r="F103" i="13"/>
  <c r="S18" i="13"/>
  <c r="F104" i="13"/>
  <c r="CA22" i="13"/>
  <c r="AR57" i="13"/>
  <c r="X22" i="13"/>
  <c r="F82" i="13"/>
  <c r="X89" i="13"/>
  <c r="CC22" i="13"/>
  <c r="AT57" i="13"/>
  <c r="AX18" i="13"/>
  <c r="F96" i="13"/>
  <c r="AZ18" i="13"/>
  <c r="F100" i="13"/>
  <c r="AV22" i="13"/>
  <c r="F62" i="13"/>
  <c r="AV89" i="13"/>
  <c r="Y22" i="13"/>
  <c r="F83" i="13"/>
  <c r="Y89" i="13"/>
  <c r="AB22" i="13"/>
  <c r="O57" i="13"/>
  <c r="P18" i="13"/>
  <c r="F92" i="13"/>
  <c r="T18" i="13"/>
  <c r="F110" i="13"/>
  <c r="I27" i="12"/>
  <c r="D12" i="11"/>
  <c r="E18" i="11"/>
  <c r="Z18" i="11"/>
  <c r="AA18" i="11"/>
  <c r="AB18" i="11"/>
  <c r="AC18" i="11"/>
  <c r="AD18" i="11"/>
  <c r="AE18" i="11"/>
  <c r="AF18" i="11"/>
  <c r="AG18" i="11"/>
  <c r="AH18" i="11"/>
  <c r="AI18" i="11"/>
  <c r="AJ18" i="11"/>
  <c r="AK18" i="11"/>
  <c r="AL18" i="11"/>
  <c r="AM18" i="11"/>
  <c r="AN18" i="11"/>
  <c r="BD18" i="11"/>
  <c r="BE18" i="11"/>
  <c r="BF18" i="11"/>
  <c r="BG18" i="11"/>
  <c r="BH18" i="11"/>
  <c r="BI18" i="11"/>
  <c r="BJ18" i="11"/>
  <c r="BK18" i="11"/>
  <c r="BL18" i="11"/>
  <c r="BM18" i="11"/>
  <c r="BN18" i="11"/>
  <c r="BO18" i="11"/>
  <c r="BP18" i="11"/>
  <c r="BQ18" i="11"/>
  <c r="BR18" i="11"/>
  <c r="BS18" i="11"/>
  <c r="BT18" i="11"/>
  <c r="BU18" i="11"/>
  <c r="BV18" i="11"/>
  <c r="BW18" i="11"/>
  <c r="BX18" i="11"/>
  <c r="BY18" i="11"/>
  <c r="BZ18" i="11"/>
  <c r="CA18" i="11"/>
  <c r="CB18" i="11"/>
  <c r="CC18" i="11"/>
  <c r="CD18" i="11"/>
  <c r="CE18" i="11"/>
  <c r="CF18" i="11"/>
  <c r="CG18" i="11"/>
  <c r="CH18" i="11"/>
  <c r="CI18" i="11"/>
  <c r="CJ18" i="11"/>
  <c r="CK18" i="11"/>
  <c r="CL18" i="11"/>
  <c r="CM18" i="11"/>
  <c r="CN18" i="11"/>
  <c r="CO18" i="11"/>
  <c r="CP18" i="11"/>
  <c r="CQ18" i="11"/>
  <c r="CR18" i="11"/>
  <c r="CS18" i="11"/>
  <c r="CT18" i="11"/>
  <c r="CU18" i="11"/>
  <c r="CV18" i="11"/>
  <c r="CW18" i="11"/>
  <c r="CX18" i="11"/>
  <c r="CY18" i="11"/>
  <c r="CZ18" i="11"/>
  <c r="DA18" i="11"/>
  <c r="DB18" i="11"/>
  <c r="DC18" i="11"/>
  <c r="DD18" i="11"/>
  <c r="DE18" i="11"/>
  <c r="DF18" i="11"/>
  <c r="DG18" i="11"/>
  <c r="DH18" i="11"/>
  <c r="DI18" i="11"/>
  <c r="DJ18" i="11"/>
  <c r="DK18" i="11"/>
  <c r="DL18" i="11"/>
  <c r="DM18" i="11"/>
  <c r="DN18" i="11"/>
  <c r="DO18" i="11"/>
  <c r="DP18" i="11"/>
  <c r="DQ18" i="11"/>
  <c r="DR18" i="11"/>
  <c r="DS18" i="11"/>
  <c r="DT18" i="11"/>
  <c r="DU18" i="11"/>
  <c r="DV18" i="11"/>
  <c r="DW18" i="11"/>
  <c r="DX18" i="11"/>
  <c r="DY18" i="11"/>
  <c r="DZ18" i="11"/>
  <c r="EA18" i="11"/>
  <c r="EB18" i="11"/>
  <c r="EC18" i="11"/>
  <c r="ED18" i="11"/>
  <c r="EE18" i="11"/>
  <c r="EF18" i="11"/>
  <c r="EG18" i="11"/>
  <c r="EH18" i="11"/>
  <c r="EI18" i="11"/>
  <c r="EJ18" i="11"/>
  <c r="EK18" i="11"/>
  <c r="EL18" i="11"/>
  <c r="EM18" i="11"/>
  <c r="EN18" i="11"/>
  <c r="EO18" i="11"/>
  <c r="EP18" i="11"/>
  <c r="EQ18" i="11"/>
  <c r="ER18" i="11"/>
  <c r="ES18" i="11"/>
  <c r="ET18" i="11"/>
  <c r="EU18" i="11"/>
  <c r="EV18" i="11"/>
  <c r="EW18" i="11"/>
  <c r="EX18" i="11"/>
  <c r="EY18" i="11"/>
  <c r="EZ18" i="11"/>
  <c r="FA18" i="11"/>
  <c r="FB18" i="11"/>
  <c r="FC18" i="11"/>
  <c r="FD18" i="11"/>
  <c r="FE18" i="11"/>
  <c r="FF18" i="11"/>
  <c r="FG18" i="11"/>
  <c r="FH18" i="11"/>
  <c r="FI18" i="11"/>
  <c r="FJ18" i="11"/>
  <c r="FK18" i="11"/>
  <c r="FL18" i="11"/>
  <c r="FM18" i="11"/>
  <c r="FN18" i="11"/>
  <c r="FO18" i="11"/>
  <c r="FP18" i="11"/>
  <c r="FQ18" i="11"/>
  <c r="FR18" i="11"/>
  <c r="FS18" i="11"/>
  <c r="FT18" i="11"/>
  <c r="FU18" i="11"/>
  <c r="FV18" i="11"/>
  <c r="FW18" i="11"/>
  <c r="FX18" i="11"/>
  <c r="FY18" i="11"/>
  <c r="FZ18" i="11"/>
  <c r="GA18" i="11"/>
  <c r="GB18" i="11"/>
  <c r="GC18" i="11"/>
  <c r="GD18" i="11"/>
  <c r="GE18" i="11"/>
  <c r="GF18" i="11"/>
  <c r="GG18" i="11"/>
  <c r="GH18" i="11"/>
  <c r="GI18" i="11"/>
  <c r="GJ18" i="11"/>
  <c r="GK18" i="11"/>
  <c r="GL18" i="11"/>
  <c r="GM18" i="11"/>
  <c r="GN18" i="11"/>
  <c r="GO18" i="11"/>
  <c r="GP18" i="11"/>
  <c r="GQ18" i="11"/>
  <c r="GR18" i="11"/>
  <c r="GS18" i="11"/>
  <c r="GT18" i="11"/>
  <c r="GU18" i="11"/>
  <c r="GV18" i="11"/>
  <c r="GW18" i="11"/>
  <c r="GX18" i="11"/>
  <c r="D20" i="11"/>
  <c r="E22" i="11"/>
  <c r="Z22" i="11"/>
  <c r="AA22" i="11"/>
  <c r="AM22" i="11"/>
  <c r="AN22" i="11"/>
  <c r="BD22" i="11"/>
  <c r="BE22" i="11"/>
  <c r="BF22" i="11"/>
  <c r="BG22" i="11"/>
  <c r="BH22" i="11"/>
  <c r="BI22" i="11"/>
  <c r="BJ22" i="11"/>
  <c r="BK22" i="11"/>
  <c r="BL22" i="11"/>
  <c r="BM22" i="11"/>
  <c r="BN22" i="11"/>
  <c r="BO22" i="11"/>
  <c r="BP22" i="11"/>
  <c r="BQ22" i="11"/>
  <c r="BR22" i="11"/>
  <c r="BS22" i="11"/>
  <c r="BT22" i="11"/>
  <c r="BU22" i="11"/>
  <c r="BV22" i="11"/>
  <c r="BW22" i="11"/>
  <c r="CM22" i="11"/>
  <c r="CN22" i="11"/>
  <c r="CO22" i="11"/>
  <c r="CP22" i="11"/>
  <c r="CQ22" i="11"/>
  <c r="CR22" i="11"/>
  <c r="CS22" i="11"/>
  <c r="CT22" i="11"/>
  <c r="CU22" i="11"/>
  <c r="CV22" i="11"/>
  <c r="CW22" i="11"/>
  <c r="CX22" i="11"/>
  <c r="CY22" i="11"/>
  <c r="CZ22" i="11"/>
  <c r="DA22" i="11"/>
  <c r="DB22" i="11"/>
  <c r="DC22" i="11"/>
  <c r="DD22" i="11"/>
  <c r="DE22" i="11"/>
  <c r="DF22" i="11"/>
  <c r="DG22" i="11"/>
  <c r="DH22" i="11"/>
  <c r="DI22" i="11"/>
  <c r="DJ22" i="11"/>
  <c r="DK22" i="11"/>
  <c r="DL22" i="11"/>
  <c r="DM22" i="11"/>
  <c r="DN22" i="11"/>
  <c r="DO22" i="11"/>
  <c r="DP22" i="11"/>
  <c r="DQ22" i="11"/>
  <c r="DR22" i="11"/>
  <c r="DS22" i="11"/>
  <c r="DT22" i="11"/>
  <c r="DU22" i="11"/>
  <c r="DV22" i="11"/>
  <c r="DW22" i="11"/>
  <c r="DX22" i="11"/>
  <c r="DY22" i="11"/>
  <c r="DZ22" i="11"/>
  <c r="EA22" i="11"/>
  <c r="EB22" i="11"/>
  <c r="EC22" i="11"/>
  <c r="ED22" i="11"/>
  <c r="EE22" i="11"/>
  <c r="EF22" i="11"/>
  <c r="EG22" i="11"/>
  <c r="EH22" i="11"/>
  <c r="EI22" i="11"/>
  <c r="EJ22" i="11"/>
  <c r="EK22" i="11"/>
  <c r="EL22" i="11"/>
  <c r="EM22" i="11"/>
  <c r="EN22" i="11"/>
  <c r="EO22" i="11"/>
  <c r="EP22" i="11"/>
  <c r="EQ22" i="11"/>
  <c r="ER22" i="11"/>
  <c r="ES22" i="11"/>
  <c r="ET22" i="11"/>
  <c r="EU22" i="11"/>
  <c r="EV22" i="11"/>
  <c r="EW22" i="11"/>
  <c r="EX22" i="11"/>
  <c r="EY22" i="11"/>
  <c r="EZ22" i="11"/>
  <c r="FA22" i="11"/>
  <c r="FB22" i="11"/>
  <c r="FC22" i="11"/>
  <c r="FD22" i="11"/>
  <c r="FE22" i="11"/>
  <c r="FF22" i="11"/>
  <c r="FG22" i="11"/>
  <c r="FH22" i="11"/>
  <c r="FI22" i="11"/>
  <c r="FJ22" i="11"/>
  <c r="FK22" i="11"/>
  <c r="FL22" i="11"/>
  <c r="FM22" i="11"/>
  <c r="FN22" i="11"/>
  <c r="FO22" i="11"/>
  <c r="FP22" i="11"/>
  <c r="FQ22" i="11"/>
  <c r="FR22" i="11"/>
  <c r="FS22" i="11"/>
  <c r="FT22" i="11"/>
  <c r="FU22" i="11"/>
  <c r="FV22" i="11"/>
  <c r="FW22" i="11"/>
  <c r="FX22" i="11"/>
  <c r="FY22" i="11"/>
  <c r="FZ22" i="11"/>
  <c r="GA22" i="11"/>
  <c r="GB22" i="11"/>
  <c r="GC22" i="11"/>
  <c r="GD22" i="11"/>
  <c r="GE22" i="11"/>
  <c r="GF22" i="11"/>
  <c r="GG22" i="11"/>
  <c r="GH22" i="11"/>
  <c r="GI22" i="11"/>
  <c r="GJ22" i="11"/>
  <c r="GK22" i="11"/>
  <c r="GL22" i="11"/>
  <c r="GM22" i="11"/>
  <c r="GN22" i="11"/>
  <c r="GO22" i="11"/>
  <c r="GP22" i="11"/>
  <c r="GQ22" i="11"/>
  <c r="GR22" i="11"/>
  <c r="GS22" i="11"/>
  <c r="GT22" i="11"/>
  <c r="GU22" i="11"/>
  <c r="GV22" i="11"/>
  <c r="GW22" i="11"/>
  <c r="GX22" i="11"/>
  <c r="C24" i="11"/>
  <c r="D24" i="11"/>
  <c r="R24" i="11"/>
  <c r="U24" i="11"/>
  <c r="AB24" i="11"/>
  <c r="AC24" i="11"/>
  <c r="CQ24" i="11" s="1"/>
  <c r="P24" i="11" s="1"/>
  <c r="AE24" i="11"/>
  <c r="AD24" i="11" s="1"/>
  <c r="AF24" i="11"/>
  <c r="CT24" i="11" s="1"/>
  <c r="S24" i="11" s="1"/>
  <c r="AG24" i="11"/>
  <c r="CU24" i="11" s="1"/>
  <c r="T24" i="11" s="1"/>
  <c r="AH24" i="11"/>
  <c r="AI24" i="11"/>
  <c r="AJ24" i="11"/>
  <c r="CX24" i="11" s="1"/>
  <c r="W24" i="11" s="1"/>
  <c r="CR24" i="11"/>
  <c r="Q24" i="11" s="1"/>
  <c r="CS24" i="11"/>
  <c r="CV24" i="11"/>
  <c r="CW24" i="11"/>
  <c r="V24" i="11" s="1"/>
  <c r="FR24" i="11"/>
  <c r="GL24" i="11"/>
  <c r="GN24" i="11"/>
  <c r="GP24" i="11"/>
  <c r="GV24" i="11"/>
  <c r="GX24" i="11"/>
  <c r="I25" i="11"/>
  <c r="T25" i="11"/>
  <c r="U25" i="11"/>
  <c r="AC25" i="11"/>
  <c r="AD25" i="11"/>
  <c r="AE25" i="11"/>
  <c r="CS25" i="11" s="1"/>
  <c r="R25" i="11" s="1"/>
  <c r="GK25" i="11" s="1"/>
  <c r="AF25" i="11"/>
  <c r="AG25" i="11"/>
  <c r="AH25" i="11"/>
  <c r="CV25" i="11" s="1"/>
  <c r="AI25" i="11"/>
  <c r="CW25" i="11" s="1"/>
  <c r="V25" i="11" s="1"/>
  <c r="AJ25" i="11"/>
  <c r="CQ25" i="11"/>
  <c r="P25" i="11" s="1"/>
  <c r="CP25" i="11" s="1"/>
  <c r="O25" i="11" s="1"/>
  <c r="CR25" i="11"/>
  <c r="Q25" i="11" s="1"/>
  <c r="CT25" i="11"/>
  <c r="S25" i="11" s="1"/>
  <c r="CZ25" i="11" s="1"/>
  <c r="Y25" i="11" s="1"/>
  <c r="CU25" i="11"/>
  <c r="CX25" i="11"/>
  <c r="W25" i="11" s="1"/>
  <c r="CY25" i="11"/>
  <c r="X25" i="11" s="1"/>
  <c r="FR25" i="11"/>
  <c r="GL25" i="11"/>
  <c r="GN25" i="11"/>
  <c r="GP25" i="11"/>
  <c r="GV25" i="11"/>
  <c r="GX25" i="11" s="1"/>
  <c r="I26" i="11"/>
  <c r="S26" i="11"/>
  <c r="AC26" i="11"/>
  <c r="AD26" i="11"/>
  <c r="CR26" i="11" s="1"/>
  <c r="Q26" i="11" s="1"/>
  <c r="AE26" i="11"/>
  <c r="CS26" i="11" s="1"/>
  <c r="R26" i="11" s="1"/>
  <c r="AF26" i="11"/>
  <c r="AG26" i="11"/>
  <c r="CU26" i="11" s="1"/>
  <c r="T26" i="11" s="1"/>
  <c r="AH26" i="11"/>
  <c r="CV26" i="11" s="1"/>
  <c r="U26" i="11" s="1"/>
  <c r="AI26" i="11"/>
  <c r="CW26" i="11" s="1"/>
  <c r="V26" i="11" s="1"/>
  <c r="AJ26" i="11"/>
  <c r="CT26" i="11"/>
  <c r="CX26" i="11"/>
  <c r="W26" i="11" s="1"/>
  <c r="FR26" i="11"/>
  <c r="GK26" i="11"/>
  <c r="GL26" i="11"/>
  <c r="GN26" i="11"/>
  <c r="GP26" i="11"/>
  <c r="GV26" i="11"/>
  <c r="GX26" i="11" s="1"/>
  <c r="I27" i="11"/>
  <c r="S27" i="11"/>
  <c r="AC27" i="11"/>
  <c r="AE27" i="11"/>
  <c r="AD27" i="11" s="1"/>
  <c r="CR27" i="11" s="1"/>
  <c r="Q27" i="11" s="1"/>
  <c r="AF27" i="11"/>
  <c r="AG27" i="11"/>
  <c r="CU27" i="11" s="1"/>
  <c r="T27" i="11" s="1"/>
  <c r="AH27" i="11"/>
  <c r="AI27" i="11"/>
  <c r="AJ27" i="11"/>
  <c r="CS27" i="11"/>
  <c r="R27" i="11" s="1"/>
  <c r="GK27" i="11" s="1"/>
  <c r="CT27" i="11"/>
  <c r="CV27" i="11"/>
  <c r="CW27" i="11"/>
  <c r="V27" i="11" s="1"/>
  <c r="CX27" i="11"/>
  <c r="W27" i="11" s="1"/>
  <c r="FR27" i="11"/>
  <c r="GL27" i="11"/>
  <c r="GN27" i="11"/>
  <c r="GP27" i="11"/>
  <c r="GV27" i="11"/>
  <c r="GX27" i="11"/>
  <c r="C28" i="11"/>
  <c r="D28" i="11"/>
  <c r="P28" i="11"/>
  <c r="AC28" i="11"/>
  <c r="AE28" i="11"/>
  <c r="CS28" i="11" s="1"/>
  <c r="R28" i="11" s="1"/>
  <c r="GK28" i="11" s="1"/>
  <c r="AF28" i="11"/>
  <c r="CT28" i="11" s="1"/>
  <c r="S28" i="11" s="1"/>
  <c r="AG28" i="11"/>
  <c r="AH28" i="11"/>
  <c r="AI28" i="11"/>
  <c r="CW28" i="11" s="1"/>
  <c r="V28" i="11" s="1"/>
  <c r="AJ28" i="11"/>
  <c r="CX28" i="11" s="1"/>
  <c r="W28" i="11" s="1"/>
  <c r="CQ28" i="11"/>
  <c r="CU28" i="11"/>
  <c r="T28" i="11" s="1"/>
  <c r="CV28" i="11"/>
  <c r="U28" i="11" s="1"/>
  <c r="L48" i="10" s="1"/>
  <c r="Q48" i="10" s="1"/>
  <c r="FR28" i="11"/>
  <c r="GL28" i="11"/>
  <c r="GN28" i="11"/>
  <c r="GP28" i="11"/>
  <c r="GV28" i="11"/>
  <c r="GX28" i="11" s="1"/>
  <c r="I29" i="11"/>
  <c r="S29" i="11"/>
  <c r="AC29" i="11"/>
  <c r="AD29" i="11"/>
  <c r="CR29" i="11" s="1"/>
  <c r="Q29" i="11" s="1"/>
  <c r="AE29" i="11"/>
  <c r="CS29" i="11" s="1"/>
  <c r="R29" i="11" s="1"/>
  <c r="AF29" i="11"/>
  <c r="AG29" i="11"/>
  <c r="CU29" i="11" s="1"/>
  <c r="T29" i="11" s="1"/>
  <c r="AH29" i="11"/>
  <c r="CV29" i="11" s="1"/>
  <c r="U29" i="11" s="1"/>
  <c r="AI29" i="11"/>
  <c r="CW29" i="11" s="1"/>
  <c r="V29" i="11" s="1"/>
  <c r="AJ29" i="11"/>
  <c r="CT29" i="11"/>
  <c r="CX29" i="11"/>
  <c r="W29" i="11" s="1"/>
  <c r="FR29" i="11"/>
  <c r="GK29" i="11"/>
  <c r="GL29" i="11"/>
  <c r="GN29" i="11"/>
  <c r="GP29" i="11"/>
  <c r="GV29" i="11"/>
  <c r="GX29" i="11" s="1"/>
  <c r="I30" i="11"/>
  <c r="R30" i="11"/>
  <c r="GK30" i="11" s="1"/>
  <c r="AC30" i="11"/>
  <c r="AD30" i="11"/>
  <c r="CR30" i="11" s="1"/>
  <c r="Q30" i="11" s="1"/>
  <c r="AE30" i="11"/>
  <c r="AF30" i="11"/>
  <c r="CT30" i="11" s="1"/>
  <c r="S30" i="11" s="1"/>
  <c r="AG30" i="11"/>
  <c r="CU30" i="11" s="1"/>
  <c r="T30" i="11" s="1"/>
  <c r="AH30" i="11"/>
  <c r="CV30" i="11" s="1"/>
  <c r="U30" i="11" s="1"/>
  <c r="AI30" i="11"/>
  <c r="AJ30" i="11"/>
  <c r="CS30" i="11"/>
  <c r="CW30" i="11"/>
  <c r="V30" i="11" s="1"/>
  <c r="CX30" i="11"/>
  <c r="W30" i="11" s="1"/>
  <c r="FR30" i="11"/>
  <c r="GL30" i="11"/>
  <c r="GN30" i="11"/>
  <c r="GP30" i="11"/>
  <c r="GV30" i="11"/>
  <c r="GX30" i="11"/>
  <c r="C31" i="11"/>
  <c r="D31" i="11"/>
  <c r="AC31" i="11"/>
  <c r="AE31" i="11"/>
  <c r="CS31" i="11" s="1"/>
  <c r="R31" i="11" s="1"/>
  <c r="GK31" i="11" s="1"/>
  <c r="AF31" i="11"/>
  <c r="CT31" i="11" s="1"/>
  <c r="S31" i="11" s="1"/>
  <c r="AG31" i="11"/>
  <c r="AH31" i="11"/>
  <c r="AI31" i="11"/>
  <c r="CW31" i="11" s="1"/>
  <c r="V31" i="11" s="1"/>
  <c r="AJ31" i="11"/>
  <c r="CX31" i="11" s="1"/>
  <c r="W31" i="11" s="1"/>
  <c r="CQ31" i="11"/>
  <c r="P31" i="11" s="1"/>
  <c r="CU31" i="11"/>
  <c r="T31" i="11" s="1"/>
  <c r="CV31" i="11"/>
  <c r="U31" i="11" s="1"/>
  <c r="FR31" i="11"/>
  <c r="GL31" i="11"/>
  <c r="GN31" i="11"/>
  <c r="GP31" i="11"/>
  <c r="GV31" i="11"/>
  <c r="GX31" i="11" s="1"/>
  <c r="I32" i="11"/>
  <c r="S32" i="11"/>
  <c r="T32" i="11"/>
  <c r="AC32" i="11"/>
  <c r="AE32" i="11"/>
  <c r="AF32" i="11"/>
  <c r="AG32" i="11"/>
  <c r="AH32" i="11"/>
  <c r="AI32" i="11"/>
  <c r="CW32" i="11" s="1"/>
  <c r="V32" i="11" s="1"/>
  <c r="AJ32" i="11"/>
  <c r="CQ32" i="11"/>
  <c r="P32" i="11" s="1"/>
  <c r="CT32" i="11"/>
  <c r="CU32" i="11"/>
  <c r="CV32" i="11"/>
  <c r="U32" i="11" s="1"/>
  <c r="CX32" i="11"/>
  <c r="W32" i="11" s="1"/>
  <c r="FR32" i="11"/>
  <c r="GL32" i="11"/>
  <c r="GN32" i="11"/>
  <c r="GP32" i="11"/>
  <c r="GV32" i="11"/>
  <c r="GX32" i="11" s="1"/>
  <c r="C33" i="11"/>
  <c r="D33" i="11"/>
  <c r="W33" i="11"/>
  <c r="AC33" i="11"/>
  <c r="AD33" i="11"/>
  <c r="CR33" i="11" s="1"/>
  <c r="Q33" i="11" s="1"/>
  <c r="AE33" i="11"/>
  <c r="AF33" i="11"/>
  <c r="AG33" i="11"/>
  <c r="CU33" i="11" s="1"/>
  <c r="T33" i="11" s="1"/>
  <c r="AH33" i="11"/>
  <c r="CV33" i="11" s="1"/>
  <c r="U33" i="11" s="1"/>
  <c r="AI33" i="11"/>
  <c r="AJ33" i="11"/>
  <c r="CS33" i="11"/>
  <c r="R33" i="11" s="1"/>
  <c r="CT33" i="11"/>
  <c r="S33" i="11" s="1"/>
  <c r="CW33" i="11"/>
  <c r="V33" i="11" s="1"/>
  <c r="CX33" i="11"/>
  <c r="FR33" i="11"/>
  <c r="GK33" i="11"/>
  <c r="GL33" i="11"/>
  <c r="GN33" i="11"/>
  <c r="GP33" i="11"/>
  <c r="GV33" i="11"/>
  <c r="GX33" i="11"/>
  <c r="I34" i="11"/>
  <c r="GX34" i="11" s="1"/>
  <c r="R34" i="11"/>
  <c r="GK34" i="11" s="1"/>
  <c r="V34" i="11"/>
  <c r="AC34" i="11"/>
  <c r="CQ34" i="11" s="1"/>
  <c r="P34" i="11" s="1"/>
  <c r="AE34" i="11"/>
  <c r="AD34" i="11" s="1"/>
  <c r="CR34" i="11" s="1"/>
  <c r="Q34" i="11" s="1"/>
  <c r="AF34" i="11"/>
  <c r="CT34" i="11" s="1"/>
  <c r="S34" i="11" s="1"/>
  <c r="AG34" i="11"/>
  <c r="CU34" i="11" s="1"/>
  <c r="AH34" i="11"/>
  <c r="AI34" i="11"/>
  <c r="AJ34" i="11"/>
  <c r="CX34" i="11" s="1"/>
  <c r="W34" i="11" s="1"/>
  <c r="CS34" i="11"/>
  <c r="CV34" i="11"/>
  <c r="U34" i="11" s="1"/>
  <c r="CW34" i="11"/>
  <c r="FR34" i="11"/>
  <c r="GL34" i="11"/>
  <c r="GN34" i="11"/>
  <c r="GP34" i="11"/>
  <c r="GV34" i="11"/>
  <c r="C35" i="11"/>
  <c r="D35" i="11"/>
  <c r="P35" i="11"/>
  <c r="AC35" i="11"/>
  <c r="AD35" i="11"/>
  <c r="CR35" i="11" s="1"/>
  <c r="Q35" i="11" s="1"/>
  <c r="K69" i="10" s="1"/>
  <c r="AE35" i="11"/>
  <c r="CS35" i="11" s="1"/>
  <c r="R35" i="11" s="1"/>
  <c r="GK35" i="11" s="1"/>
  <c r="AF35" i="11"/>
  <c r="AG35" i="11"/>
  <c r="AH35" i="11"/>
  <c r="CV35" i="11" s="1"/>
  <c r="U35" i="11" s="1"/>
  <c r="AI35" i="11"/>
  <c r="CW35" i="11" s="1"/>
  <c r="V35" i="11" s="1"/>
  <c r="AJ35" i="11"/>
  <c r="CQ35" i="11"/>
  <c r="CT35" i="11"/>
  <c r="S35" i="11" s="1"/>
  <c r="CU35" i="11"/>
  <c r="T35" i="11" s="1"/>
  <c r="CX35" i="11"/>
  <c r="W35" i="11" s="1"/>
  <c r="FR35" i="11"/>
  <c r="GL35" i="11"/>
  <c r="GN35" i="11"/>
  <c r="GP35" i="11"/>
  <c r="GV35" i="11"/>
  <c r="GX35" i="11" s="1"/>
  <c r="I36" i="11"/>
  <c r="W36" i="11"/>
  <c r="AC36" i="11"/>
  <c r="AD36" i="11"/>
  <c r="CR36" i="11" s="1"/>
  <c r="Q36" i="11" s="1"/>
  <c r="AE36" i="11"/>
  <c r="AF36" i="11"/>
  <c r="AG36" i="11"/>
  <c r="CU36" i="11" s="1"/>
  <c r="T36" i="11" s="1"/>
  <c r="AH36" i="11"/>
  <c r="CV36" i="11" s="1"/>
  <c r="U36" i="11" s="1"/>
  <c r="AI36" i="11"/>
  <c r="AJ36" i="11"/>
  <c r="CS36" i="11"/>
  <c r="R36" i="11" s="1"/>
  <c r="CT36" i="11"/>
  <c r="S36" i="11" s="1"/>
  <c r="CW36" i="11"/>
  <c r="V36" i="11" s="1"/>
  <c r="CX36" i="11"/>
  <c r="FR36" i="11"/>
  <c r="GK36" i="11"/>
  <c r="GL36" i="11"/>
  <c r="GN36" i="11"/>
  <c r="GP36" i="11"/>
  <c r="GV36" i="11"/>
  <c r="GX36" i="11"/>
  <c r="C37" i="11"/>
  <c r="D37" i="11"/>
  <c r="AC37" i="11"/>
  <c r="AE37" i="11"/>
  <c r="U77" i="10" s="1"/>
  <c r="H81" i="10" s="1"/>
  <c r="AF37" i="11"/>
  <c r="CT37" i="11" s="1"/>
  <c r="S37" i="11" s="1"/>
  <c r="AG37" i="11"/>
  <c r="AH37" i="11"/>
  <c r="AI37" i="11"/>
  <c r="CW37" i="11" s="1"/>
  <c r="V37" i="11" s="1"/>
  <c r="AJ37" i="11"/>
  <c r="CX37" i="11" s="1"/>
  <c r="W37" i="11" s="1"/>
  <c r="CQ37" i="11"/>
  <c r="P37" i="11" s="1"/>
  <c r="CU37" i="11"/>
  <c r="T37" i="11" s="1"/>
  <c r="CV37" i="11"/>
  <c r="U37" i="11" s="1"/>
  <c r="L84" i="10" s="1"/>
  <c r="Q84" i="10" s="1"/>
  <c r="FR37" i="11"/>
  <c r="GL37" i="11"/>
  <c r="GN37" i="11"/>
  <c r="GP37" i="11"/>
  <c r="GV37" i="11"/>
  <c r="GX37" i="11" s="1"/>
  <c r="I38" i="11"/>
  <c r="AC38" i="11"/>
  <c r="AB38" i="11" s="1"/>
  <c r="AD38" i="11"/>
  <c r="CR38" i="11" s="1"/>
  <c r="Q38" i="11" s="1"/>
  <c r="AE38" i="11"/>
  <c r="CS38" i="11" s="1"/>
  <c r="R38" i="11" s="1"/>
  <c r="GK38" i="11" s="1"/>
  <c r="AF38" i="11"/>
  <c r="AG38" i="11"/>
  <c r="AH38" i="11"/>
  <c r="CV38" i="11" s="1"/>
  <c r="U38" i="11" s="1"/>
  <c r="AI38" i="11"/>
  <c r="CW38" i="11" s="1"/>
  <c r="V38" i="11" s="1"/>
  <c r="AJ38" i="11"/>
  <c r="CQ38" i="11"/>
  <c r="P38" i="11" s="1"/>
  <c r="CP38" i="11" s="1"/>
  <c r="O38" i="11" s="1"/>
  <c r="CT38" i="11"/>
  <c r="S38" i="11" s="1"/>
  <c r="CU38" i="11"/>
  <c r="T38" i="11" s="1"/>
  <c r="CX38" i="11"/>
  <c r="W38" i="11" s="1"/>
  <c r="FR38" i="11"/>
  <c r="GL38" i="11"/>
  <c r="GN38" i="11"/>
  <c r="GP38" i="11"/>
  <c r="GV38" i="11"/>
  <c r="GX38" i="11" s="1"/>
  <c r="C39" i="11"/>
  <c r="D39" i="11"/>
  <c r="AB39" i="11"/>
  <c r="AC39" i="11"/>
  <c r="CQ39" i="11" s="1"/>
  <c r="P39" i="11" s="1"/>
  <c r="CP39" i="11" s="1"/>
  <c r="O39" i="11" s="1"/>
  <c r="AE39" i="11"/>
  <c r="AD39" i="11" s="1"/>
  <c r="CR39" i="11" s="1"/>
  <c r="Q39" i="11" s="1"/>
  <c r="AF39" i="11"/>
  <c r="CT39" i="11" s="1"/>
  <c r="S39" i="11" s="1"/>
  <c r="AG39" i="11"/>
  <c r="CU39" i="11" s="1"/>
  <c r="T39" i="11" s="1"/>
  <c r="AH39" i="11"/>
  <c r="AI39" i="11"/>
  <c r="AJ39" i="11"/>
  <c r="CX39" i="11" s="1"/>
  <c r="W39" i="11" s="1"/>
  <c r="CS39" i="11"/>
  <c r="R39" i="11" s="1"/>
  <c r="GK39" i="11" s="1"/>
  <c r="CV39" i="11"/>
  <c r="U39" i="11" s="1"/>
  <c r="L92" i="10" s="1"/>
  <c r="Q92" i="10" s="1"/>
  <c r="CW39" i="11"/>
  <c r="V39" i="11" s="1"/>
  <c r="FR39" i="11"/>
  <c r="GL39" i="11"/>
  <c r="GN39" i="11"/>
  <c r="CB57" i="11" s="1"/>
  <c r="GP39" i="11"/>
  <c r="GV39" i="11"/>
  <c r="GX39" i="11"/>
  <c r="I40" i="11"/>
  <c r="AC40" i="11"/>
  <c r="AE40" i="11"/>
  <c r="AF40" i="11"/>
  <c r="CT40" i="11" s="1"/>
  <c r="S40" i="11" s="1"/>
  <c r="AG40" i="11"/>
  <c r="AH40" i="11"/>
  <c r="AI40" i="11"/>
  <c r="CW40" i="11" s="1"/>
  <c r="V40" i="11" s="1"/>
  <c r="AJ40" i="11"/>
  <c r="CX40" i="11" s="1"/>
  <c r="W40" i="11" s="1"/>
  <c r="CQ40" i="11"/>
  <c r="P40" i="11" s="1"/>
  <c r="CU40" i="11"/>
  <c r="T40" i="11" s="1"/>
  <c r="CV40" i="11"/>
  <c r="U40" i="11" s="1"/>
  <c r="FR40" i="11"/>
  <c r="GL40" i="11"/>
  <c r="GN40" i="11"/>
  <c r="GP40" i="11"/>
  <c r="GV40" i="11"/>
  <c r="GX40" i="11"/>
  <c r="C41" i="11"/>
  <c r="D41" i="11"/>
  <c r="S41" i="11"/>
  <c r="AC41" i="11"/>
  <c r="AB41" i="11" s="1"/>
  <c r="AD41" i="11"/>
  <c r="CR41" i="11" s="1"/>
  <c r="Q41" i="11" s="1"/>
  <c r="AE41" i="11"/>
  <c r="AF41" i="11"/>
  <c r="AG41" i="11"/>
  <c r="AH41" i="11"/>
  <c r="CV41" i="11" s="1"/>
  <c r="U41" i="11" s="1"/>
  <c r="AI41" i="11"/>
  <c r="AJ41" i="11"/>
  <c r="CQ41" i="11"/>
  <c r="P41" i="11" s="1"/>
  <c r="CS41" i="11"/>
  <c r="R41" i="11" s="1"/>
  <c r="GK41" i="11" s="1"/>
  <c r="CT41" i="11"/>
  <c r="CU41" i="11"/>
  <c r="T41" i="11" s="1"/>
  <c r="CW41" i="11"/>
  <c r="V41" i="11" s="1"/>
  <c r="CX41" i="11"/>
  <c r="W41" i="11" s="1"/>
  <c r="FR41" i="11"/>
  <c r="GL41" i="11"/>
  <c r="GN41" i="11"/>
  <c r="GP41" i="11"/>
  <c r="GV41" i="11"/>
  <c r="GX41" i="11"/>
  <c r="I42" i="11"/>
  <c r="AC42" i="11"/>
  <c r="AE42" i="11"/>
  <c r="AD42" i="11" s="1"/>
  <c r="AF42" i="11"/>
  <c r="AG42" i="11"/>
  <c r="CU42" i="11" s="1"/>
  <c r="T42" i="11" s="1"/>
  <c r="AH42" i="11"/>
  <c r="AI42" i="11"/>
  <c r="AJ42" i="11"/>
  <c r="CX42" i="11" s="1"/>
  <c r="W42" i="11" s="1"/>
  <c r="CR42" i="11"/>
  <c r="Q42" i="11" s="1"/>
  <c r="CS42" i="11"/>
  <c r="R42" i="11" s="1"/>
  <c r="GK42" i="11" s="1"/>
  <c r="CT42" i="11"/>
  <c r="S42" i="11" s="1"/>
  <c r="CV42" i="11"/>
  <c r="U42" i="11" s="1"/>
  <c r="CW42" i="11"/>
  <c r="V42" i="11" s="1"/>
  <c r="FR42" i="11"/>
  <c r="GL42" i="11"/>
  <c r="GN42" i="11"/>
  <c r="GP42" i="11"/>
  <c r="GV42" i="11"/>
  <c r="GX42" i="11"/>
  <c r="C43" i="11"/>
  <c r="D43" i="11"/>
  <c r="Q43" i="11"/>
  <c r="W43" i="11"/>
  <c r="AC43" i="11"/>
  <c r="AD43" i="11"/>
  <c r="CR43" i="11" s="1"/>
  <c r="AE43" i="11"/>
  <c r="CS43" i="11" s="1"/>
  <c r="R43" i="11" s="1"/>
  <c r="AF43" i="11"/>
  <c r="AG43" i="11"/>
  <c r="AH43" i="11"/>
  <c r="AI43" i="11"/>
  <c r="CW43" i="11" s="1"/>
  <c r="V43" i="11" s="1"/>
  <c r="AJ43" i="11"/>
  <c r="CQ43" i="11"/>
  <c r="P43" i="11" s="1"/>
  <c r="CT43" i="11"/>
  <c r="S43" i="11" s="1"/>
  <c r="CU43" i="11"/>
  <c r="T43" i="11" s="1"/>
  <c r="CV43" i="11"/>
  <c r="U43" i="11" s="1"/>
  <c r="L109" i="10" s="1"/>
  <c r="CX43" i="11"/>
  <c r="FR43" i="11"/>
  <c r="GK43" i="11"/>
  <c r="GL43" i="11"/>
  <c r="GN43" i="11"/>
  <c r="GP43" i="11"/>
  <c r="GV43" i="11"/>
  <c r="GX43" i="11" s="1"/>
  <c r="I44" i="11"/>
  <c r="GX44" i="11" s="1"/>
  <c r="AC44" i="11"/>
  <c r="AB44" i="11" s="1"/>
  <c r="AD44" i="11"/>
  <c r="CR44" i="11" s="1"/>
  <c r="AE44" i="11"/>
  <c r="AF44" i="11"/>
  <c r="AG44" i="11"/>
  <c r="AH44" i="11"/>
  <c r="CV44" i="11" s="1"/>
  <c r="AI44" i="11"/>
  <c r="AJ44" i="11"/>
  <c r="CQ44" i="11"/>
  <c r="CS44" i="11"/>
  <c r="R44" i="11" s="1"/>
  <c r="GK44" i="11" s="1"/>
  <c r="CT44" i="11"/>
  <c r="CU44" i="11"/>
  <c r="CW44" i="11"/>
  <c r="CX44" i="11"/>
  <c r="W44" i="11" s="1"/>
  <c r="FR44" i="11"/>
  <c r="GL44" i="11"/>
  <c r="GN44" i="11"/>
  <c r="GP44" i="11"/>
  <c r="GV44" i="11"/>
  <c r="C45" i="11"/>
  <c r="D45" i="11"/>
  <c r="P45" i="11"/>
  <c r="AC45" i="11"/>
  <c r="AE45" i="11"/>
  <c r="AD45" i="11" s="1"/>
  <c r="CR45" i="11" s="1"/>
  <c r="Q45" i="11" s="1"/>
  <c r="AF45" i="11"/>
  <c r="CT45" i="11" s="1"/>
  <c r="S45" i="11" s="1"/>
  <c r="AG45" i="11"/>
  <c r="AH45" i="11"/>
  <c r="CV45" i="11" s="1"/>
  <c r="U45" i="11" s="1"/>
  <c r="AI45" i="11"/>
  <c r="CW45" i="11" s="1"/>
  <c r="V45" i="11" s="1"/>
  <c r="AJ45" i="11"/>
  <c r="CX45" i="11" s="1"/>
  <c r="W45" i="11" s="1"/>
  <c r="CQ45" i="11"/>
  <c r="CS45" i="11"/>
  <c r="R45" i="11" s="1"/>
  <c r="GK45" i="11" s="1"/>
  <c r="CU45" i="11"/>
  <c r="T45" i="11" s="1"/>
  <c r="FR45" i="11"/>
  <c r="GL45" i="11"/>
  <c r="GN45" i="11"/>
  <c r="GP45" i="11"/>
  <c r="GV45" i="11"/>
  <c r="GX45" i="11"/>
  <c r="I46" i="11"/>
  <c r="S46" i="11"/>
  <c r="AC46" i="11"/>
  <c r="AE46" i="11"/>
  <c r="AF46" i="11"/>
  <c r="AG46" i="11"/>
  <c r="AH46" i="11"/>
  <c r="AI46" i="11"/>
  <c r="CW46" i="11" s="1"/>
  <c r="V46" i="11" s="1"/>
  <c r="AJ46" i="11"/>
  <c r="CQ46" i="11"/>
  <c r="P46" i="11" s="1"/>
  <c r="CT46" i="11"/>
  <c r="CU46" i="11"/>
  <c r="T46" i="11" s="1"/>
  <c r="CV46" i="11"/>
  <c r="U46" i="11" s="1"/>
  <c r="CX46" i="11"/>
  <c r="W46" i="11" s="1"/>
  <c r="FR46" i="11"/>
  <c r="GL46" i="11"/>
  <c r="GN46" i="11"/>
  <c r="GP46" i="11"/>
  <c r="GV46" i="11"/>
  <c r="GX46" i="11" s="1"/>
  <c r="C47" i="11"/>
  <c r="D47" i="11"/>
  <c r="AC47" i="11"/>
  <c r="AB47" i="11" s="1"/>
  <c r="AE47" i="11"/>
  <c r="AD47" i="11" s="1"/>
  <c r="AF47" i="11"/>
  <c r="CT47" i="11" s="1"/>
  <c r="S47" i="11" s="1"/>
  <c r="AG47" i="11"/>
  <c r="AH47" i="11"/>
  <c r="AI47" i="11"/>
  <c r="AJ47" i="11"/>
  <c r="CX47" i="11" s="1"/>
  <c r="W47" i="11" s="1"/>
  <c r="CQ47" i="11"/>
  <c r="P47" i="11" s="1"/>
  <c r="CR47" i="11"/>
  <c r="Q47" i="11" s="1"/>
  <c r="CS47" i="11"/>
  <c r="R47" i="11" s="1"/>
  <c r="GK47" i="11" s="1"/>
  <c r="CU47" i="11"/>
  <c r="T47" i="11" s="1"/>
  <c r="CV47" i="11"/>
  <c r="U47" i="11" s="1"/>
  <c r="CW47" i="11"/>
  <c r="V47" i="11" s="1"/>
  <c r="FR47" i="11"/>
  <c r="GL47" i="11"/>
  <c r="GN47" i="11"/>
  <c r="GP47" i="11"/>
  <c r="GV47" i="11"/>
  <c r="GX47" i="11"/>
  <c r="I48" i="11"/>
  <c r="U48" i="11"/>
  <c r="AC48" i="11"/>
  <c r="AE48" i="11"/>
  <c r="AF48" i="11"/>
  <c r="AG48" i="11"/>
  <c r="AH48" i="11"/>
  <c r="AI48" i="11"/>
  <c r="CW48" i="11" s="1"/>
  <c r="V48" i="11" s="1"/>
  <c r="AJ48" i="11"/>
  <c r="CQ48" i="11"/>
  <c r="P48" i="11" s="1"/>
  <c r="CT48" i="11"/>
  <c r="S48" i="11" s="1"/>
  <c r="CU48" i="11"/>
  <c r="T48" i="11" s="1"/>
  <c r="CV48" i="11"/>
  <c r="CX48" i="11"/>
  <c r="W48" i="11" s="1"/>
  <c r="FR48" i="11"/>
  <c r="GL48" i="11"/>
  <c r="GN48" i="11"/>
  <c r="GP48" i="11"/>
  <c r="GV48" i="11"/>
  <c r="GX48" i="11" s="1"/>
  <c r="C49" i="11"/>
  <c r="D49" i="11"/>
  <c r="AC49" i="11"/>
  <c r="AE49" i="11"/>
  <c r="AD49" i="11" s="1"/>
  <c r="CR49" i="11" s="1"/>
  <c r="Q49" i="11" s="1"/>
  <c r="AF49" i="11"/>
  <c r="AG49" i="11"/>
  <c r="CU49" i="11" s="1"/>
  <c r="T49" i="11" s="1"/>
  <c r="AH49" i="11"/>
  <c r="AI49" i="11"/>
  <c r="AJ49" i="11"/>
  <c r="CS49" i="11"/>
  <c r="R49" i="11" s="1"/>
  <c r="GK49" i="11" s="1"/>
  <c r="CT49" i="11"/>
  <c r="S49" i="11" s="1"/>
  <c r="CV49" i="11"/>
  <c r="U49" i="11" s="1"/>
  <c r="CW49" i="11"/>
  <c r="V49" i="11" s="1"/>
  <c r="CX49" i="11"/>
  <c r="W49" i="11" s="1"/>
  <c r="FR49" i="11"/>
  <c r="GL49" i="11"/>
  <c r="GN49" i="11"/>
  <c r="GP49" i="11"/>
  <c r="GV49" i="11"/>
  <c r="GX49" i="11"/>
  <c r="I50" i="11"/>
  <c r="GX50" i="11" s="1"/>
  <c r="AB50" i="11"/>
  <c r="AC50" i="11"/>
  <c r="AE50" i="11"/>
  <c r="AD50" i="11" s="1"/>
  <c r="CR50" i="11" s="1"/>
  <c r="AF50" i="11"/>
  <c r="CT50" i="11" s="1"/>
  <c r="AG50" i="11"/>
  <c r="AH50" i="11"/>
  <c r="AI50" i="11"/>
  <c r="AJ50" i="11"/>
  <c r="CX50" i="11" s="1"/>
  <c r="CQ50" i="11"/>
  <c r="CS50" i="11"/>
  <c r="R50" i="11" s="1"/>
  <c r="GK50" i="11" s="1"/>
  <c r="CU50" i="11"/>
  <c r="CV50" i="11"/>
  <c r="CW50" i="11"/>
  <c r="V50" i="11" s="1"/>
  <c r="FR50" i="11"/>
  <c r="GL50" i="11"/>
  <c r="GN50" i="11"/>
  <c r="GP50" i="11"/>
  <c r="GV50" i="11"/>
  <c r="C51" i="11"/>
  <c r="D51" i="11"/>
  <c r="T51" i="11"/>
  <c r="AC51" i="11"/>
  <c r="AD51" i="11"/>
  <c r="CR51" i="11" s="1"/>
  <c r="Q51" i="11" s="1"/>
  <c r="AE51" i="11"/>
  <c r="AF51" i="11"/>
  <c r="AG51" i="11"/>
  <c r="AH51" i="11"/>
  <c r="CV51" i="11" s="1"/>
  <c r="U51" i="11" s="1"/>
  <c r="AI51" i="11"/>
  <c r="AJ51" i="11"/>
  <c r="CQ51" i="11"/>
  <c r="P51" i="11" s="1"/>
  <c r="CS51" i="11"/>
  <c r="R51" i="11" s="1"/>
  <c r="GK51" i="11" s="1"/>
  <c r="CT51" i="11"/>
  <c r="S51" i="11" s="1"/>
  <c r="CU51" i="11"/>
  <c r="CW51" i="11"/>
  <c r="V51" i="11" s="1"/>
  <c r="CX51" i="11"/>
  <c r="W51" i="11" s="1"/>
  <c r="FR51" i="11"/>
  <c r="GL51" i="11"/>
  <c r="GN51" i="11"/>
  <c r="GP51" i="11"/>
  <c r="GV51" i="11"/>
  <c r="GX51" i="11"/>
  <c r="I52" i="11"/>
  <c r="R52" i="11"/>
  <c r="GK52" i="11" s="1"/>
  <c r="AB52" i="11"/>
  <c r="AC52" i="11"/>
  <c r="CQ52" i="11" s="1"/>
  <c r="P52" i="11" s="1"/>
  <c r="AE52" i="11"/>
  <c r="AD52" i="11" s="1"/>
  <c r="CR52" i="11" s="1"/>
  <c r="Q52" i="11" s="1"/>
  <c r="AF52" i="11"/>
  <c r="CT52" i="11" s="1"/>
  <c r="S52" i="11" s="1"/>
  <c r="AG52" i="11"/>
  <c r="CU52" i="11" s="1"/>
  <c r="T52" i="11" s="1"/>
  <c r="AH52" i="11"/>
  <c r="AI52" i="11"/>
  <c r="AJ52" i="11"/>
  <c r="CX52" i="11" s="1"/>
  <c r="W52" i="11" s="1"/>
  <c r="CS52" i="11"/>
  <c r="CV52" i="11"/>
  <c r="U52" i="11" s="1"/>
  <c r="CW52" i="11"/>
  <c r="V52" i="11" s="1"/>
  <c r="FR52" i="11"/>
  <c r="GL52" i="11"/>
  <c r="GN52" i="11"/>
  <c r="GP52" i="11"/>
  <c r="GV52" i="11"/>
  <c r="GX52" i="11"/>
  <c r="I53" i="11"/>
  <c r="Q53" i="11"/>
  <c r="R53" i="11"/>
  <c r="GK53" i="11" s="1"/>
  <c r="AB53" i="11"/>
  <c r="AC53" i="11"/>
  <c r="AE53" i="11"/>
  <c r="AD53" i="11" s="1"/>
  <c r="AF53" i="11"/>
  <c r="CT53" i="11" s="1"/>
  <c r="S53" i="11" s="1"/>
  <c r="AG53" i="11"/>
  <c r="AH53" i="11"/>
  <c r="AI53" i="11"/>
  <c r="AJ53" i="11"/>
  <c r="CX53" i="11" s="1"/>
  <c r="W53" i="11" s="1"/>
  <c r="CQ53" i="11"/>
  <c r="P53" i="11" s="1"/>
  <c r="CP53" i="11" s="1"/>
  <c r="O53" i="11" s="1"/>
  <c r="CR53" i="11"/>
  <c r="CS53" i="11"/>
  <c r="CU53" i="11"/>
  <c r="T53" i="11" s="1"/>
  <c r="CV53" i="11"/>
  <c r="U53" i="11" s="1"/>
  <c r="CW53" i="11"/>
  <c r="V53" i="11" s="1"/>
  <c r="FR53" i="11"/>
  <c r="GL53" i="11"/>
  <c r="GN53" i="11"/>
  <c r="GP53" i="11"/>
  <c r="GV53" i="11"/>
  <c r="GX53" i="11" s="1"/>
  <c r="R54" i="11"/>
  <c r="GK54" i="11" s="1"/>
  <c r="U54" i="11"/>
  <c r="AB54" i="11"/>
  <c r="AC54" i="11"/>
  <c r="AE54" i="11"/>
  <c r="AD54" i="11" s="1"/>
  <c r="AF54" i="11"/>
  <c r="CT54" i="11" s="1"/>
  <c r="S54" i="11" s="1"/>
  <c r="AG54" i="11"/>
  <c r="AH54" i="11"/>
  <c r="AI54" i="11"/>
  <c r="AJ54" i="11"/>
  <c r="CX54" i="11" s="1"/>
  <c r="W54" i="11" s="1"/>
  <c r="CQ54" i="11"/>
  <c r="P54" i="11" s="1"/>
  <c r="CR54" i="11"/>
  <c r="Q54" i="11" s="1"/>
  <c r="CS54" i="11"/>
  <c r="CU54" i="11"/>
  <c r="T54" i="11" s="1"/>
  <c r="CV54" i="11"/>
  <c r="CW54" i="11"/>
  <c r="V54" i="11" s="1"/>
  <c r="FR54" i="11"/>
  <c r="GL54" i="11"/>
  <c r="GN54" i="11"/>
  <c r="GP54" i="11"/>
  <c r="GV54" i="11"/>
  <c r="GX54" i="11"/>
  <c r="I55" i="11"/>
  <c r="T55" i="11"/>
  <c r="AC55" i="11"/>
  <c r="AE55" i="11"/>
  <c r="CS55" i="11" s="1"/>
  <c r="R55" i="11" s="1"/>
  <c r="GK55" i="11" s="1"/>
  <c r="AF55" i="11"/>
  <c r="AG55" i="11"/>
  <c r="AH55" i="11"/>
  <c r="AI55" i="11"/>
  <c r="CW55" i="11" s="1"/>
  <c r="V55" i="11" s="1"/>
  <c r="AJ55" i="11"/>
  <c r="CQ55" i="11"/>
  <c r="P55" i="11" s="1"/>
  <c r="CT55" i="11"/>
  <c r="S55" i="11" s="1"/>
  <c r="CU55" i="11"/>
  <c r="CV55" i="11"/>
  <c r="U55" i="11" s="1"/>
  <c r="CX55" i="11"/>
  <c r="W55" i="11" s="1"/>
  <c r="CY55" i="11"/>
  <c r="X55" i="11" s="1"/>
  <c r="T148" i="10" s="1"/>
  <c r="CZ55" i="11"/>
  <c r="Y55" i="11" s="1"/>
  <c r="V148" i="10" s="1"/>
  <c r="FR55" i="11"/>
  <c r="GL55" i="11"/>
  <c r="GN55" i="11"/>
  <c r="GP55" i="11"/>
  <c r="GV55" i="11"/>
  <c r="GX55" i="11" s="1"/>
  <c r="B57" i="11"/>
  <c r="B22" i="11" s="1"/>
  <c r="C57" i="11"/>
  <c r="C22" i="11" s="1"/>
  <c r="D57" i="11"/>
  <c r="D22" i="11" s="1"/>
  <c r="F57" i="11"/>
  <c r="F22" i="11" s="1"/>
  <c r="G57" i="11"/>
  <c r="G22" i="11" s="1"/>
  <c r="BB57" i="11"/>
  <c r="BB22" i="11" s="1"/>
  <c r="BC57" i="11"/>
  <c r="BX57" i="11"/>
  <c r="CK57" i="11"/>
  <c r="CK22" i="11" s="1"/>
  <c r="CL57" i="11"/>
  <c r="CL22" i="11" s="1"/>
  <c r="F70" i="11"/>
  <c r="B89" i="11"/>
  <c r="B18" i="11" s="1"/>
  <c r="C89" i="11"/>
  <c r="C18" i="11" s="1"/>
  <c r="D89" i="11"/>
  <c r="D18" i="11" s="1"/>
  <c r="F89" i="11"/>
  <c r="F18" i="11" s="1"/>
  <c r="G89" i="11"/>
  <c r="G18" i="11" s="1"/>
  <c r="B11" i="10"/>
  <c r="A28" i="10"/>
  <c r="B28" i="10"/>
  <c r="C28" i="10"/>
  <c r="D28" i="10"/>
  <c r="E28" i="10"/>
  <c r="F28" i="10"/>
  <c r="I28" i="10"/>
  <c r="S28" i="10"/>
  <c r="H33" i="10" s="1"/>
  <c r="U28" i="10"/>
  <c r="F29" i="10"/>
  <c r="G29" i="10"/>
  <c r="H29" i="10"/>
  <c r="J29" i="10"/>
  <c r="K29" i="10"/>
  <c r="R29" i="10"/>
  <c r="F30" i="10"/>
  <c r="G30" i="10"/>
  <c r="H30" i="10"/>
  <c r="J30" i="10"/>
  <c r="K30" i="10"/>
  <c r="F31" i="10"/>
  <c r="G31" i="10"/>
  <c r="H31" i="10"/>
  <c r="J31" i="10"/>
  <c r="R31" i="10"/>
  <c r="F32" i="10"/>
  <c r="G32" i="10"/>
  <c r="H32" i="10"/>
  <c r="J32" i="10"/>
  <c r="K32" i="10"/>
  <c r="E33" i="10"/>
  <c r="J33" i="10"/>
  <c r="E34" i="10"/>
  <c r="J34" i="10"/>
  <c r="E35" i="10"/>
  <c r="G35" i="10"/>
  <c r="L35" i="10"/>
  <c r="A36" i="10"/>
  <c r="B36" i="10"/>
  <c r="C36" i="10"/>
  <c r="D36" i="10"/>
  <c r="E36" i="10"/>
  <c r="F36" i="10"/>
  <c r="H36" i="10"/>
  <c r="J36" i="10"/>
  <c r="K36" i="10"/>
  <c r="S36" i="10"/>
  <c r="T36" i="10"/>
  <c r="U36" i="10"/>
  <c r="V36" i="10"/>
  <c r="W36" i="10"/>
  <c r="X36" i="10"/>
  <c r="Y36" i="10"/>
  <c r="Z36" i="10"/>
  <c r="A37" i="10"/>
  <c r="B37" i="10"/>
  <c r="C37" i="10"/>
  <c r="D37" i="10"/>
  <c r="E37" i="10"/>
  <c r="F37" i="10"/>
  <c r="H37" i="10"/>
  <c r="J37" i="10"/>
  <c r="S37" i="10"/>
  <c r="U37" i="10"/>
  <c r="W37" i="10"/>
  <c r="X37" i="10"/>
  <c r="Y37" i="10"/>
  <c r="Z37" i="10"/>
  <c r="A38" i="10"/>
  <c r="B38" i="10"/>
  <c r="D38" i="10"/>
  <c r="E38" i="10"/>
  <c r="F38" i="10"/>
  <c r="H38" i="10"/>
  <c r="X38" i="10" s="1"/>
  <c r="J38" i="10"/>
  <c r="S38" i="10"/>
  <c r="U38" i="10"/>
  <c r="W38" i="10"/>
  <c r="Y38" i="10"/>
  <c r="Z38" i="10"/>
  <c r="L39" i="10"/>
  <c r="Q39" i="10"/>
  <c r="W39" i="10"/>
  <c r="Y39" i="10"/>
  <c r="Z39" i="10"/>
  <c r="A40" i="10"/>
  <c r="B40" i="10"/>
  <c r="C40" i="10"/>
  <c r="D40" i="10"/>
  <c r="E40" i="10"/>
  <c r="F40" i="10"/>
  <c r="I40" i="10"/>
  <c r="S40" i="10"/>
  <c r="U40" i="10"/>
  <c r="F41" i="10"/>
  <c r="G41" i="10"/>
  <c r="H41" i="10"/>
  <c r="J41" i="10"/>
  <c r="K41" i="10"/>
  <c r="R41" i="10"/>
  <c r="F42" i="10"/>
  <c r="G42" i="10"/>
  <c r="H42" i="10"/>
  <c r="J42" i="10"/>
  <c r="K42" i="10"/>
  <c r="E43" i="10"/>
  <c r="J43" i="10"/>
  <c r="E44" i="10"/>
  <c r="H44" i="10"/>
  <c r="J44" i="10"/>
  <c r="E45" i="10"/>
  <c r="G45" i="10"/>
  <c r="L45" i="10"/>
  <c r="A46" i="10"/>
  <c r="B46" i="10"/>
  <c r="C46" i="10"/>
  <c r="D46" i="10"/>
  <c r="E46" i="10"/>
  <c r="F46" i="10"/>
  <c r="H46" i="10"/>
  <c r="X46" i="10" s="1"/>
  <c r="J46" i="10"/>
  <c r="S46" i="10"/>
  <c r="U46" i="10"/>
  <c r="W46" i="10"/>
  <c r="Y46" i="10"/>
  <c r="Z46" i="10"/>
  <c r="A47" i="10"/>
  <c r="B47" i="10"/>
  <c r="C47" i="10"/>
  <c r="D47" i="10"/>
  <c r="E47" i="10"/>
  <c r="F47" i="10"/>
  <c r="H47" i="10"/>
  <c r="J47" i="10"/>
  <c r="S47" i="10"/>
  <c r="H43" i="10" s="1"/>
  <c r="U47" i="10"/>
  <c r="W47" i="10"/>
  <c r="X47" i="10"/>
  <c r="Y47" i="10"/>
  <c r="Z47" i="10"/>
  <c r="W48" i="10"/>
  <c r="Y48" i="10"/>
  <c r="Z48" i="10"/>
  <c r="A49" i="10"/>
  <c r="B49" i="10"/>
  <c r="C49" i="10"/>
  <c r="D49" i="10"/>
  <c r="E49" i="10"/>
  <c r="F49" i="10"/>
  <c r="I49" i="10"/>
  <c r="S49" i="10"/>
  <c r="U49" i="10"/>
  <c r="F50" i="10"/>
  <c r="G50" i="10"/>
  <c r="H50" i="10"/>
  <c r="R50" i="10" s="1"/>
  <c r="J50" i="10"/>
  <c r="K50" i="10"/>
  <c r="F51" i="10"/>
  <c r="G51" i="10"/>
  <c r="H51" i="10"/>
  <c r="J51" i="10"/>
  <c r="K51" i="10"/>
  <c r="E52" i="10"/>
  <c r="J52" i="10"/>
  <c r="E53" i="10"/>
  <c r="H53" i="10"/>
  <c r="J53" i="10"/>
  <c r="E54" i="10"/>
  <c r="G54" i="10"/>
  <c r="L54" i="10"/>
  <c r="A55" i="10"/>
  <c r="B55" i="10"/>
  <c r="C55" i="10"/>
  <c r="D55" i="10"/>
  <c r="E55" i="10"/>
  <c r="F55" i="10"/>
  <c r="J55" i="10"/>
  <c r="S55" i="10"/>
  <c r="H52" i="10" s="1"/>
  <c r="U55" i="10"/>
  <c r="W55" i="10"/>
  <c r="Y55" i="10"/>
  <c r="Z55" i="10"/>
  <c r="L56" i="10"/>
  <c r="Q56" i="10"/>
  <c r="W56" i="10"/>
  <c r="Y56" i="10"/>
  <c r="Z56" i="10"/>
  <c r="A57" i="10"/>
  <c r="B57" i="10"/>
  <c r="C57" i="10"/>
  <c r="D57" i="10"/>
  <c r="E57" i="10"/>
  <c r="F57" i="10"/>
  <c r="I57" i="10"/>
  <c r="S57" i="10"/>
  <c r="U57" i="10"/>
  <c r="F58" i="10"/>
  <c r="G58" i="10"/>
  <c r="H58" i="10"/>
  <c r="J58" i="10"/>
  <c r="K58" i="10"/>
  <c r="F59" i="10"/>
  <c r="G59" i="10"/>
  <c r="H59" i="10"/>
  <c r="J59" i="10"/>
  <c r="K59" i="10"/>
  <c r="F60" i="10"/>
  <c r="G60" i="10"/>
  <c r="H60" i="10"/>
  <c r="J60" i="10"/>
  <c r="K60" i="10"/>
  <c r="R60" i="10"/>
  <c r="F61" i="10"/>
  <c r="G61" i="10"/>
  <c r="H61" i="10"/>
  <c r="J61" i="10"/>
  <c r="E62" i="10"/>
  <c r="J62" i="10"/>
  <c r="E63" i="10"/>
  <c r="H63" i="10"/>
  <c r="G66" i="10" s="1"/>
  <c r="O66" i="10" s="1"/>
  <c r="J63" i="10"/>
  <c r="E64" i="10"/>
  <c r="G64" i="10"/>
  <c r="L64" i="10"/>
  <c r="A65" i="10"/>
  <c r="B65" i="10"/>
  <c r="C65" i="10"/>
  <c r="D65" i="10"/>
  <c r="E65" i="10"/>
  <c r="F65" i="10"/>
  <c r="H65" i="10"/>
  <c r="X65" i="10" s="1"/>
  <c r="J65" i="10"/>
  <c r="S65" i="10"/>
  <c r="H62" i="10" s="1"/>
  <c r="U65" i="10"/>
  <c r="W65" i="10"/>
  <c r="Y65" i="10"/>
  <c r="Z65" i="10"/>
  <c r="L66" i="10"/>
  <c r="Q66" i="10"/>
  <c r="W66" i="10"/>
  <c r="Y66" i="10"/>
  <c r="Z66" i="10"/>
  <c r="A67" i="10"/>
  <c r="B67" i="10"/>
  <c r="C67" i="10"/>
  <c r="D67" i="10"/>
  <c r="E67" i="10"/>
  <c r="F67" i="10"/>
  <c r="I67" i="10"/>
  <c r="S67" i="10"/>
  <c r="H72" i="10" s="1"/>
  <c r="X76" i="10" s="1"/>
  <c r="U67" i="10"/>
  <c r="F68" i="10"/>
  <c r="G68" i="10"/>
  <c r="H68" i="10"/>
  <c r="J68" i="10"/>
  <c r="K68" i="10"/>
  <c r="R68" i="10"/>
  <c r="F69" i="10"/>
  <c r="G69" i="10"/>
  <c r="H69" i="10"/>
  <c r="J69" i="10"/>
  <c r="F70" i="10"/>
  <c r="G70" i="10"/>
  <c r="H70" i="10"/>
  <c r="R70" i="10" s="1"/>
  <c r="J70" i="10"/>
  <c r="K70" i="10"/>
  <c r="F71" i="10"/>
  <c r="G71" i="10"/>
  <c r="H71" i="10"/>
  <c r="J71" i="10"/>
  <c r="K71" i="10"/>
  <c r="E72" i="10"/>
  <c r="J72" i="10"/>
  <c r="E73" i="10"/>
  <c r="J73" i="10"/>
  <c r="E74" i="10"/>
  <c r="G74" i="10"/>
  <c r="L74" i="10"/>
  <c r="A75" i="10"/>
  <c r="B75" i="10"/>
  <c r="D75" i="10"/>
  <c r="E75" i="10"/>
  <c r="F75" i="10"/>
  <c r="H75" i="10"/>
  <c r="J75" i="10"/>
  <c r="S75" i="10"/>
  <c r="U75" i="10"/>
  <c r="H73" i="10" s="1"/>
  <c r="W75" i="10"/>
  <c r="X75" i="10"/>
  <c r="Y75" i="10"/>
  <c r="Z75" i="10"/>
  <c r="L76" i="10"/>
  <c r="Q76" i="10" s="1"/>
  <c r="W76" i="10"/>
  <c r="Y76" i="10"/>
  <c r="Z76" i="10"/>
  <c r="A77" i="10"/>
  <c r="B77" i="10"/>
  <c r="C77" i="10"/>
  <c r="D77" i="10"/>
  <c r="E77" i="10"/>
  <c r="F77" i="10"/>
  <c r="I77" i="10"/>
  <c r="F78" i="10"/>
  <c r="G78" i="10"/>
  <c r="H78" i="10"/>
  <c r="J78" i="10"/>
  <c r="K78" i="10"/>
  <c r="R78" i="10"/>
  <c r="F79" i="10"/>
  <c r="G79" i="10"/>
  <c r="H79" i="10"/>
  <c r="J79" i="10"/>
  <c r="K79" i="10"/>
  <c r="E80" i="10"/>
  <c r="J80" i="10"/>
  <c r="E81" i="10"/>
  <c r="J81" i="10"/>
  <c r="E82" i="10"/>
  <c r="G82" i="10"/>
  <c r="L82" i="10"/>
  <c r="A83" i="10"/>
  <c r="B83" i="10"/>
  <c r="D83" i="10"/>
  <c r="E83" i="10"/>
  <c r="F83" i="10"/>
  <c r="H83" i="10"/>
  <c r="J83" i="10"/>
  <c r="K83" i="10"/>
  <c r="S83" i="10"/>
  <c r="U83" i="10"/>
  <c r="W83" i="10"/>
  <c r="X83" i="10"/>
  <c r="Y83" i="10"/>
  <c r="Z83" i="10"/>
  <c r="W84" i="10"/>
  <c r="Y84" i="10"/>
  <c r="Z84" i="10"/>
  <c r="A85" i="10"/>
  <c r="B85" i="10"/>
  <c r="C85" i="10"/>
  <c r="D85" i="10"/>
  <c r="E85" i="10"/>
  <c r="F85" i="10"/>
  <c r="I85" i="10"/>
  <c r="S85" i="10"/>
  <c r="U85" i="10"/>
  <c r="H89" i="10" s="1"/>
  <c r="F86" i="10"/>
  <c r="G86" i="10"/>
  <c r="H86" i="10"/>
  <c r="J86" i="10"/>
  <c r="K86" i="10"/>
  <c r="F87" i="10"/>
  <c r="G87" i="10"/>
  <c r="H87" i="10"/>
  <c r="J87" i="10"/>
  <c r="K87" i="10"/>
  <c r="E88" i="10"/>
  <c r="J88" i="10"/>
  <c r="E89" i="10"/>
  <c r="J89" i="10"/>
  <c r="E90" i="10"/>
  <c r="G90" i="10"/>
  <c r="A91" i="10"/>
  <c r="B91" i="10"/>
  <c r="C91" i="10"/>
  <c r="D91" i="10"/>
  <c r="E91" i="10"/>
  <c r="F91" i="10"/>
  <c r="J91" i="10"/>
  <c r="S91" i="10"/>
  <c r="H88" i="10" s="1"/>
  <c r="U91" i="10"/>
  <c r="W91" i="10"/>
  <c r="Y91" i="10"/>
  <c r="Z91" i="10"/>
  <c r="W92" i="10"/>
  <c r="X92" i="10"/>
  <c r="Y92" i="10"/>
  <c r="Z92" i="10"/>
  <c r="A93" i="10"/>
  <c r="B93" i="10"/>
  <c r="C93" i="10"/>
  <c r="D93" i="10"/>
  <c r="E93" i="10"/>
  <c r="F93" i="10"/>
  <c r="I93" i="10"/>
  <c r="S93" i="10"/>
  <c r="U93" i="10"/>
  <c r="H99" i="10" s="1"/>
  <c r="F94" i="10"/>
  <c r="G94" i="10"/>
  <c r="H94" i="10"/>
  <c r="J94" i="10"/>
  <c r="F95" i="10"/>
  <c r="G95" i="10"/>
  <c r="H95" i="10"/>
  <c r="J95" i="10"/>
  <c r="K95" i="10"/>
  <c r="F96" i="10"/>
  <c r="G96" i="10"/>
  <c r="H96" i="10"/>
  <c r="R96" i="10" s="1"/>
  <c r="J96" i="10"/>
  <c r="K96" i="10"/>
  <c r="F97" i="10"/>
  <c r="G97" i="10"/>
  <c r="H97" i="10"/>
  <c r="J97" i="10"/>
  <c r="K97" i="10"/>
  <c r="E98" i="10"/>
  <c r="J98" i="10"/>
  <c r="E99" i="10"/>
  <c r="J99" i="10"/>
  <c r="E100" i="10"/>
  <c r="G100" i="10"/>
  <c r="L100" i="10"/>
  <c r="A101" i="10"/>
  <c r="B101" i="10"/>
  <c r="C101" i="10"/>
  <c r="D101" i="10"/>
  <c r="E101" i="10"/>
  <c r="F101" i="10"/>
  <c r="H101" i="10"/>
  <c r="J101" i="10"/>
  <c r="S101" i="10"/>
  <c r="H98" i="10" s="1"/>
  <c r="U101" i="10"/>
  <c r="W101" i="10"/>
  <c r="X101" i="10"/>
  <c r="Y101" i="10"/>
  <c r="Z101" i="10"/>
  <c r="G102" i="10"/>
  <c r="O102" i="10" s="1"/>
  <c r="L102" i="10"/>
  <c r="Q102" i="10"/>
  <c r="W102" i="10"/>
  <c r="Y102" i="10"/>
  <c r="Z102" i="10"/>
  <c r="A103" i="10"/>
  <c r="B103" i="10"/>
  <c r="C103" i="10"/>
  <c r="D103" i="10"/>
  <c r="E103" i="10"/>
  <c r="F103" i="10"/>
  <c r="I103" i="10"/>
  <c r="S103" i="10"/>
  <c r="U103" i="10"/>
  <c r="F104" i="10"/>
  <c r="G104" i="10"/>
  <c r="H104" i="10"/>
  <c r="J104" i="10"/>
  <c r="K104" i="10"/>
  <c r="F105" i="10"/>
  <c r="G105" i="10"/>
  <c r="H105" i="10"/>
  <c r="J105" i="10"/>
  <c r="K105" i="10"/>
  <c r="F106" i="10"/>
  <c r="G106" i="10"/>
  <c r="H106" i="10"/>
  <c r="J106" i="10"/>
  <c r="K106" i="10"/>
  <c r="E107" i="10"/>
  <c r="J107" i="10"/>
  <c r="E108" i="10"/>
  <c r="J108" i="10"/>
  <c r="E109" i="10"/>
  <c r="G109" i="10"/>
  <c r="A110" i="10"/>
  <c r="B110" i="10"/>
  <c r="C110" i="10"/>
  <c r="D110" i="10"/>
  <c r="E110" i="10"/>
  <c r="F110" i="10"/>
  <c r="J110" i="10"/>
  <c r="W110" i="10"/>
  <c r="Y110" i="10"/>
  <c r="Z110" i="10"/>
  <c r="W111" i="10"/>
  <c r="Y111" i="10"/>
  <c r="Z111" i="10"/>
  <c r="A112" i="10"/>
  <c r="B112" i="10"/>
  <c r="C112" i="10"/>
  <c r="D112" i="10"/>
  <c r="E112" i="10"/>
  <c r="F112" i="10"/>
  <c r="I112" i="10"/>
  <c r="S112" i="10"/>
  <c r="U112" i="10"/>
  <c r="F113" i="10"/>
  <c r="G113" i="10"/>
  <c r="H113" i="10"/>
  <c r="J113" i="10"/>
  <c r="K113" i="10"/>
  <c r="F114" i="10"/>
  <c r="G114" i="10"/>
  <c r="H114" i="10"/>
  <c r="J114" i="10"/>
  <c r="K114" i="10"/>
  <c r="E115" i="10"/>
  <c r="J115" i="10"/>
  <c r="E116" i="10"/>
  <c r="J116" i="10"/>
  <c r="E117" i="10"/>
  <c r="G117" i="10"/>
  <c r="A118" i="10"/>
  <c r="B118" i="10"/>
  <c r="C118" i="10"/>
  <c r="D118" i="10"/>
  <c r="E118" i="10"/>
  <c r="F118" i="10"/>
  <c r="J118" i="10"/>
  <c r="W118" i="10"/>
  <c r="Y118" i="10"/>
  <c r="Z118" i="10"/>
  <c r="W119" i="10"/>
  <c r="Y119" i="10"/>
  <c r="Z119" i="10"/>
  <c r="A120" i="10"/>
  <c r="B120" i="10"/>
  <c r="C120" i="10"/>
  <c r="D120" i="10"/>
  <c r="E120" i="10"/>
  <c r="F120" i="10"/>
  <c r="I120" i="10"/>
  <c r="S120" i="10"/>
  <c r="U120" i="10"/>
  <c r="H126" i="10" s="1"/>
  <c r="F121" i="10"/>
  <c r="G121" i="10"/>
  <c r="H121" i="10"/>
  <c r="J121" i="10"/>
  <c r="F122" i="10"/>
  <c r="G122" i="10"/>
  <c r="H122" i="10"/>
  <c r="J122" i="10"/>
  <c r="K122" i="10"/>
  <c r="F123" i="10"/>
  <c r="G123" i="10"/>
  <c r="H123" i="10"/>
  <c r="R123" i="10" s="1"/>
  <c r="J123" i="10"/>
  <c r="F124" i="10"/>
  <c r="G124" i="10"/>
  <c r="H124" i="10"/>
  <c r="J124" i="10"/>
  <c r="K124" i="10"/>
  <c r="E125" i="10"/>
  <c r="J125" i="10"/>
  <c r="E126" i="10"/>
  <c r="J126" i="10"/>
  <c r="E127" i="10"/>
  <c r="G127" i="10"/>
  <c r="L127" i="10"/>
  <c r="A128" i="10"/>
  <c r="B128" i="10"/>
  <c r="C128" i="10"/>
  <c r="D128" i="10"/>
  <c r="E128" i="10"/>
  <c r="F128" i="10"/>
  <c r="J128" i="10"/>
  <c r="S128" i="10"/>
  <c r="H125" i="10" s="1"/>
  <c r="U128" i="10"/>
  <c r="W128" i="10"/>
  <c r="Y128" i="10"/>
  <c r="Z128" i="10"/>
  <c r="L129" i="10"/>
  <c r="Q129" i="10"/>
  <c r="W129" i="10"/>
  <c r="Y129" i="10"/>
  <c r="Z129" i="10"/>
  <c r="A130" i="10"/>
  <c r="B130" i="10"/>
  <c r="C130" i="10"/>
  <c r="D130" i="10"/>
  <c r="E130" i="10"/>
  <c r="F130" i="10"/>
  <c r="I130" i="10"/>
  <c r="S130" i="10"/>
  <c r="U130" i="10"/>
  <c r="F131" i="10"/>
  <c r="G131" i="10"/>
  <c r="H131" i="10"/>
  <c r="R131" i="10" s="1"/>
  <c r="J131" i="10"/>
  <c r="F132" i="10"/>
  <c r="G132" i="10"/>
  <c r="H132" i="10"/>
  <c r="J132" i="10"/>
  <c r="E133" i="10"/>
  <c r="J133" i="10"/>
  <c r="E134" i="10"/>
  <c r="J134" i="10"/>
  <c r="E135" i="10"/>
  <c r="G135" i="10"/>
  <c r="L135" i="10"/>
  <c r="A136" i="10"/>
  <c r="B136" i="10"/>
  <c r="C136" i="10"/>
  <c r="D136" i="10"/>
  <c r="F136" i="10"/>
  <c r="J136" i="10"/>
  <c r="S136" i="10"/>
  <c r="H133" i="10" s="1"/>
  <c r="W136" i="10"/>
  <c r="Y136" i="10"/>
  <c r="Z136" i="10"/>
  <c r="L137" i="10"/>
  <c r="Q137" i="10"/>
  <c r="W137" i="10"/>
  <c r="Y137" i="10"/>
  <c r="Z137" i="10"/>
  <c r="A138" i="10"/>
  <c r="B138" i="10"/>
  <c r="C138" i="10"/>
  <c r="D138" i="10"/>
  <c r="E138" i="10"/>
  <c r="F138" i="10"/>
  <c r="I138" i="10"/>
  <c r="S138" i="10"/>
  <c r="U138" i="10"/>
  <c r="F139" i="10"/>
  <c r="G139" i="10"/>
  <c r="H139" i="10"/>
  <c r="J139" i="10"/>
  <c r="F140" i="10"/>
  <c r="G140" i="10"/>
  <c r="H140" i="10"/>
  <c r="J140" i="10"/>
  <c r="K140" i="10"/>
  <c r="F141" i="10"/>
  <c r="G141" i="10"/>
  <c r="H141" i="10"/>
  <c r="J141" i="10"/>
  <c r="K141" i="10"/>
  <c r="R141" i="10"/>
  <c r="F142" i="10"/>
  <c r="G142" i="10"/>
  <c r="H142" i="10"/>
  <c r="J142" i="10"/>
  <c r="E143" i="10"/>
  <c r="J143" i="10"/>
  <c r="E144" i="10"/>
  <c r="H144" i="10"/>
  <c r="J144" i="10"/>
  <c r="E145" i="10"/>
  <c r="G145" i="10"/>
  <c r="L145" i="10"/>
  <c r="A146" i="10"/>
  <c r="B146" i="10"/>
  <c r="C146" i="10"/>
  <c r="D146" i="10"/>
  <c r="E146" i="10"/>
  <c r="F146" i="10"/>
  <c r="H146" i="10"/>
  <c r="X146" i="10" s="1"/>
  <c r="J146" i="10"/>
  <c r="S146" i="10"/>
  <c r="U146" i="10"/>
  <c r="W146" i="10"/>
  <c r="Y146" i="10"/>
  <c r="Z146" i="10"/>
  <c r="A147" i="10"/>
  <c r="B147" i="10"/>
  <c r="C147" i="10"/>
  <c r="D147" i="10"/>
  <c r="E147" i="10"/>
  <c r="F147" i="10"/>
  <c r="H147" i="10"/>
  <c r="J147" i="10"/>
  <c r="S147" i="10"/>
  <c r="H143" i="10" s="1"/>
  <c r="X149" i="10" s="1"/>
  <c r="U147" i="10"/>
  <c r="W147" i="10"/>
  <c r="X147" i="10"/>
  <c r="Y147" i="10"/>
  <c r="Z147" i="10"/>
  <c r="A148" i="10"/>
  <c r="B148" i="10"/>
  <c r="C148" i="10"/>
  <c r="D148" i="10"/>
  <c r="E148" i="10"/>
  <c r="F148" i="10"/>
  <c r="J148" i="10"/>
  <c r="S148" i="10"/>
  <c r="U148" i="10"/>
  <c r="W148" i="10"/>
  <c r="Y148" i="10"/>
  <c r="Z148" i="10"/>
  <c r="L149" i="10"/>
  <c r="Q149" i="10" s="1"/>
  <c r="W149" i="10"/>
  <c r="Y149" i="10"/>
  <c r="Z149" i="10"/>
  <c r="A150" i="10"/>
  <c r="C151" i="10"/>
  <c r="C152" i="10"/>
  <c r="C153" i="10"/>
  <c r="I156" i="10"/>
  <c r="I159" i="10"/>
  <c r="AT22" i="13" l="1"/>
  <c r="AT89" i="13"/>
  <c r="F75" i="13"/>
  <c r="AV18" i="13"/>
  <c r="F94" i="13"/>
  <c r="AR22" i="13"/>
  <c r="AR89" i="13"/>
  <c r="F84" i="13"/>
  <c r="F85" i="13" s="1"/>
  <c r="Q18" i="13"/>
  <c r="F101" i="13"/>
  <c r="O22" i="13"/>
  <c r="O89" i="13"/>
  <c r="F59" i="13"/>
  <c r="Y18" i="13"/>
  <c r="F115" i="13"/>
  <c r="X18" i="13"/>
  <c r="F114" i="13"/>
  <c r="AW18" i="13"/>
  <c r="F95" i="13"/>
  <c r="F97" i="13"/>
  <c r="AY18" i="13"/>
  <c r="R121" i="10"/>
  <c r="X129" i="10"/>
  <c r="R86" i="10"/>
  <c r="CZ51" i="11"/>
  <c r="Y51" i="11" s="1"/>
  <c r="V138" i="10" s="1"/>
  <c r="CY51" i="11"/>
  <c r="X51" i="11" s="1"/>
  <c r="T138" i="10" s="1"/>
  <c r="K139" i="10"/>
  <c r="CY47" i="11"/>
  <c r="X47" i="11" s="1"/>
  <c r="T120" i="10" s="1"/>
  <c r="CZ47" i="11"/>
  <c r="Y47" i="11" s="1"/>
  <c r="V120" i="10" s="1"/>
  <c r="K121" i="10"/>
  <c r="CJ57" i="11"/>
  <c r="G76" i="10"/>
  <c r="O76" i="10" s="1"/>
  <c r="CY52" i="11"/>
  <c r="X52" i="11" s="1"/>
  <c r="T146" i="10" s="1"/>
  <c r="CZ52" i="11"/>
  <c r="Y52" i="11" s="1"/>
  <c r="V146" i="10" s="1"/>
  <c r="CP52" i="11"/>
  <c r="O52" i="11" s="1"/>
  <c r="H134" i="10"/>
  <c r="G137" i="10" s="1"/>
  <c r="O137" i="10" s="1"/>
  <c r="X102" i="10"/>
  <c r="R94" i="10"/>
  <c r="G48" i="10"/>
  <c r="O48" i="10" s="1"/>
  <c r="G18" i="10"/>
  <c r="G20" i="10"/>
  <c r="CP51" i="11"/>
  <c r="O51" i="11" s="1"/>
  <c r="K142" i="10"/>
  <c r="CY49" i="11"/>
  <c r="X49" i="11" s="1"/>
  <c r="T130" i="10" s="1"/>
  <c r="CZ49" i="11"/>
  <c r="Y49" i="11" s="1"/>
  <c r="V130" i="10" s="1"/>
  <c r="K131" i="10"/>
  <c r="R113" i="10"/>
  <c r="AS57" i="11"/>
  <c r="CB22" i="11"/>
  <c r="L117" i="10"/>
  <c r="L119" i="10"/>
  <c r="Q119" i="10" s="1"/>
  <c r="BX22" i="11"/>
  <c r="AO57" i="11"/>
  <c r="CP54" i="11"/>
  <c r="O54" i="11" s="1"/>
  <c r="CY53" i="11"/>
  <c r="X53" i="11" s="1"/>
  <c r="T147" i="10" s="1"/>
  <c r="P50" i="11"/>
  <c r="CQ49" i="11"/>
  <c r="P49" i="11" s="1"/>
  <c r="AB49" i="11"/>
  <c r="CY48" i="11"/>
  <c r="X48" i="11" s="1"/>
  <c r="T128" i="10" s="1"/>
  <c r="CS48" i="11"/>
  <c r="R48" i="11" s="1"/>
  <c r="AD48" i="11"/>
  <c r="V44" i="11"/>
  <c r="AI57" i="11" s="1"/>
  <c r="P44" i="11"/>
  <c r="CP44" i="11" s="1"/>
  <c r="O44" i="11" s="1"/>
  <c r="CZ35" i="11"/>
  <c r="Y35" i="11" s="1"/>
  <c r="V67" i="10" s="1"/>
  <c r="CY35" i="11"/>
  <c r="X35" i="11" s="1"/>
  <c r="T67" i="10" s="1"/>
  <c r="CY33" i="11"/>
  <c r="X33" i="11" s="1"/>
  <c r="T57" i="10" s="1"/>
  <c r="K62" i="10" s="1"/>
  <c r="CZ33" i="11"/>
  <c r="Y33" i="11" s="1"/>
  <c r="V57" i="10" s="1"/>
  <c r="K63" i="10" s="1"/>
  <c r="AB29" i="11"/>
  <c r="CQ29" i="11"/>
  <c r="P29" i="11" s="1"/>
  <c r="CP29" i="11" s="1"/>
  <c r="O29" i="11" s="1"/>
  <c r="GK24" i="11"/>
  <c r="AE57" i="11"/>
  <c r="CZ24" i="11"/>
  <c r="Y24" i="11" s="1"/>
  <c r="K31" i="10"/>
  <c r="AB55" i="11"/>
  <c r="CS46" i="11"/>
  <c r="R46" i="11" s="1"/>
  <c r="GK46" i="11" s="1"/>
  <c r="AD46" i="11"/>
  <c r="CZ41" i="11"/>
  <c r="Y41" i="11" s="1"/>
  <c r="V93" i="10" s="1"/>
  <c r="CY41" i="11"/>
  <c r="X41" i="11" s="1"/>
  <c r="T93" i="10" s="1"/>
  <c r="E136" i="10"/>
  <c r="U118" i="10"/>
  <c r="H116" i="10" s="1"/>
  <c r="U110" i="10"/>
  <c r="H108" i="10" s="1"/>
  <c r="L90" i="10"/>
  <c r="X56" i="10"/>
  <c r="G21" i="10"/>
  <c r="R139" i="10"/>
  <c r="U136" i="10"/>
  <c r="H110" i="10"/>
  <c r="X110" i="10" s="1"/>
  <c r="R104" i="10"/>
  <c r="G23" i="10" s="1"/>
  <c r="K94" i="10"/>
  <c r="R58" i="10"/>
  <c r="X66" i="10"/>
  <c r="H34" i="10"/>
  <c r="BC22" i="11"/>
  <c r="F73" i="11"/>
  <c r="BC89" i="11"/>
  <c r="CY54" i="11"/>
  <c r="X54" i="11" s="1"/>
  <c r="CZ53" i="11"/>
  <c r="Y53" i="11" s="1"/>
  <c r="V147" i="10" s="1"/>
  <c r="AB51" i="11"/>
  <c r="U50" i="11"/>
  <c r="W50" i="11"/>
  <c r="S50" i="11"/>
  <c r="AB48" i="11"/>
  <c r="CP47" i="11"/>
  <c r="O47" i="11" s="1"/>
  <c r="AB45" i="11"/>
  <c r="T44" i="11"/>
  <c r="CY43" i="11"/>
  <c r="X43" i="11" s="1"/>
  <c r="T103" i="10" s="1"/>
  <c r="CZ43" i="11"/>
  <c r="Y43" i="11" s="1"/>
  <c r="V103" i="10" s="1"/>
  <c r="CY42" i="11"/>
  <c r="X42" i="11" s="1"/>
  <c r="T101" i="10" s="1"/>
  <c r="CZ42" i="11"/>
  <c r="Y42" i="11" s="1"/>
  <c r="V101" i="10" s="1"/>
  <c r="CP41" i="11"/>
  <c r="O41" i="11" s="1"/>
  <c r="CY36" i="11"/>
  <c r="X36" i="11" s="1"/>
  <c r="T75" i="10" s="1"/>
  <c r="CZ36" i="11"/>
  <c r="Y36" i="11" s="1"/>
  <c r="V75" i="10" s="1"/>
  <c r="BY57" i="11"/>
  <c r="CY34" i="11"/>
  <c r="X34" i="11" s="1"/>
  <c r="T65" i="10" s="1"/>
  <c r="CZ34" i="11"/>
  <c r="Y34" i="11" s="1"/>
  <c r="V65" i="10" s="1"/>
  <c r="CQ30" i="11"/>
  <c r="P30" i="11" s="1"/>
  <c r="CP30" i="11" s="1"/>
  <c r="O30" i="11" s="1"/>
  <c r="AB30" i="11"/>
  <c r="CZ26" i="11"/>
  <c r="Y26" i="11" s="1"/>
  <c r="V37" i="10" s="1"/>
  <c r="CY26" i="11"/>
  <c r="X26" i="11" s="1"/>
  <c r="T37" i="10" s="1"/>
  <c r="AJ57" i="11"/>
  <c r="GO25" i="11"/>
  <c r="GM25" i="11"/>
  <c r="CP45" i="11"/>
  <c r="O45" i="11" s="1"/>
  <c r="CS37" i="11"/>
  <c r="R37" i="11" s="1"/>
  <c r="AD37" i="11"/>
  <c r="S77" i="10"/>
  <c r="H80" i="10" s="1"/>
  <c r="K147" i="10"/>
  <c r="L111" i="10"/>
  <c r="Q111" i="10" s="1"/>
  <c r="L150" i="10" s="1"/>
  <c r="H136" i="10"/>
  <c r="X136" i="10" s="1"/>
  <c r="K123" i="10"/>
  <c r="S118" i="10"/>
  <c r="H115" i="10" s="1"/>
  <c r="S110" i="10"/>
  <c r="H107" i="10" s="1"/>
  <c r="X48" i="10"/>
  <c r="X39" i="10"/>
  <c r="G39" i="10"/>
  <c r="O39" i="10" s="1"/>
  <c r="AD55" i="11"/>
  <c r="CZ54" i="11"/>
  <c r="Y54" i="11" s="1"/>
  <c r="T50" i="11"/>
  <c r="Q50" i="11"/>
  <c r="CZ46" i="11"/>
  <c r="Y46" i="11" s="1"/>
  <c r="V118" i="10" s="1"/>
  <c r="CZ45" i="11"/>
  <c r="Y45" i="11" s="1"/>
  <c r="V112" i="10" s="1"/>
  <c r="CY45" i="11"/>
  <c r="X45" i="11" s="1"/>
  <c r="T112" i="10" s="1"/>
  <c r="S44" i="11"/>
  <c r="CP43" i="11"/>
  <c r="O43" i="11" s="1"/>
  <c r="CQ42" i="11"/>
  <c r="P42" i="11" s="1"/>
  <c r="CP42" i="11" s="1"/>
  <c r="O42" i="11" s="1"/>
  <c r="AB42" i="11"/>
  <c r="CD57" i="11"/>
  <c r="CP35" i="11"/>
  <c r="O35" i="11" s="1"/>
  <c r="CY31" i="11"/>
  <c r="X31" i="11" s="1"/>
  <c r="T49" i="10" s="1"/>
  <c r="CZ31" i="11"/>
  <c r="Y31" i="11" s="1"/>
  <c r="V49" i="10" s="1"/>
  <c r="CY30" i="11"/>
  <c r="X30" i="11" s="1"/>
  <c r="T47" i="10" s="1"/>
  <c r="CZ30" i="11"/>
  <c r="Y30" i="11" s="1"/>
  <c r="V47" i="10" s="1"/>
  <c r="CQ27" i="11"/>
  <c r="P27" i="11" s="1"/>
  <c r="CP27" i="11" s="1"/>
  <c r="O27" i="11" s="1"/>
  <c r="AB27" i="11"/>
  <c r="BZ57" i="11"/>
  <c r="U44" i="11"/>
  <c r="Q44" i="11"/>
  <c r="AB43" i="11"/>
  <c r="AB35" i="11"/>
  <c r="CZ29" i="11"/>
  <c r="Y29" i="11" s="1"/>
  <c r="V46" i="10" s="1"/>
  <c r="CY29" i="11"/>
  <c r="X29" i="11" s="1"/>
  <c r="T46" i="10" s="1"/>
  <c r="CY27" i="11"/>
  <c r="X27" i="11" s="1"/>
  <c r="T38" i="10" s="1"/>
  <c r="CZ27" i="11"/>
  <c r="Y27" i="11" s="1"/>
  <c r="V38" i="10" s="1"/>
  <c r="AB46" i="11"/>
  <c r="CY40" i="11"/>
  <c r="X40" i="11" s="1"/>
  <c r="T91" i="10" s="1"/>
  <c r="CY39" i="11"/>
  <c r="X39" i="11" s="1"/>
  <c r="T85" i="10" s="1"/>
  <c r="K88" i="10" s="1"/>
  <c r="CZ39" i="11"/>
  <c r="Y39" i="11" s="1"/>
  <c r="V85" i="10" s="1"/>
  <c r="CZ38" i="11"/>
  <c r="Y38" i="11" s="1"/>
  <c r="V83" i="10" s="1"/>
  <c r="CP34" i="11"/>
  <c r="O34" i="11" s="1"/>
  <c r="CS32" i="11"/>
  <c r="R32" i="11" s="1"/>
  <c r="GK32" i="11" s="1"/>
  <c r="AD32" i="11"/>
  <c r="CY32" i="11"/>
  <c r="X32" i="11" s="1"/>
  <c r="T55" i="10" s="1"/>
  <c r="CZ32" i="11"/>
  <c r="Y32" i="11" s="1"/>
  <c r="V55" i="10" s="1"/>
  <c r="BB89" i="11"/>
  <c r="CS40" i="11"/>
  <c r="R40" i="11" s="1"/>
  <c r="AD40" i="11"/>
  <c r="CY38" i="11"/>
  <c r="X38" i="11" s="1"/>
  <c r="T83" i="10" s="1"/>
  <c r="CQ36" i="11"/>
  <c r="P36" i="11" s="1"/>
  <c r="CP36" i="11" s="1"/>
  <c r="O36" i="11" s="1"/>
  <c r="AB36" i="11"/>
  <c r="T34" i="11"/>
  <c r="AG57" i="11" s="1"/>
  <c r="AB34" i="11"/>
  <c r="CQ33" i="11"/>
  <c r="P33" i="11" s="1"/>
  <c r="AB33" i="11"/>
  <c r="CY28" i="11"/>
  <c r="X28" i="11" s="1"/>
  <c r="T40" i="10" s="1"/>
  <c r="CZ28" i="11"/>
  <c r="Y28" i="11" s="1"/>
  <c r="V40" i="10" s="1"/>
  <c r="K44" i="10" s="1"/>
  <c r="AB26" i="11"/>
  <c r="CQ26" i="11"/>
  <c r="P26" i="11" s="1"/>
  <c r="AB25" i="11"/>
  <c r="CY24" i="11"/>
  <c r="X24" i="11" s="1"/>
  <c r="AB32" i="11"/>
  <c r="AD31" i="11"/>
  <c r="AD28" i="11"/>
  <c r="U27" i="11"/>
  <c r="AH57" i="11" s="1"/>
  <c r="CP24" i="11"/>
  <c r="O24" i="11" s="1"/>
  <c r="AR18" i="13" l="1"/>
  <c r="F116" i="13"/>
  <c r="I23" i="12"/>
  <c r="F86" i="13"/>
  <c r="J156" i="12" s="1"/>
  <c r="F87" i="13"/>
  <c r="J155" i="12"/>
  <c r="AT18" i="13"/>
  <c r="F107" i="13"/>
  <c r="O18" i="13"/>
  <c r="F91" i="13"/>
  <c r="X119" i="10"/>
  <c r="X111" i="10"/>
  <c r="G111" i="10"/>
  <c r="O111" i="10" s="1"/>
  <c r="AI22" i="11"/>
  <c r="V57" i="11"/>
  <c r="AG22" i="11"/>
  <c r="T57" i="11"/>
  <c r="BZ22" i="11"/>
  <c r="AQ57" i="11"/>
  <c r="GO43" i="11"/>
  <c r="GM43" i="11"/>
  <c r="GO45" i="11"/>
  <c r="GM45" i="11"/>
  <c r="BY22" i="11"/>
  <c r="AP57" i="11"/>
  <c r="CI57" i="11"/>
  <c r="GO39" i="11"/>
  <c r="GM51" i="11"/>
  <c r="GO51" i="11"/>
  <c r="K143" i="10"/>
  <c r="T28" i="10"/>
  <c r="K33" i="10" s="1"/>
  <c r="K53" i="10"/>
  <c r="CZ44" i="11"/>
  <c r="Y44" i="11" s="1"/>
  <c r="V110" i="10" s="1"/>
  <c r="CY44" i="11"/>
  <c r="X44" i="11" s="1"/>
  <c r="T110" i="10" s="1"/>
  <c r="K107" i="10" s="1"/>
  <c r="J111" i="10" s="1"/>
  <c r="P111" i="10" s="1"/>
  <c r="CY46" i="11"/>
  <c r="X46" i="11" s="1"/>
  <c r="T118" i="10" s="1"/>
  <c r="K115" i="10" s="1"/>
  <c r="GM53" i="11"/>
  <c r="AF57" i="11"/>
  <c r="K98" i="10"/>
  <c r="J102" i="10" s="1"/>
  <c r="P102" i="10" s="1"/>
  <c r="GO54" i="11"/>
  <c r="GM54" i="11"/>
  <c r="K126" i="10"/>
  <c r="AB28" i="11"/>
  <c r="CR28" i="11"/>
  <c r="Q28" i="11" s="1"/>
  <c r="CP33" i="11"/>
  <c r="O33" i="11" s="1"/>
  <c r="K61" i="10"/>
  <c r="GM36" i="11"/>
  <c r="GO36" i="11"/>
  <c r="K75" i="10"/>
  <c r="GK40" i="11"/>
  <c r="CZ40" i="11"/>
  <c r="Y40" i="11" s="1"/>
  <c r="V91" i="10" s="1"/>
  <c r="K89" i="10" s="1"/>
  <c r="CR32" i="11"/>
  <c r="Q32" i="11" s="1"/>
  <c r="CP32" i="11" s="1"/>
  <c r="O32" i="11" s="1"/>
  <c r="H55" i="10"/>
  <c r="GM27" i="11"/>
  <c r="GO27" i="11"/>
  <c r="K38" i="10"/>
  <c r="K52" i="10"/>
  <c r="GO38" i="11"/>
  <c r="K108" i="10"/>
  <c r="K99" i="10"/>
  <c r="GM29" i="11"/>
  <c r="GO29" i="11"/>
  <c r="K46" i="10"/>
  <c r="K72" i="10"/>
  <c r="H128" i="10"/>
  <c r="CR48" i="11"/>
  <c r="Q48" i="11" s="1"/>
  <c r="CP48" i="11" s="1"/>
  <c r="O48" i="11" s="1"/>
  <c r="CP49" i="11"/>
  <c r="O49" i="11" s="1"/>
  <c r="K132" i="10"/>
  <c r="CG57" i="11"/>
  <c r="K133" i="10"/>
  <c r="GM52" i="11"/>
  <c r="GO52" i="11"/>
  <c r="K146" i="10"/>
  <c r="K125" i="10"/>
  <c r="GO24" i="11"/>
  <c r="GM24" i="11"/>
  <c r="CP26" i="11"/>
  <c r="O26" i="11" s="1"/>
  <c r="AC57" i="11"/>
  <c r="GO34" i="11"/>
  <c r="GM34" i="11"/>
  <c r="K65" i="10"/>
  <c r="GM35" i="11"/>
  <c r="GO35" i="11"/>
  <c r="AB37" i="11"/>
  <c r="CR37" i="11"/>
  <c r="Q37" i="11" s="1"/>
  <c r="CP37" i="11" s="1"/>
  <c r="O37" i="11" s="1"/>
  <c r="AJ22" i="11"/>
  <c r="W57" i="11"/>
  <c r="AE22" i="11"/>
  <c r="R57" i="11"/>
  <c r="GM44" i="11"/>
  <c r="GO44" i="11"/>
  <c r="K110" i="10"/>
  <c r="AH22" i="11"/>
  <c r="U57" i="11"/>
  <c r="AB40" i="11"/>
  <c r="CR40" i="11"/>
  <c r="Q40" i="11" s="1"/>
  <c r="CP40" i="11" s="1"/>
  <c r="O40" i="11" s="1"/>
  <c r="H91" i="10"/>
  <c r="CD22" i="11"/>
  <c r="AU57" i="11"/>
  <c r="GK37" i="11"/>
  <c r="CZ37" i="11"/>
  <c r="Y37" i="11" s="1"/>
  <c r="V77" i="10" s="1"/>
  <c r="K81" i="10" s="1"/>
  <c r="GO53" i="11"/>
  <c r="GM30" i="11"/>
  <c r="GO30" i="11"/>
  <c r="K47" i="10"/>
  <c r="CY50" i="11"/>
  <c r="X50" i="11" s="1"/>
  <c r="T136" i="10" s="1"/>
  <c r="CZ50" i="11"/>
  <c r="Y50" i="11" s="1"/>
  <c r="V136" i="10" s="1"/>
  <c r="K134" i="10" s="1"/>
  <c r="AS22" i="11"/>
  <c r="F74" i="11"/>
  <c r="I18" i="10" s="1"/>
  <c r="AS89" i="11"/>
  <c r="K144" i="10"/>
  <c r="AB31" i="11"/>
  <c r="CR31" i="11"/>
  <c r="Q31" i="11" s="1"/>
  <c r="CP31" i="11" s="1"/>
  <c r="O31" i="11" s="1"/>
  <c r="K43" i="10"/>
  <c r="CY37" i="11"/>
  <c r="X37" i="11" s="1"/>
  <c r="T77" i="10" s="1"/>
  <c r="K80" i="10" s="1"/>
  <c r="F102" i="11"/>
  <c r="BB18" i="11"/>
  <c r="GM42" i="11"/>
  <c r="GO42" i="11"/>
  <c r="K101" i="10"/>
  <c r="K116" i="10"/>
  <c r="CR55" i="11"/>
  <c r="Q55" i="11" s="1"/>
  <c r="CP55" i="11" s="1"/>
  <c r="O55" i="11" s="1"/>
  <c r="H148" i="10"/>
  <c r="G84" i="10"/>
  <c r="O84" i="10" s="1"/>
  <c r="X84" i="10"/>
  <c r="GM38" i="11"/>
  <c r="GM41" i="11"/>
  <c r="GO41" i="11"/>
  <c r="GO47" i="11"/>
  <c r="GM47" i="11"/>
  <c r="BC18" i="11"/>
  <c r="F105" i="11"/>
  <c r="GM39" i="11"/>
  <c r="H118" i="10"/>
  <c r="X118" i="10" s="1"/>
  <c r="CR46" i="11"/>
  <c r="Q46" i="11" s="1"/>
  <c r="CP46" i="11" s="1"/>
  <c r="O46" i="11" s="1"/>
  <c r="V28" i="10"/>
  <c r="K34" i="10" s="1"/>
  <c r="K73" i="10"/>
  <c r="GK48" i="11"/>
  <c r="CZ48" i="11"/>
  <c r="Y48" i="11" s="1"/>
  <c r="V128" i="10" s="1"/>
  <c r="CP50" i="11"/>
  <c r="O50" i="11" s="1"/>
  <c r="AO22" i="11"/>
  <c r="F61" i="11"/>
  <c r="AO89" i="11"/>
  <c r="X137" i="10"/>
  <c r="CJ22" i="11"/>
  <c r="BA57" i="11"/>
  <c r="J157" i="12" l="1"/>
  <c r="I21" i="12"/>
  <c r="J137" i="10"/>
  <c r="P137" i="10" s="1"/>
  <c r="GO31" i="11"/>
  <c r="GM31" i="11"/>
  <c r="GM26" i="11"/>
  <c r="GO26" i="11"/>
  <c r="K37" i="10"/>
  <c r="J39" i="10" s="1"/>
  <c r="P39" i="10" s="1"/>
  <c r="AL57" i="11"/>
  <c r="GO40" i="11"/>
  <c r="GM40" i="11"/>
  <c r="K91" i="10"/>
  <c r="J92" i="10" s="1"/>
  <c r="P92" i="10" s="1"/>
  <c r="X128" i="10"/>
  <c r="G129" i="10"/>
  <c r="O129" i="10" s="1"/>
  <c r="J66" i="10"/>
  <c r="P66" i="10" s="1"/>
  <c r="AO18" i="11"/>
  <c r="F93" i="11"/>
  <c r="GO55" i="11"/>
  <c r="GM55" i="11"/>
  <c r="K148" i="10"/>
  <c r="J149" i="10" s="1"/>
  <c r="P149" i="10" s="1"/>
  <c r="J84" i="10"/>
  <c r="P84" i="10" s="1"/>
  <c r="AU22" i="11"/>
  <c r="AU89" i="11"/>
  <c r="F76" i="11"/>
  <c r="R22" i="11"/>
  <c r="R89" i="11"/>
  <c r="F71" i="11"/>
  <c r="GO37" i="11"/>
  <c r="GM37" i="11"/>
  <c r="J76" i="10"/>
  <c r="P76" i="10" s="1"/>
  <c r="X55" i="10"/>
  <c r="G56" i="10"/>
  <c r="O56" i="10" s="1"/>
  <c r="GM33" i="11"/>
  <c r="GO33" i="11"/>
  <c r="AF22" i="11"/>
  <c r="S57" i="11"/>
  <c r="CI22" i="11"/>
  <c r="AZ57" i="11"/>
  <c r="G119" i="10"/>
  <c r="O119" i="10" s="1"/>
  <c r="X91" i="10"/>
  <c r="G92" i="10"/>
  <c r="O92" i="10" s="1"/>
  <c r="F81" i="11"/>
  <c r="W89" i="11"/>
  <c r="W22" i="11"/>
  <c r="GO48" i="11"/>
  <c r="GM48" i="11"/>
  <c r="K128" i="10"/>
  <c r="J129" i="10" s="1"/>
  <c r="P129" i="10" s="1"/>
  <c r="GO50" i="11"/>
  <c r="GM50" i="11"/>
  <c r="K136" i="10"/>
  <c r="X148" i="10"/>
  <c r="G149" i="10"/>
  <c r="O149" i="10" s="1"/>
  <c r="CG22" i="11"/>
  <c r="AX57" i="11"/>
  <c r="AK57" i="11"/>
  <c r="AQ22" i="11"/>
  <c r="AQ89" i="11"/>
  <c r="F67" i="11"/>
  <c r="V22" i="11"/>
  <c r="V89" i="11"/>
  <c r="F80" i="11"/>
  <c r="BA22" i="11"/>
  <c r="F77" i="11"/>
  <c r="BA89" i="11"/>
  <c r="GM46" i="11"/>
  <c r="GO46" i="11"/>
  <c r="K118" i="10"/>
  <c r="J119" i="10" s="1"/>
  <c r="P119" i="10" s="1"/>
  <c r="J48" i="10"/>
  <c r="P48" i="10" s="1"/>
  <c r="AS18" i="11"/>
  <c r="F106" i="11"/>
  <c r="U22" i="11"/>
  <c r="F79" i="11"/>
  <c r="I22" i="10" s="1"/>
  <c r="G22" i="10" s="1"/>
  <c r="U89" i="11"/>
  <c r="AC22" i="11"/>
  <c r="CH57" i="11"/>
  <c r="CE57" i="11"/>
  <c r="P57" i="11"/>
  <c r="CF57" i="11"/>
  <c r="GM49" i="11"/>
  <c r="GO49" i="11"/>
  <c r="GM32" i="11"/>
  <c r="GO32" i="11"/>
  <c r="K55" i="10"/>
  <c r="J56" i="10" s="1"/>
  <c r="P56" i="10" s="1"/>
  <c r="AD57" i="11"/>
  <c r="CP28" i="11"/>
  <c r="O28" i="11" s="1"/>
  <c r="AP22" i="11"/>
  <c r="AP89" i="11"/>
  <c r="F66" i="11"/>
  <c r="I20" i="10" s="1"/>
  <c r="T22" i="11"/>
  <c r="F78" i="11"/>
  <c r="T89" i="11"/>
  <c r="J150" i="10" l="1"/>
  <c r="AK22" i="11"/>
  <c r="X57" i="11"/>
  <c r="GO28" i="11"/>
  <c r="CC57" i="11" s="1"/>
  <c r="GM28" i="11"/>
  <c r="CA57" i="11" s="1"/>
  <c r="CF22" i="11"/>
  <c r="AW57" i="11"/>
  <c r="W18" i="11"/>
  <c r="F113" i="11"/>
  <c r="AD22" i="11"/>
  <c r="Q57" i="11"/>
  <c r="P22" i="11"/>
  <c r="P89" i="11"/>
  <c r="F60" i="11"/>
  <c r="U18" i="11"/>
  <c r="F111" i="11"/>
  <c r="AQ18" i="11"/>
  <c r="F99" i="11"/>
  <c r="AZ22" i="11"/>
  <c r="F68" i="11"/>
  <c r="AZ89" i="11"/>
  <c r="I21" i="10"/>
  <c r="CH22" i="11"/>
  <c r="AY57" i="11"/>
  <c r="S22" i="11"/>
  <c r="S89" i="11"/>
  <c r="F72" i="11"/>
  <c r="I23" i="10" s="1"/>
  <c r="G17" i="10"/>
  <c r="G150" i="10"/>
  <c r="R18" i="11"/>
  <c r="F103" i="11"/>
  <c r="AX22" i="11"/>
  <c r="AX89" i="11"/>
  <c r="F64" i="11"/>
  <c r="G19" i="10"/>
  <c r="AL22" i="11"/>
  <c r="Y57" i="11"/>
  <c r="T18" i="11"/>
  <c r="F110" i="11"/>
  <c r="AP18" i="11"/>
  <c r="F98" i="11"/>
  <c r="CE22" i="11"/>
  <c r="AV57" i="11"/>
  <c r="BA18" i="11"/>
  <c r="F109" i="11"/>
  <c r="V18" i="11"/>
  <c r="F112" i="11"/>
  <c r="AB57" i="11"/>
  <c r="AU18" i="11"/>
  <c r="F108" i="11"/>
  <c r="AV22" i="11" l="1"/>
  <c r="F62" i="11"/>
  <c r="AV89" i="11"/>
  <c r="S18" i="11"/>
  <c r="F104" i="11"/>
  <c r="Q22" i="11"/>
  <c r="F69" i="11"/>
  <c r="Q89" i="11"/>
  <c r="AW22" i="11"/>
  <c r="F63" i="11"/>
  <c r="AW89" i="11"/>
  <c r="X22" i="11"/>
  <c r="F82" i="11"/>
  <c r="X89" i="11"/>
  <c r="Y22" i="11"/>
  <c r="F83" i="11"/>
  <c r="Y89" i="11"/>
  <c r="AX18" i="11"/>
  <c r="F96" i="11"/>
  <c r="CC22" i="11"/>
  <c r="AT57" i="11"/>
  <c r="AB22" i="11"/>
  <c r="O57" i="11"/>
  <c r="AY22" i="11"/>
  <c r="F65" i="11"/>
  <c r="AY89" i="11"/>
  <c r="AZ18" i="11"/>
  <c r="F100" i="11"/>
  <c r="P18" i="11"/>
  <c r="F92" i="11"/>
  <c r="CA22" i="11"/>
  <c r="AR57" i="11"/>
  <c r="AR22" i="11" l="1"/>
  <c r="F84" i="11"/>
  <c r="F85" i="11" s="1"/>
  <c r="AR89" i="11"/>
  <c r="Q18" i="11"/>
  <c r="F101" i="11"/>
  <c r="AW18" i="11"/>
  <c r="F95" i="11"/>
  <c r="AY18" i="11"/>
  <c r="F97" i="11"/>
  <c r="X18" i="11"/>
  <c r="F114" i="11"/>
  <c r="O89" i="11"/>
  <c r="O22" i="11"/>
  <c r="F59" i="11"/>
  <c r="AV18" i="11"/>
  <c r="F94" i="11"/>
  <c r="AT22" i="11"/>
  <c r="AT89" i="11"/>
  <c r="F75" i="11"/>
  <c r="Y18" i="11"/>
  <c r="F115" i="11"/>
  <c r="D12" i="9"/>
  <c r="E18" i="9"/>
  <c r="Z18" i="9"/>
  <c r="AA18" i="9"/>
  <c r="AB18" i="9"/>
  <c r="AC18" i="9"/>
  <c r="AD18" i="9"/>
  <c r="AE18" i="9"/>
  <c r="AF18" i="9"/>
  <c r="AG18" i="9"/>
  <c r="AH18" i="9"/>
  <c r="AI18" i="9"/>
  <c r="AJ18" i="9"/>
  <c r="AK18" i="9"/>
  <c r="AL18" i="9"/>
  <c r="AM18" i="9"/>
  <c r="AN18" i="9"/>
  <c r="BD18" i="9"/>
  <c r="BE18" i="9"/>
  <c r="BF18" i="9"/>
  <c r="BG18" i="9"/>
  <c r="BH18" i="9"/>
  <c r="BI18" i="9"/>
  <c r="BJ18" i="9"/>
  <c r="BK18" i="9"/>
  <c r="BL18" i="9"/>
  <c r="BM18" i="9"/>
  <c r="BN18" i="9"/>
  <c r="BO18" i="9"/>
  <c r="BP18" i="9"/>
  <c r="BQ18" i="9"/>
  <c r="BR18" i="9"/>
  <c r="BS18" i="9"/>
  <c r="BT18" i="9"/>
  <c r="BU18" i="9"/>
  <c r="BV18" i="9"/>
  <c r="BW18" i="9"/>
  <c r="BX18" i="9"/>
  <c r="BY18" i="9"/>
  <c r="BZ18" i="9"/>
  <c r="CA18" i="9"/>
  <c r="CB18" i="9"/>
  <c r="CC18" i="9"/>
  <c r="CD18" i="9"/>
  <c r="CE18" i="9"/>
  <c r="CF18" i="9"/>
  <c r="CG18" i="9"/>
  <c r="CH18" i="9"/>
  <c r="CI18" i="9"/>
  <c r="CJ18" i="9"/>
  <c r="CK18" i="9"/>
  <c r="CL18" i="9"/>
  <c r="CM18" i="9"/>
  <c r="CN18" i="9"/>
  <c r="CO18" i="9"/>
  <c r="CP18" i="9"/>
  <c r="CQ18" i="9"/>
  <c r="CR18" i="9"/>
  <c r="CS18" i="9"/>
  <c r="CT18" i="9"/>
  <c r="CU18" i="9"/>
  <c r="CV18" i="9"/>
  <c r="CW18" i="9"/>
  <c r="CX18" i="9"/>
  <c r="CY18" i="9"/>
  <c r="CZ18" i="9"/>
  <c r="DA18" i="9"/>
  <c r="DB18" i="9"/>
  <c r="DC18" i="9"/>
  <c r="DD18" i="9"/>
  <c r="DE18" i="9"/>
  <c r="DF18" i="9"/>
  <c r="DG18" i="9"/>
  <c r="DH18" i="9"/>
  <c r="DI18" i="9"/>
  <c r="DJ18" i="9"/>
  <c r="DK18" i="9"/>
  <c r="DL18" i="9"/>
  <c r="DM18" i="9"/>
  <c r="DN18" i="9"/>
  <c r="DO18" i="9"/>
  <c r="DP18" i="9"/>
  <c r="DQ18" i="9"/>
  <c r="DR18" i="9"/>
  <c r="DS18" i="9"/>
  <c r="DT18" i="9"/>
  <c r="DU18" i="9"/>
  <c r="DV18" i="9"/>
  <c r="DW18" i="9"/>
  <c r="DX18" i="9"/>
  <c r="DY18" i="9"/>
  <c r="DZ18" i="9"/>
  <c r="EA18" i="9"/>
  <c r="EB18" i="9"/>
  <c r="EC18" i="9"/>
  <c r="ED18" i="9"/>
  <c r="EE18" i="9"/>
  <c r="EF18" i="9"/>
  <c r="EG18" i="9"/>
  <c r="EH18" i="9"/>
  <c r="EI18" i="9"/>
  <c r="EJ18" i="9"/>
  <c r="EK18" i="9"/>
  <c r="EL18" i="9"/>
  <c r="EM18" i="9"/>
  <c r="EN18" i="9"/>
  <c r="EO18" i="9"/>
  <c r="EP18" i="9"/>
  <c r="EQ18" i="9"/>
  <c r="ER18" i="9"/>
  <c r="ES18" i="9"/>
  <c r="ET18" i="9"/>
  <c r="EU18" i="9"/>
  <c r="EV18" i="9"/>
  <c r="EW18" i="9"/>
  <c r="EX18" i="9"/>
  <c r="EY18" i="9"/>
  <c r="EZ18" i="9"/>
  <c r="FA18" i="9"/>
  <c r="FB18" i="9"/>
  <c r="FC18" i="9"/>
  <c r="FD18" i="9"/>
  <c r="FE18" i="9"/>
  <c r="FF18" i="9"/>
  <c r="FG18" i="9"/>
  <c r="FH18" i="9"/>
  <c r="FI18" i="9"/>
  <c r="FJ18" i="9"/>
  <c r="FK18" i="9"/>
  <c r="FL18" i="9"/>
  <c r="FM18" i="9"/>
  <c r="FN18" i="9"/>
  <c r="FO18" i="9"/>
  <c r="FP18" i="9"/>
  <c r="FQ18" i="9"/>
  <c r="FR18" i="9"/>
  <c r="FS18" i="9"/>
  <c r="FT18" i="9"/>
  <c r="FU18" i="9"/>
  <c r="FV18" i="9"/>
  <c r="FW18" i="9"/>
  <c r="FX18" i="9"/>
  <c r="FY18" i="9"/>
  <c r="FZ18" i="9"/>
  <c r="GA18" i="9"/>
  <c r="GB18" i="9"/>
  <c r="GC18" i="9"/>
  <c r="GD18" i="9"/>
  <c r="GE18" i="9"/>
  <c r="GF18" i="9"/>
  <c r="GG18" i="9"/>
  <c r="GH18" i="9"/>
  <c r="GI18" i="9"/>
  <c r="GJ18" i="9"/>
  <c r="GK18" i="9"/>
  <c r="GL18" i="9"/>
  <c r="GM18" i="9"/>
  <c r="GN18" i="9"/>
  <c r="GO18" i="9"/>
  <c r="GP18" i="9"/>
  <c r="GQ18" i="9"/>
  <c r="GR18" i="9"/>
  <c r="GS18" i="9"/>
  <c r="GT18" i="9"/>
  <c r="GU18" i="9"/>
  <c r="GV18" i="9"/>
  <c r="GW18" i="9"/>
  <c r="GX18" i="9"/>
  <c r="D20" i="9"/>
  <c r="E22" i="9"/>
  <c r="Z22" i="9"/>
  <c r="AA22" i="9"/>
  <c r="AM22" i="9"/>
  <c r="AN22" i="9"/>
  <c r="BD22" i="9"/>
  <c r="BE22" i="9"/>
  <c r="BF22" i="9"/>
  <c r="BG22" i="9"/>
  <c r="BH22" i="9"/>
  <c r="BI22" i="9"/>
  <c r="BJ22" i="9"/>
  <c r="BK22" i="9"/>
  <c r="BL22" i="9"/>
  <c r="BM22" i="9"/>
  <c r="BN22" i="9"/>
  <c r="BO22" i="9"/>
  <c r="BP22" i="9"/>
  <c r="BQ22" i="9"/>
  <c r="BR22" i="9"/>
  <c r="BS22" i="9"/>
  <c r="BT22" i="9"/>
  <c r="BU22" i="9"/>
  <c r="BV22" i="9"/>
  <c r="BW22" i="9"/>
  <c r="CM22" i="9"/>
  <c r="CN22" i="9"/>
  <c r="CO22" i="9"/>
  <c r="CP22" i="9"/>
  <c r="CQ22" i="9"/>
  <c r="CR22" i="9"/>
  <c r="CS22" i="9"/>
  <c r="CT22" i="9"/>
  <c r="CU22" i="9"/>
  <c r="CV22" i="9"/>
  <c r="CW22" i="9"/>
  <c r="CX22" i="9"/>
  <c r="CY22" i="9"/>
  <c r="CZ22" i="9"/>
  <c r="DA22" i="9"/>
  <c r="DB22" i="9"/>
  <c r="DC22" i="9"/>
  <c r="DD22" i="9"/>
  <c r="DE22" i="9"/>
  <c r="DF22" i="9"/>
  <c r="DG22" i="9"/>
  <c r="DH22" i="9"/>
  <c r="DI22" i="9"/>
  <c r="DJ22" i="9"/>
  <c r="DK22" i="9"/>
  <c r="DL22" i="9"/>
  <c r="DM22" i="9"/>
  <c r="DN22" i="9"/>
  <c r="DO22" i="9"/>
  <c r="DP22" i="9"/>
  <c r="DQ22" i="9"/>
  <c r="DR22" i="9"/>
  <c r="DS22" i="9"/>
  <c r="DT22" i="9"/>
  <c r="DU22" i="9"/>
  <c r="DV22" i="9"/>
  <c r="DW22" i="9"/>
  <c r="DX22" i="9"/>
  <c r="DY22" i="9"/>
  <c r="DZ22" i="9"/>
  <c r="EA22" i="9"/>
  <c r="EB22" i="9"/>
  <c r="EC22" i="9"/>
  <c r="ED22" i="9"/>
  <c r="EE22" i="9"/>
  <c r="EF22" i="9"/>
  <c r="EG22" i="9"/>
  <c r="EH22" i="9"/>
  <c r="EI22" i="9"/>
  <c r="EJ22" i="9"/>
  <c r="EK22" i="9"/>
  <c r="EL22" i="9"/>
  <c r="EM22" i="9"/>
  <c r="EN22" i="9"/>
  <c r="EO22" i="9"/>
  <c r="EP22" i="9"/>
  <c r="EQ22" i="9"/>
  <c r="ER22" i="9"/>
  <c r="ES22" i="9"/>
  <c r="ET22" i="9"/>
  <c r="EU22" i="9"/>
  <c r="EV22" i="9"/>
  <c r="EW22" i="9"/>
  <c r="EX22" i="9"/>
  <c r="EY22" i="9"/>
  <c r="EZ22" i="9"/>
  <c r="FA22" i="9"/>
  <c r="FB22" i="9"/>
  <c r="FC22" i="9"/>
  <c r="FD22" i="9"/>
  <c r="FE22" i="9"/>
  <c r="FF22" i="9"/>
  <c r="FG22" i="9"/>
  <c r="FH22" i="9"/>
  <c r="FI22" i="9"/>
  <c r="FJ22" i="9"/>
  <c r="FK22" i="9"/>
  <c r="FL22" i="9"/>
  <c r="FM22" i="9"/>
  <c r="FN22" i="9"/>
  <c r="FO22" i="9"/>
  <c r="FP22" i="9"/>
  <c r="FQ22" i="9"/>
  <c r="FR22" i="9"/>
  <c r="FS22" i="9"/>
  <c r="FT22" i="9"/>
  <c r="FU22" i="9"/>
  <c r="FV22" i="9"/>
  <c r="FW22" i="9"/>
  <c r="FX22" i="9"/>
  <c r="FY22" i="9"/>
  <c r="FZ22" i="9"/>
  <c r="GA22" i="9"/>
  <c r="GB22" i="9"/>
  <c r="GC22" i="9"/>
  <c r="GD22" i="9"/>
  <c r="GE22" i="9"/>
  <c r="GF22" i="9"/>
  <c r="GG22" i="9"/>
  <c r="GH22" i="9"/>
  <c r="GI22" i="9"/>
  <c r="GJ22" i="9"/>
  <c r="GK22" i="9"/>
  <c r="GL22" i="9"/>
  <c r="GM22" i="9"/>
  <c r="GN22" i="9"/>
  <c r="GO22" i="9"/>
  <c r="GP22" i="9"/>
  <c r="GQ22" i="9"/>
  <c r="GR22" i="9"/>
  <c r="GS22" i="9"/>
  <c r="GT22" i="9"/>
  <c r="GU22" i="9"/>
  <c r="GV22" i="9"/>
  <c r="GW22" i="9"/>
  <c r="GX22" i="9"/>
  <c r="C24" i="9"/>
  <c r="D24" i="9"/>
  <c r="AC24" i="9"/>
  <c r="AB24" i="9" s="1"/>
  <c r="AD24" i="9"/>
  <c r="CR24" i="9" s="1"/>
  <c r="Q24" i="9" s="1"/>
  <c r="AE24" i="9"/>
  <c r="AF24" i="9"/>
  <c r="CT24" i="9" s="1"/>
  <c r="S24" i="9" s="1"/>
  <c r="AG24" i="9"/>
  <c r="AH24" i="9"/>
  <c r="CV24" i="9" s="1"/>
  <c r="U24" i="9" s="1"/>
  <c r="AI24" i="9"/>
  <c r="AJ24" i="9"/>
  <c r="CX24" i="9" s="1"/>
  <c r="W24" i="9" s="1"/>
  <c r="CQ24" i="9"/>
  <c r="P24" i="9" s="1"/>
  <c r="CS24" i="9"/>
  <c r="R24" i="9" s="1"/>
  <c r="GK24" i="9" s="1"/>
  <c r="CU24" i="9"/>
  <c r="T24" i="9" s="1"/>
  <c r="CW24" i="9"/>
  <c r="V24" i="9" s="1"/>
  <c r="FR24" i="9"/>
  <c r="GL24" i="9"/>
  <c r="GN24" i="9"/>
  <c r="GP24" i="9"/>
  <c r="GV24" i="9"/>
  <c r="GX24" i="9"/>
  <c r="I25" i="9"/>
  <c r="AC25" i="9"/>
  <c r="AE25" i="9"/>
  <c r="CS25" i="9" s="1"/>
  <c r="R25" i="9" s="1"/>
  <c r="GK25" i="9" s="1"/>
  <c r="AF25" i="9"/>
  <c r="AG25" i="9"/>
  <c r="CU25" i="9" s="1"/>
  <c r="T25" i="9" s="1"/>
  <c r="AH25" i="9"/>
  <c r="AI25" i="9"/>
  <c r="CW25" i="9" s="1"/>
  <c r="V25" i="9" s="1"/>
  <c r="AJ25" i="9"/>
  <c r="CT25" i="9"/>
  <c r="S25" i="9" s="1"/>
  <c r="CV25" i="9"/>
  <c r="U25" i="9" s="1"/>
  <c r="CX25" i="9"/>
  <c r="W25" i="9" s="1"/>
  <c r="FR25" i="9"/>
  <c r="GL25" i="9"/>
  <c r="GN25" i="9"/>
  <c r="GP25" i="9"/>
  <c r="GV25" i="9"/>
  <c r="GX25" i="9" s="1"/>
  <c r="I26" i="9"/>
  <c r="AC26" i="9"/>
  <c r="AD26" i="9"/>
  <c r="CR26" i="9" s="1"/>
  <c r="Q26" i="9" s="1"/>
  <c r="AE26" i="9"/>
  <c r="AF26" i="9"/>
  <c r="AB26" i="9" s="1"/>
  <c r="AG26" i="9"/>
  <c r="AH26" i="9"/>
  <c r="CV26" i="9" s="1"/>
  <c r="U26" i="9" s="1"/>
  <c r="AI26" i="9"/>
  <c r="AJ26" i="9"/>
  <c r="CX26" i="9" s="1"/>
  <c r="W26" i="9" s="1"/>
  <c r="CQ26" i="9"/>
  <c r="P26" i="9" s="1"/>
  <c r="CS26" i="9"/>
  <c r="R26" i="9" s="1"/>
  <c r="GK26" i="9" s="1"/>
  <c r="CU26" i="9"/>
  <c r="T26" i="9" s="1"/>
  <c r="CW26" i="9"/>
  <c r="V26" i="9" s="1"/>
  <c r="FR26" i="9"/>
  <c r="GL26" i="9"/>
  <c r="GN26" i="9"/>
  <c r="GP26" i="9"/>
  <c r="GV26" i="9"/>
  <c r="GX26" i="9"/>
  <c r="I27" i="9"/>
  <c r="AC27" i="9"/>
  <c r="CQ27" i="9" s="1"/>
  <c r="P27" i="9" s="1"/>
  <c r="AE27" i="9"/>
  <c r="AD27" i="9" s="1"/>
  <c r="CR27" i="9" s="1"/>
  <c r="Q27" i="9" s="1"/>
  <c r="AF27" i="9"/>
  <c r="AG27" i="9"/>
  <c r="CU27" i="9" s="1"/>
  <c r="T27" i="9" s="1"/>
  <c r="AH27" i="9"/>
  <c r="AI27" i="9"/>
  <c r="CW27" i="9" s="1"/>
  <c r="V27" i="9" s="1"/>
  <c r="AJ27" i="9"/>
  <c r="CT27" i="9"/>
  <c r="S27" i="9" s="1"/>
  <c r="CV27" i="9"/>
  <c r="U27" i="9" s="1"/>
  <c r="CX27" i="9"/>
  <c r="W27" i="9" s="1"/>
  <c r="FR27" i="9"/>
  <c r="GL27" i="9"/>
  <c r="GN27" i="9"/>
  <c r="GP27" i="9"/>
  <c r="GV27" i="9"/>
  <c r="GX27" i="9" s="1"/>
  <c r="C28" i="9"/>
  <c r="D28" i="9"/>
  <c r="AC28" i="9"/>
  <c r="AE28" i="9"/>
  <c r="CS28" i="9" s="1"/>
  <c r="R28" i="9" s="1"/>
  <c r="GK28" i="9" s="1"/>
  <c r="AF28" i="9"/>
  <c r="AG28" i="9"/>
  <c r="CU28" i="9" s="1"/>
  <c r="T28" i="9" s="1"/>
  <c r="AH28" i="9"/>
  <c r="AI28" i="9"/>
  <c r="CW28" i="9" s="1"/>
  <c r="V28" i="9" s="1"/>
  <c r="AJ28" i="9"/>
  <c r="CT28" i="9"/>
  <c r="S28" i="9" s="1"/>
  <c r="CV28" i="9"/>
  <c r="U28" i="9" s="1"/>
  <c r="CX28" i="9"/>
  <c r="W28" i="9" s="1"/>
  <c r="FR28" i="9"/>
  <c r="GL28" i="9"/>
  <c r="GN28" i="9"/>
  <c r="GP28" i="9"/>
  <c r="GV28" i="9"/>
  <c r="GX28" i="9" s="1"/>
  <c r="I29" i="9"/>
  <c r="AC29" i="9"/>
  <c r="AD29" i="9"/>
  <c r="CR29" i="9" s="1"/>
  <c r="Q29" i="9" s="1"/>
  <c r="AE29" i="9"/>
  <c r="AF29" i="9"/>
  <c r="AB29" i="9" s="1"/>
  <c r="AG29" i="9"/>
  <c r="AH29" i="9"/>
  <c r="CV29" i="9" s="1"/>
  <c r="U29" i="9" s="1"/>
  <c r="AI29" i="9"/>
  <c r="AJ29" i="9"/>
  <c r="CX29" i="9" s="1"/>
  <c r="W29" i="9" s="1"/>
  <c r="CQ29" i="9"/>
  <c r="P29" i="9" s="1"/>
  <c r="CS29" i="9"/>
  <c r="R29" i="9" s="1"/>
  <c r="GK29" i="9" s="1"/>
  <c r="CU29" i="9"/>
  <c r="T29" i="9" s="1"/>
  <c r="CW29" i="9"/>
  <c r="V29" i="9" s="1"/>
  <c r="FR29" i="9"/>
  <c r="GL29" i="9"/>
  <c r="GN29" i="9"/>
  <c r="GP29" i="9"/>
  <c r="GV29" i="9"/>
  <c r="GX29" i="9"/>
  <c r="C30" i="9"/>
  <c r="D30" i="9"/>
  <c r="P30" i="9"/>
  <c r="AC30" i="9"/>
  <c r="AD30" i="9"/>
  <c r="AE30" i="9"/>
  <c r="AF30" i="9"/>
  <c r="CT30" i="9" s="1"/>
  <c r="S30" i="9" s="1"/>
  <c r="CY30" i="9" s="1"/>
  <c r="X30" i="9" s="1"/>
  <c r="AG30" i="9"/>
  <c r="AH30" i="9"/>
  <c r="CV30" i="9" s="1"/>
  <c r="U30" i="9" s="1"/>
  <c r="AI30" i="9"/>
  <c r="AJ30" i="9"/>
  <c r="CX30" i="9" s="1"/>
  <c r="W30" i="9" s="1"/>
  <c r="CQ30" i="9"/>
  <c r="CS30" i="9"/>
  <c r="R30" i="9" s="1"/>
  <c r="GK30" i="9" s="1"/>
  <c r="CU30" i="9"/>
  <c r="T30" i="9" s="1"/>
  <c r="CW30" i="9"/>
  <c r="V30" i="9" s="1"/>
  <c r="FR30" i="9"/>
  <c r="GL30" i="9"/>
  <c r="GN30" i="9"/>
  <c r="GP30" i="9"/>
  <c r="GV30" i="9"/>
  <c r="GX30" i="9"/>
  <c r="I31" i="9"/>
  <c r="S31" i="9"/>
  <c r="AC31" i="9"/>
  <c r="AE31" i="9"/>
  <c r="CS31" i="9" s="1"/>
  <c r="R31" i="9" s="1"/>
  <c r="AF31" i="9"/>
  <c r="AG31" i="9"/>
  <c r="CU31" i="9" s="1"/>
  <c r="T31" i="9" s="1"/>
  <c r="AH31" i="9"/>
  <c r="AI31" i="9"/>
  <c r="CW31" i="9" s="1"/>
  <c r="V31" i="9" s="1"/>
  <c r="AJ31" i="9"/>
  <c r="CT31" i="9"/>
  <c r="CV31" i="9"/>
  <c r="U31" i="9" s="1"/>
  <c r="CX31" i="9"/>
  <c r="W31" i="9" s="1"/>
  <c r="FR31" i="9"/>
  <c r="GK31" i="9"/>
  <c r="GL31" i="9"/>
  <c r="GN31" i="9"/>
  <c r="GP31" i="9"/>
  <c r="GV31" i="9"/>
  <c r="GX31" i="9" s="1"/>
  <c r="C32" i="9"/>
  <c r="D32" i="9"/>
  <c r="AC32" i="9"/>
  <c r="CQ32" i="9" s="1"/>
  <c r="P32" i="9" s="1"/>
  <c r="AE32" i="9"/>
  <c r="AF32" i="9"/>
  <c r="AG32" i="9"/>
  <c r="CU32" i="9" s="1"/>
  <c r="T32" i="9" s="1"/>
  <c r="AH32" i="9"/>
  <c r="AI32" i="9"/>
  <c r="CW32" i="9" s="1"/>
  <c r="V32" i="9" s="1"/>
  <c r="AJ32" i="9"/>
  <c r="CT32" i="9"/>
  <c r="S32" i="9" s="1"/>
  <c r="CV32" i="9"/>
  <c r="U32" i="9" s="1"/>
  <c r="CX32" i="9"/>
  <c r="W32" i="9" s="1"/>
  <c r="FR32" i="9"/>
  <c r="GL32" i="9"/>
  <c r="GN32" i="9"/>
  <c r="GP32" i="9"/>
  <c r="GV32" i="9"/>
  <c r="GX32" i="9" s="1"/>
  <c r="I33" i="9"/>
  <c r="AC33" i="9"/>
  <c r="CQ33" i="9" s="1"/>
  <c r="P33" i="9" s="1"/>
  <c r="AE33" i="9"/>
  <c r="CS33" i="9" s="1"/>
  <c r="R33" i="9" s="1"/>
  <c r="GK33" i="9" s="1"/>
  <c r="AF33" i="9"/>
  <c r="CT33" i="9" s="1"/>
  <c r="S33" i="9" s="1"/>
  <c r="AG33" i="9"/>
  <c r="CU33" i="9" s="1"/>
  <c r="T33" i="9" s="1"/>
  <c r="AH33" i="9"/>
  <c r="AI33" i="9"/>
  <c r="CW33" i="9" s="1"/>
  <c r="V33" i="9" s="1"/>
  <c r="AJ33" i="9"/>
  <c r="CX33" i="9" s="1"/>
  <c r="W33" i="9" s="1"/>
  <c r="CV33" i="9"/>
  <c r="U33" i="9" s="1"/>
  <c r="FR33" i="9"/>
  <c r="GL33" i="9"/>
  <c r="GN33" i="9"/>
  <c r="GP33" i="9"/>
  <c r="GV33" i="9"/>
  <c r="GX33" i="9" s="1"/>
  <c r="C34" i="9"/>
  <c r="D34" i="9"/>
  <c r="AC34" i="9"/>
  <c r="CQ34" i="9" s="1"/>
  <c r="P34" i="9" s="1"/>
  <c r="AD34" i="9"/>
  <c r="CR34" i="9" s="1"/>
  <c r="Q34" i="9" s="1"/>
  <c r="AE34" i="9"/>
  <c r="AF34" i="9"/>
  <c r="AG34" i="9"/>
  <c r="CU34" i="9" s="1"/>
  <c r="T34" i="9" s="1"/>
  <c r="AH34" i="9"/>
  <c r="CV34" i="9" s="1"/>
  <c r="U34" i="9" s="1"/>
  <c r="AI34" i="9"/>
  <c r="AJ34" i="9"/>
  <c r="CS34" i="9"/>
  <c r="R34" i="9" s="1"/>
  <c r="GK34" i="9" s="1"/>
  <c r="CT34" i="9"/>
  <c r="S34" i="9" s="1"/>
  <c r="CW34" i="9"/>
  <c r="V34" i="9" s="1"/>
  <c r="CX34" i="9"/>
  <c r="W34" i="9" s="1"/>
  <c r="FR34" i="9"/>
  <c r="GL34" i="9"/>
  <c r="GN34" i="9"/>
  <c r="GP34" i="9"/>
  <c r="GV34" i="9"/>
  <c r="GX34" i="9"/>
  <c r="I35" i="9"/>
  <c r="AC35" i="9"/>
  <c r="CQ35" i="9" s="1"/>
  <c r="P35" i="9" s="1"/>
  <c r="AE35" i="9"/>
  <c r="AD35" i="9" s="1"/>
  <c r="AF35" i="9"/>
  <c r="CT35" i="9" s="1"/>
  <c r="S35" i="9" s="1"/>
  <c r="AG35" i="9"/>
  <c r="CU35" i="9" s="1"/>
  <c r="T35" i="9" s="1"/>
  <c r="AH35" i="9"/>
  <c r="AI35" i="9"/>
  <c r="AJ35" i="9"/>
  <c r="CX35" i="9" s="1"/>
  <c r="W35" i="9" s="1"/>
  <c r="CS35" i="9"/>
  <c r="R35" i="9" s="1"/>
  <c r="GK35" i="9" s="1"/>
  <c r="CV35" i="9"/>
  <c r="U35" i="9" s="1"/>
  <c r="CW35" i="9"/>
  <c r="V35" i="9" s="1"/>
  <c r="FR35" i="9"/>
  <c r="GL35" i="9"/>
  <c r="GN35" i="9"/>
  <c r="GP35" i="9"/>
  <c r="GV35" i="9"/>
  <c r="GX35" i="9"/>
  <c r="C36" i="9"/>
  <c r="D36" i="9"/>
  <c r="AC36" i="9"/>
  <c r="AB36" i="9" s="1"/>
  <c r="AD36" i="9"/>
  <c r="CR36" i="9" s="1"/>
  <c r="Q36" i="9" s="1"/>
  <c r="AE36" i="9"/>
  <c r="AF36" i="9"/>
  <c r="AG36" i="9"/>
  <c r="AH36" i="9"/>
  <c r="CV36" i="9" s="1"/>
  <c r="U36" i="9" s="1"/>
  <c r="AI36" i="9"/>
  <c r="AJ36" i="9"/>
  <c r="CQ36" i="9"/>
  <c r="P36" i="9" s="1"/>
  <c r="CS36" i="9"/>
  <c r="R36" i="9" s="1"/>
  <c r="GK36" i="9" s="1"/>
  <c r="CT36" i="9"/>
  <c r="S36" i="9" s="1"/>
  <c r="CU36" i="9"/>
  <c r="T36" i="9" s="1"/>
  <c r="CW36" i="9"/>
  <c r="V36" i="9" s="1"/>
  <c r="CX36" i="9"/>
  <c r="W36" i="9" s="1"/>
  <c r="FR36" i="9"/>
  <c r="GL36" i="9"/>
  <c r="GN36" i="9"/>
  <c r="GP36" i="9"/>
  <c r="GV36" i="9"/>
  <c r="GX36" i="9"/>
  <c r="I37" i="9"/>
  <c r="W37" i="9"/>
  <c r="AC37" i="9"/>
  <c r="AE37" i="9"/>
  <c r="AD37" i="9" s="1"/>
  <c r="CR37" i="9" s="1"/>
  <c r="Q37" i="9" s="1"/>
  <c r="AF37" i="9"/>
  <c r="AG37" i="9"/>
  <c r="CU37" i="9" s="1"/>
  <c r="T37" i="9" s="1"/>
  <c r="AH37" i="9"/>
  <c r="AI37" i="9"/>
  <c r="CW37" i="9" s="1"/>
  <c r="V37" i="9" s="1"/>
  <c r="AJ37" i="9"/>
  <c r="CT37" i="9"/>
  <c r="S37" i="9" s="1"/>
  <c r="CV37" i="9"/>
  <c r="U37" i="9" s="1"/>
  <c r="CX37" i="9"/>
  <c r="FR37" i="9"/>
  <c r="GL37" i="9"/>
  <c r="GN37" i="9"/>
  <c r="GP37" i="9"/>
  <c r="GV37" i="9"/>
  <c r="GX37" i="9"/>
  <c r="C38" i="9"/>
  <c r="D38" i="9"/>
  <c r="AC38" i="9"/>
  <c r="AE38" i="9"/>
  <c r="AF38" i="9"/>
  <c r="AG38" i="9"/>
  <c r="AH38" i="9"/>
  <c r="AI38" i="9"/>
  <c r="CW38" i="9" s="1"/>
  <c r="V38" i="9" s="1"/>
  <c r="AJ38" i="9"/>
  <c r="CQ38" i="9"/>
  <c r="P38" i="9" s="1"/>
  <c r="CT38" i="9"/>
  <c r="S38" i="9" s="1"/>
  <c r="CU38" i="9"/>
  <c r="T38" i="9" s="1"/>
  <c r="CV38" i="9"/>
  <c r="U38" i="9" s="1"/>
  <c r="CX38" i="9"/>
  <c r="W38" i="9" s="1"/>
  <c r="FR38" i="9"/>
  <c r="GL38" i="9"/>
  <c r="GN38" i="9"/>
  <c r="GP38" i="9"/>
  <c r="GV38" i="9"/>
  <c r="GX38" i="9" s="1"/>
  <c r="I39" i="9"/>
  <c r="AC39" i="9"/>
  <c r="AB39" i="9" s="1"/>
  <c r="AD39" i="9"/>
  <c r="CR39" i="9" s="1"/>
  <c r="Q39" i="9" s="1"/>
  <c r="AE39" i="9"/>
  <c r="AF39" i="9"/>
  <c r="AG39" i="9"/>
  <c r="AH39" i="9"/>
  <c r="CV39" i="9" s="1"/>
  <c r="U39" i="9" s="1"/>
  <c r="AI39" i="9"/>
  <c r="AJ39" i="9"/>
  <c r="CQ39" i="9"/>
  <c r="P39" i="9" s="1"/>
  <c r="CP39" i="9" s="1"/>
  <c r="O39" i="9" s="1"/>
  <c r="CS39" i="9"/>
  <c r="R39" i="9" s="1"/>
  <c r="GK39" i="9" s="1"/>
  <c r="CT39" i="9"/>
  <c r="S39" i="9" s="1"/>
  <c r="CU39" i="9"/>
  <c r="T39" i="9" s="1"/>
  <c r="CW39" i="9"/>
  <c r="V39" i="9" s="1"/>
  <c r="CX39" i="9"/>
  <c r="W39" i="9" s="1"/>
  <c r="FR39" i="9"/>
  <c r="GL39" i="9"/>
  <c r="GN39" i="9"/>
  <c r="GP39" i="9"/>
  <c r="GV39" i="9"/>
  <c r="GX39" i="9"/>
  <c r="C40" i="9"/>
  <c r="D40" i="9"/>
  <c r="V40" i="9"/>
  <c r="AC40" i="9"/>
  <c r="AD40" i="9"/>
  <c r="CR40" i="9" s="1"/>
  <c r="Q40" i="9" s="1"/>
  <c r="AE40" i="9"/>
  <c r="AF40" i="9"/>
  <c r="CT40" i="9" s="1"/>
  <c r="S40" i="9" s="1"/>
  <c r="AG40" i="9"/>
  <c r="AH40" i="9"/>
  <c r="CV40" i="9" s="1"/>
  <c r="U40" i="9" s="1"/>
  <c r="AI40" i="9"/>
  <c r="AJ40" i="9"/>
  <c r="CX40" i="9" s="1"/>
  <c r="W40" i="9" s="1"/>
  <c r="CQ40" i="9"/>
  <c r="P40" i="9" s="1"/>
  <c r="CS40" i="9"/>
  <c r="R40" i="9" s="1"/>
  <c r="GK40" i="9" s="1"/>
  <c r="CU40" i="9"/>
  <c r="T40" i="9" s="1"/>
  <c r="CW40" i="9"/>
  <c r="FR40" i="9"/>
  <c r="GL40" i="9"/>
  <c r="GN40" i="9"/>
  <c r="GP40" i="9"/>
  <c r="GV40" i="9"/>
  <c r="GX40" i="9"/>
  <c r="I41" i="9"/>
  <c r="AC41" i="9"/>
  <c r="AE41" i="9"/>
  <c r="AF41" i="9"/>
  <c r="AG41" i="9"/>
  <c r="CU41" i="9" s="1"/>
  <c r="T41" i="9" s="1"/>
  <c r="AH41" i="9"/>
  <c r="AI41" i="9"/>
  <c r="CW41" i="9" s="1"/>
  <c r="V41" i="9" s="1"/>
  <c r="AJ41" i="9"/>
  <c r="CT41" i="9"/>
  <c r="S41" i="9" s="1"/>
  <c r="CV41" i="9"/>
  <c r="U41" i="9" s="1"/>
  <c r="CX41" i="9"/>
  <c r="W41" i="9" s="1"/>
  <c r="FR41" i="9"/>
  <c r="GL41" i="9"/>
  <c r="GN41" i="9"/>
  <c r="GP41" i="9"/>
  <c r="GV41" i="9"/>
  <c r="GX41" i="9" s="1"/>
  <c r="C42" i="9"/>
  <c r="D42" i="9"/>
  <c r="S42" i="9"/>
  <c r="AC42" i="9"/>
  <c r="AE42" i="9"/>
  <c r="AD42" i="9" s="1"/>
  <c r="CR42" i="9" s="1"/>
  <c r="Q42" i="9" s="1"/>
  <c r="AF42" i="9"/>
  <c r="AG42" i="9"/>
  <c r="CU42" i="9" s="1"/>
  <c r="T42" i="9" s="1"/>
  <c r="AH42" i="9"/>
  <c r="AI42" i="9"/>
  <c r="CW42" i="9" s="1"/>
  <c r="V42" i="9" s="1"/>
  <c r="AJ42" i="9"/>
  <c r="CT42" i="9"/>
  <c r="CV42" i="9"/>
  <c r="U42" i="9" s="1"/>
  <c r="CX42" i="9"/>
  <c r="W42" i="9" s="1"/>
  <c r="FR42" i="9"/>
  <c r="GL42" i="9"/>
  <c r="GN42" i="9"/>
  <c r="GP42" i="9"/>
  <c r="GV42" i="9"/>
  <c r="GX42" i="9" s="1"/>
  <c r="I43" i="9"/>
  <c r="GX43" i="9" s="1"/>
  <c r="AB43" i="9"/>
  <c r="AC43" i="9"/>
  <c r="AE43" i="9"/>
  <c r="AD43" i="9" s="1"/>
  <c r="CR43" i="9" s="1"/>
  <c r="AF43" i="9"/>
  <c r="CT43" i="9" s="1"/>
  <c r="AG43" i="9"/>
  <c r="AH43" i="9"/>
  <c r="AI43" i="9"/>
  <c r="AJ43" i="9"/>
  <c r="CX43" i="9" s="1"/>
  <c r="CQ43" i="9"/>
  <c r="P43" i="9" s="1"/>
  <c r="CS43" i="9"/>
  <c r="R43" i="9" s="1"/>
  <c r="GK43" i="9" s="1"/>
  <c r="CU43" i="9"/>
  <c r="CV43" i="9"/>
  <c r="CW43" i="9"/>
  <c r="V43" i="9" s="1"/>
  <c r="FR43" i="9"/>
  <c r="GL43" i="9"/>
  <c r="GN43" i="9"/>
  <c r="GP43" i="9"/>
  <c r="GV43" i="9"/>
  <c r="C44" i="9"/>
  <c r="D44" i="9"/>
  <c r="AC44" i="9"/>
  <c r="AD44" i="9"/>
  <c r="AE44" i="9"/>
  <c r="AF44" i="9"/>
  <c r="CT44" i="9" s="1"/>
  <c r="S44" i="9" s="1"/>
  <c r="AG44" i="9"/>
  <c r="AH44" i="9"/>
  <c r="CV44" i="9" s="1"/>
  <c r="U44" i="9" s="1"/>
  <c r="AI44" i="9"/>
  <c r="AJ44" i="9"/>
  <c r="CX44" i="9" s="1"/>
  <c r="W44" i="9" s="1"/>
  <c r="CQ44" i="9"/>
  <c r="P44" i="9" s="1"/>
  <c r="CS44" i="9"/>
  <c r="R44" i="9" s="1"/>
  <c r="GK44" i="9" s="1"/>
  <c r="CU44" i="9"/>
  <c r="T44" i="9" s="1"/>
  <c r="CW44" i="9"/>
  <c r="V44" i="9" s="1"/>
  <c r="CY44" i="9"/>
  <c r="X44" i="9" s="1"/>
  <c r="FR44" i="9"/>
  <c r="GL44" i="9"/>
  <c r="GN44" i="9"/>
  <c r="GP44" i="9"/>
  <c r="GV44" i="9"/>
  <c r="GX44" i="9"/>
  <c r="I45" i="9"/>
  <c r="S45" i="9"/>
  <c r="AC45" i="9"/>
  <c r="AE45" i="9"/>
  <c r="AD45" i="9" s="1"/>
  <c r="CR45" i="9" s="1"/>
  <c r="Q45" i="9" s="1"/>
  <c r="AF45" i="9"/>
  <c r="AG45" i="9"/>
  <c r="CU45" i="9" s="1"/>
  <c r="T45" i="9" s="1"/>
  <c r="AH45" i="9"/>
  <c r="AI45" i="9"/>
  <c r="CW45" i="9" s="1"/>
  <c r="V45" i="9" s="1"/>
  <c r="AJ45" i="9"/>
  <c r="CT45" i="9"/>
  <c r="CV45" i="9"/>
  <c r="U45" i="9" s="1"/>
  <c r="CX45" i="9"/>
  <c r="W45" i="9" s="1"/>
  <c r="FR45" i="9"/>
  <c r="GL45" i="9"/>
  <c r="GN45" i="9"/>
  <c r="GP45" i="9"/>
  <c r="GV45" i="9"/>
  <c r="GX45" i="9" s="1"/>
  <c r="C46" i="9"/>
  <c r="D46" i="9"/>
  <c r="U46" i="9"/>
  <c r="AC46" i="9"/>
  <c r="CQ46" i="9" s="1"/>
  <c r="P46" i="9" s="1"/>
  <c r="AE46" i="9"/>
  <c r="AD46" i="9" s="1"/>
  <c r="AF46" i="9"/>
  <c r="CT46" i="9" s="1"/>
  <c r="S46" i="9" s="1"/>
  <c r="AG46" i="9"/>
  <c r="CU46" i="9" s="1"/>
  <c r="T46" i="9" s="1"/>
  <c r="AH46" i="9"/>
  <c r="AI46" i="9"/>
  <c r="AJ46" i="9"/>
  <c r="CX46" i="9" s="1"/>
  <c r="W46" i="9" s="1"/>
  <c r="CS46" i="9"/>
  <c r="R46" i="9" s="1"/>
  <c r="GK46" i="9" s="1"/>
  <c r="CV46" i="9"/>
  <c r="CW46" i="9"/>
  <c r="V46" i="9" s="1"/>
  <c r="FR46" i="9"/>
  <c r="GL46" i="9"/>
  <c r="GN46" i="9"/>
  <c r="GP46" i="9"/>
  <c r="GV46" i="9"/>
  <c r="GX46" i="9"/>
  <c r="I47" i="9"/>
  <c r="AC47" i="9"/>
  <c r="AE47" i="9"/>
  <c r="CS47" i="9" s="1"/>
  <c r="R47" i="9" s="1"/>
  <c r="GK47" i="9" s="1"/>
  <c r="AF47" i="9"/>
  <c r="CT47" i="9" s="1"/>
  <c r="S47" i="9" s="1"/>
  <c r="AG47" i="9"/>
  <c r="AH47" i="9"/>
  <c r="AI47" i="9"/>
  <c r="CW47" i="9" s="1"/>
  <c r="V47" i="9" s="1"/>
  <c r="AJ47" i="9"/>
  <c r="CX47" i="9" s="1"/>
  <c r="W47" i="9" s="1"/>
  <c r="CQ47" i="9"/>
  <c r="P47" i="9" s="1"/>
  <c r="CU47" i="9"/>
  <c r="T47" i="9" s="1"/>
  <c r="CV47" i="9"/>
  <c r="U47" i="9" s="1"/>
  <c r="FR47" i="9"/>
  <c r="GL47" i="9"/>
  <c r="GN47" i="9"/>
  <c r="GP47" i="9"/>
  <c r="GV47" i="9"/>
  <c r="GX47" i="9" s="1"/>
  <c r="I48" i="9"/>
  <c r="AC48" i="9"/>
  <c r="AB48" i="9" s="1"/>
  <c r="AD48" i="9"/>
  <c r="CR48" i="9" s="1"/>
  <c r="Q48" i="9" s="1"/>
  <c r="AE48" i="9"/>
  <c r="CS48" i="9" s="1"/>
  <c r="R48" i="9" s="1"/>
  <c r="GK48" i="9" s="1"/>
  <c r="AF48" i="9"/>
  <c r="AG48" i="9"/>
  <c r="AH48" i="9"/>
  <c r="CV48" i="9" s="1"/>
  <c r="U48" i="9" s="1"/>
  <c r="AI48" i="9"/>
  <c r="CW48" i="9" s="1"/>
  <c r="V48" i="9" s="1"/>
  <c r="AJ48" i="9"/>
  <c r="CQ48" i="9"/>
  <c r="P48" i="9" s="1"/>
  <c r="CP48" i="9" s="1"/>
  <c r="O48" i="9" s="1"/>
  <c r="CT48" i="9"/>
  <c r="S48" i="9" s="1"/>
  <c r="CU48" i="9"/>
  <c r="T48" i="9" s="1"/>
  <c r="CX48" i="9"/>
  <c r="W48" i="9" s="1"/>
  <c r="FR48" i="9"/>
  <c r="GL48" i="9"/>
  <c r="GN48" i="9"/>
  <c r="GP48" i="9"/>
  <c r="GV48" i="9"/>
  <c r="GX48" i="9" s="1"/>
  <c r="I49" i="9"/>
  <c r="AC49" i="9"/>
  <c r="CQ49" i="9" s="1"/>
  <c r="P49" i="9" s="1"/>
  <c r="AD49" i="9"/>
  <c r="CR49" i="9" s="1"/>
  <c r="Q49" i="9" s="1"/>
  <c r="AE49" i="9"/>
  <c r="AF49" i="9"/>
  <c r="AG49" i="9"/>
  <c r="CU49" i="9" s="1"/>
  <c r="T49" i="9" s="1"/>
  <c r="AH49" i="9"/>
  <c r="CV49" i="9" s="1"/>
  <c r="U49" i="9" s="1"/>
  <c r="AI49" i="9"/>
  <c r="AJ49" i="9"/>
  <c r="CS49" i="9"/>
  <c r="R49" i="9" s="1"/>
  <c r="GK49" i="9" s="1"/>
  <c r="CT49" i="9"/>
  <c r="S49" i="9" s="1"/>
  <c r="CW49" i="9"/>
  <c r="V49" i="9" s="1"/>
  <c r="CX49" i="9"/>
  <c r="W49" i="9" s="1"/>
  <c r="FR49" i="9"/>
  <c r="GL49" i="9"/>
  <c r="GN49" i="9"/>
  <c r="GP49" i="9"/>
  <c r="GV49" i="9"/>
  <c r="GX49" i="9"/>
  <c r="B51" i="9"/>
  <c r="B22" i="9" s="1"/>
  <c r="C51" i="9"/>
  <c r="C22" i="9" s="1"/>
  <c r="D51" i="9"/>
  <c r="D22" i="9" s="1"/>
  <c r="F51" i="9"/>
  <c r="F22" i="9" s="1"/>
  <c r="G51" i="9"/>
  <c r="G22" i="9" s="1"/>
  <c r="AP51" i="9"/>
  <c r="AP22" i="9" s="1"/>
  <c r="BB51" i="9"/>
  <c r="BB22" i="9" s="1"/>
  <c r="BX51" i="9"/>
  <c r="BX22" i="9" s="1"/>
  <c r="BY51" i="9"/>
  <c r="BY22" i="9" s="1"/>
  <c r="BZ51" i="9"/>
  <c r="BZ22" i="9" s="1"/>
  <c r="CB51" i="9"/>
  <c r="CB22" i="9" s="1"/>
  <c r="CD51" i="9"/>
  <c r="CD22" i="9" s="1"/>
  <c r="CK51" i="9"/>
  <c r="CK22" i="9" s="1"/>
  <c r="CL51" i="9"/>
  <c r="CL22" i="9" s="1"/>
  <c r="F60" i="9"/>
  <c r="I19" i="8" s="1"/>
  <c r="F64" i="9"/>
  <c r="B83" i="9"/>
  <c r="B18" i="9" s="1"/>
  <c r="C83" i="9"/>
  <c r="C18" i="9" s="1"/>
  <c r="D83" i="9"/>
  <c r="D18" i="9" s="1"/>
  <c r="F83" i="9"/>
  <c r="F18" i="9" s="1"/>
  <c r="G83" i="9"/>
  <c r="G18" i="9" s="1"/>
  <c r="B11" i="8"/>
  <c r="A27" i="8"/>
  <c r="B27" i="8"/>
  <c r="C27" i="8"/>
  <c r="D27" i="8"/>
  <c r="E27" i="8"/>
  <c r="F27" i="8"/>
  <c r="I27" i="8"/>
  <c r="S27" i="8"/>
  <c r="U27" i="8"/>
  <c r="F28" i="8"/>
  <c r="G28" i="8"/>
  <c r="H28" i="8"/>
  <c r="R28" i="8" s="1"/>
  <c r="J28" i="8"/>
  <c r="K28" i="8"/>
  <c r="F29" i="8"/>
  <c r="G29" i="8"/>
  <c r="H29" i="8"/>
  <c r="J29" i="8"/>
  <c r="K29" i="8"/>
  <c r="F30" i="8"/>
  <c r="G30" i="8"/>
  <c r="H30" i="8"/>
  <c r="R30" i="8" s="1"/>
  <c r="J30" i="8"/>
  <c r="K30" i="8"/>
  <c r="F31" i="8"/>
  <c r="G31" i="8"/>
  <c r="H31" i="8"/>
  <c r="J31" i="8"/>
  <c r="K31" i="8"/>
  <c r="E32" i="8"/>
  <c r="J32" i="8"/>
  <c r="E33" i="8"/>
  <c r="J33" i="8"/>
  <c r="E34" i="8"/>
  <c r="G34" i="8"/>
  <c r="L34" i="8"/>
  <c r="A35" i="8"/>
  <c r="B35" i="8"/>
  <c r="C35" i="8"/>
  <c r="D35" i="8"/>
  <c r="E35" i="8"/>
  <c r="F35" i="8"/>
  <c r="J35" i="8"/>
  <c r="S35" i="8"/>
  <c r="H32" i="8" s="1"/>
  <c r="U35" i="8"/>
  <c r="W35" i="8"/>
  <c r="Y35" i="8"/>
  <c r="Z35" i="8"/>
  <c r="G20" i="8" s="1"/>
  <c r="A36" i="8"/>
  <c r="B36" i="8"/>
  <c r="C36" i="8"/>
  <c r="D36" i="8"/>
  <c r="E36" i="8"/>
  <c r="F36" i="8"/>
  <c r="H36" i="8"/>
  <c r="J36" i="8"/>
  <c r="S36" i="8"/>
  <c r="U36" i="8"/>
  <c r="H33" i="8" s="1"/>
  <c r="W36" i="8"/>
  <c r="X36" i="8"/>
  <c r="Y36" i="8"/>
  <c r="Z36" i="8"/>
  <c r="A37" i="8"/>
  <c r="B37" i="8"/>
  <c r="D37" i="8"/>
  <c r="E37" i="8"/>
  <c r="F37" i="8"/>
  <c r="H37" i="8"/>
  <c r="J37" i="8"/>
  <c r="S37" i="8"/>
  <c r="U37" i="8"/>
  <c r="W37" i="8"/>
  <c r="X37" i="8"/>
  <c r="Y37" i="8"/>
  <c r="Z37" i="8"/>
  <c r="L38" i="8"/>
  <c r="Q38" i="8"/>
  <c r="W38" i="8"/>
  <c r="Y38" i="8"/>
  <c r="Z38" i="8"/>
  <c r="A39" i="8"/>
  <c r="B39" i="8"/>
  <c r="C39" i="8"/>
  <c r="D39" i="8"/>
  <c r="E39" i="8"/>
  <c r="F39" i="8"/>
  <c r="I39" i="8"/>
  <c r="S39" i="8"/>
  <c r="U39" i="8"/>
  <c r="F40" i="8"/>
  <c r="G40" i="8"/>
  <c r="H40" i="8"/>
  <c r="R40" i="8" s="1"/>
  <c r="J40" i="8"/>
  <c r="K40" i="8"/>
  <c r="F41" i="8"/>
  <c r="G41" i="8"/>
  <c r="J41" i="8"/>
  <c r="F42" i="8"/>
  <c r="G42" i="8"/>
  <c r="H42" i="8"/>
  <c r="J42" i="8"/>
  <c r="K42" i="8"/>
  <c r="R42" i="8"/>
  <c r="F43" i="8"/>
  <c r="G43" i="8"/>
  <c r="H43" i="8"/>
  <c r="J43" i="8"/>
  <c r="E44" i="8"/>
  <c r="H44" i="8"/>
  <c r="J44" i="8"/>
  <c r="E45" i="8"/>
  <c r="J45" i="8"/>
  <c r="E46" i="8"/>
  <c r="G46" i="8"/>
  <c r="L46" i="8"/>
  <c r="A47" i="8"/>
  <c r="B47" i="8"/>
  <c r="C47" i="8"/>
  <c r="D47" i="8"/>
  <c r="E47" i="8"/>
  <c r="F47" i="8"/>
  <c r="H47" i="8"/>
  <c r="J47" i="8"/>
  <c r="S47" i="8"/>
  <c r="U47" i="8"/>
  <c r="H45" i="8" s="1"/>
  <c r="W47" i="8"/>
  <c r="X47" i="8"/>
  <c r="Y47" i="8"/>
  <c r="Z47" i="8"/>
  <c r="L48" i="8"/>
  <c r="Q48" i="8"/>
  <c r="W48" i="8"/>
  <c r="Y48" i="8"/>
  <c r="Z48" i="8"/>
  <c r="A49" i="8"/>
  <c r="B49" i="8"/>
  <c r="C49" i="8"/>
  <c r="D49" i="8"/>
  <c r="E49" i="8"/>
  <c r="F49" i="8"/>
  <c r="I49" i="8"/>
  <c r="S49" i="8"/>
  <c r="H54" i="8" s="1"/>
  <c r="T49" i="8"/>
  <c r="U49" i="8"/>
  <c r="F50" i="8"/>
  <c r="G50" i="8"/>
  <c r="H50" i="8"/>
  <c r="J50" i="8"/>
  <c r="K50" i="8"/>
  <c r="R50" i="8"/>
  <c r="F51" i="8"/>
  <c r="G51" i="8"/>
  <c r="H51" i="8"/>
  <c r="J51" i="8"/>
  <c r="F52" i="8"/>
  <c r="G52" i="8"/>
  <c r="H52" i="8"/>
  <c r="J52" i="8"/>
  <c r="K52" i="8"/>
  <c r="R52" i="8"/>
  <c r="F53" i="8"/>
  <c r="G53" i="8"/>
  <c r="H53" i="8"/>
  <c r="J53" i="8"/>
  <c r="K53" i="8"/>
  <c r="E54" i="8"/>
  <c r="J54" i="8"/>
  <c r="E55" i="8"/>
  <c r="J55" i="8"/>
  <c r="E56" i="8"/>
  <c r="G56" i="8"/>
  <c r="L56" i="8"/>
  <c r="A57" i="8"/>
  <c r="B57" i="8"/>
  <c r="D57" i="8"/>
  <c r="E57" i="8"/>
  <c r="F57" i="8"/>
  <c r="J57" i="8"/>
  <c r="S57" i="8"/>
  <c r="U57" i="8"/>
  <c r="H55" i="8" s="1"/>
  <c r="W57" i="8"/>
  <c r="Y57" i="8"/>
  <c r="Z57" i="8"/>
  <c r="L58" i="8"/>
  <c r="Q58" i="8" s="1"/>
  <c r="W58" i="8"/>
  <c r="Y58" i="8"/>
  <c r="Z58" i="8"/>
  <c r="A59" i="8"/>
  <c r="B59" i="8"/>
  <c r="C59" i="8"/>
  <c r="D59" i="8"/>
  <c r="E59" i="8"/>
  <c r="F59" i="8"/>
  <c r="I59" i="8"/>
  <c r="S59" i="8"/>
  <c r="U59" i="8"/>
  <c r="H63" i="8" s="1"/>
  <c r="F60" i="8"/>
  <c r="G60" i="8"/>
  <c r="H60" i="8"/>
  <c r="R60" i="8" s="1"/>
  <c r="J60" i="8"/>
  <c r="K60" i="8"/>
  <c r="F61" i="8"/>
  <c r="G61" i="8"/>
  <c r="H61" i="8"/>
  <c r="J61" i="8"/>
  <c r="K61" i="8"/>
  <c r="E62" i="8"/>
  <c r="J62" i="8"/>
  <c r="E63" i="8"/>
  <c r="J63" i="8"/>
  <c r="E64" i="8"/>
  <c r="G64" i="8"/>
  <c r="L64" i="8"/>
  <c r="A65" i="8"/>
  <c r="B65" i="8"/>
  <c r="D65" i="8"/>
  <c r="E65" i="8"/>
  <c r="F65" i="8"/>
  <c r="J65" i="8"/>
  <c r="S65" i="8"/>
  <c r="H62" i="8" s="1"/>
  <c r="U65" i="8"/>
  <c r="W65" i="8"/>
  <c r="Y65" i="8"/>
  <c r="Z65" i="8"/>
  <c r="L66" i="8"/>
  <c r="Q66" i="8"/>
  <c r="W66" i="8"/>
  <c r="Y66" i="8"/>
  <c r="Z66" i="8"/>
  <c r="A67" i="8"/>
  <c r="B67" i="8"/>
  <c r="C67" i="8"/>
  <c r="D67" i="8"/>
  <c r="E67" i="8"/>
  <c r="F67" i="8"/>
  <c r="I67" i="8"/>
  <c r="S67" i="8"/>
  <c r="U67" i="8"/>
  <c r="F68" i="8"/>
  <c r="G68" i="8"/>
  <c r="H68" i="8"/>
  <c r="J68" i="8"/>
  <c r="K68" i="8"/>
  <c r="R68" i="8"/>
  <c r="F69" i="8"/>
  <c r="G69" i="8"/>
  <c r="H69" i="8"/>
  <c r="X74" i="8" s="1"/>
  <c r="J69" i="8"/>
  <c r="K69" i="8"/>
  <c r="E70" i="8"/>
  <c r="J70" i="8"/>
  <c r="E71" i="8"/>
  <c r="H71" i="8"/>
  <c r="J71" i="8"/>
  <c r="E72" i="8"/>
  <c r="G72" i="8"/>
  <c r="L72" i="8"/>
  <c r="A73" i="8"/>
  <c r="B73" i="8"/>
  <c r="C73" i="8"/>
  <c r="D73" i="8"/>
  <c r="E73" i="8"/>
  <c r="F73" i="8"/>
  <c r="H73" i="8"/>
  <c r="J73" i="8"/>
  <c r="S73" i="8"/>
  <c r="H70" i="8" s="1"/>
  <c r="G74" i="8" s="1"/>
  <c r="O74" i="8" s="1"/>
  <c r="U73" i="8"/>
  <c r="W73" i="8"/>
  <c r="X73" i="8"/>
  <c r="Y73" i="8"/>
  <c r="Z73" i="8"/>
  <c r="L74" i="8"/>
  <c r="Q74" i="8"/>
  <c r="W74" i="8"/>
  <c r="Y74" i="8"/>
  <c r="Z74" i="8"/>
  <c r="A75" i="8"/>
  <c r="B75" i="8"/>
  <c r="C75" i="8"/>
  <c r="D75" i="8"/>
  <c r="E75" i="8"/>
  <c r="F75" i="8"/>
  <c r="I75" i="8"/>
  <c r="S75" i="8"/>
  <c r="U75" i="8"/>
  <c r="F76" i="8"/>
  <c r="G76" i="8"/>
  <c r="H76" i="8"/>
  <c r="R76" i="8" s="1"/>
  <c r="J76" i="8"/>
  <c r="K76" i="8"/>
  <c r="F77" i="8"/>
  <c r="G77" i="8"/>
  <c r="H77" i="8"/>
  <c r="X84" i="8" s="1"/>
  <c r="J77" i="8"/>
  <c r="K77" i="8"/>
  <c r="F78" i="8"/>
  <c r="G78" i="8"/>
  <c r="H78" i="8"/>
  <c r="J78" i="8"/>
  <c r="K78" i="8"/>
  <c r="R78" i="8"/>
  <c r="F79" i="8"/>
  <c r="G79" i="8"/>
  <c r="H79" i="8"/>
  <c r="J79" i="8"/>
  <c r="K79" i="8"/>
  <c r="E80" i="8"/>
  <c r="H80" i="8"/>
  <c r="J80" i="8"/>
  <c r="E81" i="8"/>
  <c r="J81" i="8"/>
  <c r="E82" i="8"/>
  <c r="G82" i="8"/>
  <c r="L82" i="8"/>
  <c r="A83" i="8"/>
  <c r="B83" i="8"/>
  <c r="C83" i="8"/>
  <c r="D83" i="8"/>
  <c r="E83" i="8"/>
  <c r="F83" i="8"/>
  <c r="H83" i="8"/>
  <c r="J83" i="8"/>
  <c r="S83" i="8"/>
  <c r="U83" i="8"/>
  <c r="H81" i="8" s="1"/>
  <c r="W83" i="8"/>
  <c r="X83" i="8"/>
  <c r="Y83" i="8"/>
  <c r="Z83" i="8"/>
  <c r="L84" i="8"/>
  <c r="Q84" i="8"/>
  <c r="W84" i="8"/>
  <c r="Y84" i="8"/>
  <c r="Z84" i="8"/>
  <c r="A85" i="8"/>
  <c r="B85" i="8"/>
  <c r="C85" i="8"/>
  <c r="D85" i="8"/>
  <c r="E85" i="8"/>
  <c r="F85" i="8"/>
  <c r="I85" i="8"/>
  <c r="S85" i="8"/>
  <c r="U85" i="8"/>
  <c r="F86" i="8"/>
  <c r="G86" i="8"/>
  <c r="H86" i="8"/>
  <c r="J86" i="8"/>
  <c r="K86" i="8"/>
  <c r="R86" i="8"/>
  <c r="F87" i="8"/>
  <c r="G87" i="8"/>
  <c r="J87" i="8"/>
  <c r="F88" i="8"/>
  <c r="G88" i="8"/>
  <c r="H88" i="8"/>
  <c r="J88" i="8"/>
  <c r="K88" i="8"/>
  <c r="E89" i="8"/>
  <c r="J89" i="8"/>
  <c r="E90" i="8"/>
  <c r="H90" i="8"/>
  <c r="J90" i="8"/>
  <c r="E91" i="8"/>
  <c r="G91" i="8"/>
  <c r="L91" i="8"/>
  <c r="A92" i="8"/>
  <c r="B92" i="8"/>
  <c r="C92" i="8"/>
  <c r="D92" i="8"/>
  <c r="E92" i="8"/>
  <c r="F92" i="8"/>
  <c r="H92" i="8"/>
  <c r="J92" i="8"/>
  <c r="K92" i="8"/>
  <c r="S92" i="8"/>
  <c r="H89" i="8" s="1"/>
  <c r="U92" i="8"/>
  <c r="W92" i="8"/>
  <c r="X92" i="8"/>
  <c r="Y92" i="8"/>
  <c r="Z92" i="8"/>
  <c r="L93" i="8"/>
  <c r="Q93" i="8"/>
  <c r="W93" i="8"/>
  <c r="Y93" i="8"/>
  <c r="Z93" i="8"/>
  <c r="A94" i="8"/>
  <c r="B94" i="8"/>
  <c r="C94" i="8"/>
  <c r="D94" i="8"/>
  <c r="E94" i="8"/>
  <c r="F94" i="8"/>
  <c r="I94" i="8"/>
  <c r="S94" i="8"/>
  <c r="U94" i="8"/>
  <c r="F95" i="8"/>
  <c r="G95" i="8"/>
  <c r="H95" i="8"/>
  <c r="R95" i="8" s="1"/>
  <c r="J95" i="8"/>
  <c r="K95" i="8"/>
  <c r="F96" i="8"/>
  <c r="G96" i="8"/>
  <c r="H96" i="8"/>
  <c r="X101" i="8" s="1"/>
  <c r="J96" i="8"/>
  <c r="K96" i="8"/>
  <c r="E97" i="8"/>
  <c r="J97" i="8"/>
  <c r="E98" i="8"/>
  <c r="H98" i="8"/>
  <c r="J98" i="8"/>
  <c r="E99" i="8"/>
  <c r="G99" i="8"/>
  <c r="L99" i="8"/>
  <c r="A100" i="8"/>
  <c r="B100" i="8"/>
  <c r="C100" i="8"/>
  <c r="D100" i="8"/>
  <c r="E100" i="8"/>
  <c r="F100" i="8"/>
  <c r="J100" i="8"/>
  <c r="S100" i="8"/>
  <c r="H97" i="8" s="1"/>
  <c r="U100" i="8"/>
  <c r="W100" i="8"/>
  <c r="Y100" i="8"/>
  <c r="Z100" i="8"/>
  <c r="L101" i="8"/>
  <c r="Q101" i="8"/>
  <c r="W101" i="8"/>
  <c r="Y101" i="8"/>
  <c r="Z101" i="8"/>
  <c r="A102" i="8"/>
  <c r="B102" i="8"/>
  <c r="C102" i="8"/>
  <c r="D102" i="8"/>
  <c r="E102" i="8"/>
  <c r="F102" i="8"/>
  <c r="I102" i="8"/>
  <c r="S102" i="8"/>
  <c r="H107" i="8" s="1"/>
  <c r="U102" i="8"/>
  <c r="F103" i="8"/>
  <c r="G103" i="8"/>
  <c r="H103" i="8"/>
  <c r="R103" i="8" s="1"/>
  <c r="J103" i="8"/>
  <c r="K103" i="8"/>
  <c r="F104" i="8"/>
  <c r="G104" i="8"/>
  <c r="H104" i="8"/>
  <c r="J104" i="8"/>
  <c r="K104" i="8"/>
  <c r="F105" i="8"/>
  <c r="G105" i="8"/>
  <c r="H105" i="8"/>
  <c r="J105" i="8"/>
  <c r="R105" i="8"/>
  <c r="F106" i="8"/>
  <c r="G106" i="8"/>
  <c r="H106" i="8"/>
  <c r="J106" i="8"/>
  <c r="E107" i="8"/>
  <c r="J107" i="8"/>
  <c r="E108" i="8"/>
  <c r="J108" i="8"/>
  <c r="E109" i="8"/>
  <c r="G109" i="8"/>
  <c r="L109" i="8"/>
  <c r="A110" i="8"/>
  <c r="B110" i="8"/>
  <c r="C110" i="8"/>
  <c r="D110" i="8"/>
  <c r="E110" i="8"/>
  <c r="F110" i="8"/>
  <c r="H110" i="8"/>
  <c r="J110" i="8"/>
  <c r="S110" i="8"/>
  <c r="U110" i="8"/>
  <c r="H108" i="8" s="1"/>
  <c r="W110" i="8"/>
  <c r="X110" i="8"/>
  <c r="Y110" i="8"/>
  <c r="Z110" i="8"/>
  <c r="L111" i="8"/>
  <c r="Q111" i="8" s="1"/>
  <c r="W111" i="8"/>
  <c r="Y111" i="8"/>
  <c r="Z111" i="8"/>
  <c r="A112" i="8"/>
  <c r="B112" i="8"/>
  <c r="C112" i="8"/>
  <c r="D112" i="8"/>
  <c r="E112" i="8"/>
  <c r="F112" i="8"/>
  <c r="I112" i="8"/>
  <c r="S112" i="8"/>
  <c r="H115" i="8" s="1"/>
  <c r="T112" i="8"/>
  <c r="U112" i="8"/>
  <c r="F113" i="8"/>
  <c r="G113" i="8"/>
  <c r="H113" i="8"/>
  <c r="J113" i="8"/>
  <c r="K113" i="8"/>
  <c r="R113" i="8"/>
  <c r="F114" i="8"/>
  <c r="G114" i="8"/>
  <c r="H114" i="8"/>
  <c r="J114" i="8"/>
  <c r="K114" i="8"/>
  <c r="E115" i="8"/>
  <c r="J115" i="8"/>
  <c r="E116" i="8"/>
  <c r="J116" i="8"/>
  <c r="E117" i="8"/>
  <c r="G117" i="8"/>
  <c r="L117" i="8"/>
  <c r="A118" i="8"/>
  <c r="B118" i="8"/>
  <c r="C118" i="8"/>
  <c r="D118" i="8"/>
  <c r="E118" i="8"/>
  <c r="F118" i="8"/>
  <c r="H118" i="8"/>
  <c r="X118" i="8" s="1"/>
  <c r="J118" i="8"/>
  <c r="S118" i="8"/>
  <c r="U118" i="8"/>
  <c r="H116" i="8" s="1"/>
  <c r="W118" i="8"/>
  <c r="Y118" i="8"/>
  <c r="Z118" i="8"/>
  <c r="L119" i="8"/>
  <c r="Q119" i="8" s="1"/>
  <c r="W119" i="8"/>
  <c r="Y119" i="8"/>
  <c r="Z119" i="8"/>
  <c r="A120" i="8"/>
  <c r="B120" i="8"/>
  <c r="C120" i="8"/>
  <c r="D120" i="8"/>
  <c r="E120" i="8"/>
  <c r="F120" i="8"/>
  <c r="I120" i="8"/>
  <c r="S120" i="8"/>
  <c r="H125" i="8" s="1"/>
  <c r="U120" i="8"/>
  <c r="F121" i="8"/>
  <c r="G121" i="8"/>
  <c r="H121" i="8"/>
  <c r="J121" i="8"/>
  <c r="K121" i="8"/>
  <c r="R121" i="8"/>
  <c r="F122" i="8"/>
  <c r="G122" i="8"/>
  <c r="H122" i="8"/>
  <c r="J122" i="8"/>
  <c r="F123" i="8"/>
  <c r="G123" i="8"/>
  <c r="H123" i="8"/>
  <c r="R123" i="8" s="1"/>
  <c r="J123" i="8"/>
  <c r="K123" i="8"/>
  <c r="F124" i="8"/>
  <c r="G124" i="8"/>
  <c r="H124" i="8"/>
  <c r="J124" i="8"/>
  <c r="K124" i="8"/>
  <c r="E125" i="8"/>
  <c r="J125" i="8"/>
  <c r="E126" i="8"/>
  <c r="J126" i="8"/>
  <c r="E127" i="8"/>
  <c r="G127" i="8"/>
  <c r="L127" i="8"/>
  <c r="A128" i="8"/>
  <c r="B128" i="8"/>
  <c r="C128" i="8"/>
  <c r="D128" i="8"/>
  <c r="E128" i="8"/>
  <c r="F128" i="8"/>
  <c r="J128" i="8"/>
  <c r="S128" i="8"/>
  <c r="U128" i="8"/>
  <c r="H126" i="8" s="1"/>
  <c r="W128" i="8"/>
  <c r="Y128" i="8"/>
  <c r="Z128" i="8"/>
  <c r="A129" i="8"/>
  <c r="B129" i="8"/>
  <c r="C129" i="8"/>
  <c r="D129" i="8"/>
  <c r="E129" i="8"/>
  <c r="F129" i="8"/>
  <c r="H129" i="8"/>
  <c r="X129" i="8" s="1"/>
  <c r="J129" i="8"/>
  <c r="K129" i="8"/>
  <c r="S129" i="8"/>
  <c r="U129" i="8"/>
  <c r="W129" i="8"/>
  <c r="Y129" i="8"/>
  <c r="Z129" i="8"/>
  <c r="A130" i="8"/>
  <c r="B130" i="8"/>
  <c r="C130" i="8"/>
  <c r="D130" i="8"/>
  <c r="E130" i="8"/>
  <c r="F130" i="8"/>
  <c r="H130" i="8"/>
  <c r="X130" i="8" s="1"/>
  <c r="J130" i="8"/>
  <c r="S130" i="8"/>
  <c r="U130" i="8"/>
  <c r="W130" i="8"/>
  <c r="Y130" i="8"/>
  <c r="Z130" i="8"/>
  <c r="L131" i="8"/>
  <c r="Q131" i="8"/>
  <c r="W131" i="8"/>
  <c r="Y131" i="8"/>
  <c r="Z131" i="8"/>
  <c r="A132" i="8"/>
  <c r="C133" i="8"/>
  <c r="C134" i="8"/>
  <c r="C135" i="8"/>
  <c r="O18" i="11" l="1"/>
  <c r="F91" i="11"/>
  <c r="I19" i="10"/>
  <c r="AR18" i="11"/>
  <c r="F116" i="11"/>
  <c r="AT18" i="11"/>
  <c r="F107" i="11"/>
  <c r="F86" i="11"/>
  <c r="J152" i="10" s="1"/>
  <c r="F87" i="11"/>
  <c r="J151" i="10"/>
  <c r="X58" i="8"/>
  <c r="X111" i="8"/>
  <c r="X131" i="8"/>
  <c r="X119" i="8"/>
  <c r="L132" i="8"/>
  <c r="X38" i="8"/>
  <c r="G22" i="8"/>
  <c r="CY49" i="9"/>
  <c r="X49" i="9" s="1"/>
  <c r="T130" i="8" s="1"/>
  <c r="CZ49" i="9"/>
  <c r="Y49" i="9" s="1"/>
  <c r="V130" i="8" s="1"/>
  <c r="CJ51" i="9"/>
  <c r="G119" i="8"/>
  <c r="O119" i="8" s="1"/>
  <c r="G111" i="8"/>
  <c r="O111" i="8" s="1"/>
  <c r="G84" i="8"/>
  <c r="O84" i="8" s="1"/>
  <c r="X66" i="8"/>
  <c r="G17" i="8"/>
  <c r="CP49" i="9"/>
  <c r="O49" i="9" s="1"/>
  <c r="CY47" i="9"/>
  <c r="X47" i="9" s="1"/>
  <c r="T128" i="8" s="1"/>
  <c r="CZ47" i="9"/>
  <c r="Y47" i="9" s="1"/>
  <c r="V128" i="8" s="1"/>
  <c r="CZ48" i="9"/>
  <c r="Y48" i="9" s="1"/>
  <c r="V129" i="8" s="1"/>
  <c r="CY48" i="9"/>
  <c r="X48" i="9" s="1"/>
  <c r="T129" i="8" s="1"/>
  <c r="CY46" i="9"/>
  <c r="X46" i="9" s="1"/>
  <c r="T120" i="8" s="1"/>
  <c r="K125" i="8" s="1"/>
  <c r="CZ46" i="9"/>
  <c r="Y46" i="9" s="1"/>
  <c r="V120" i="8" s="1"/>
  <c r="K126" i="8" s="1"/>
  <c r="G19" i="8"/>
  <c r="GM48" i="9"/>
  <c r="GO48" i="9"/>
  <c r="CR46" i="9"/>
  <c r="Q46" i="9" s="1"/>
  <c r="K122" i="8" s="1"/>
  <c r="AB46" i="9"/>
  <c r="AI51" i="9"/>
  <c r="CP43" i="9"/>
  <c r="O43" i="9" s="1"/>
  <c r="CQ37" i="9"/>
  <c r="P37" i="9" s="1"/>
  <c r="CP37" i="9" s="1"/>
  <c r="O37" i="9" s="1"/>
  <c r="AB37" i="9"/>
  <c r="BB83" i="9"/>
  <c r="AP83" i="9"/>
  <c r="CG51" i="9"/>
  <c r="AS51" i="9"/>
  <c r="AO51" i="9"/>
  <c r="AB49" i="9"/>
  <c r="AD47" i="9"/>
  <c r="CQ45" i="9"/>
  <c r="P45" i="9" s="1"/>
  <c r="CP45" i="9" s="1"/>
  <c r="O45" i="9" s="1"/>
  <c r="AB45" i="9"/>
  <c r="CZ44" i="9"/>
  <c r="Y44" i="9" s="1"/>
  <c r="V112" i="8" s="1"/>
  <c r="U43" i="9"/>
  <c r="AH51" i="9" s="1"/>
  <c r="W43" i="9"/>
  <c r="AJ51" i="9" s="1"/>
  <c r="S43" i="9"/>
  <c r="CQ42" i="9"/>
  <c r="P42" i="9" s="1"/>
  <c r="AB42" i="9"/>
  <c r="CP36" i="9"/>
  <c r="O36" i="9" s="1"/>
  <c r="CY35" i="9"/>
  <c r="X35" i="9" s="1"/>
  <c r="T73" i="8" s="1"/>
  <c r="CZ35" i="9"/>
  <c r="Y35" i="9" s="1"/>
  <c r="V73" i="8" s="1"/>
  <c r="CY34" i="9"/>
  <c r="X34" i="9" s="1"/>
  <c r="T67" i="8" s="1"/>
  <c r="CZ34" i="9"/>
  <c r="Y34" i="9" s="1"/>
  <c r="V67" i="8" s="1"/>
  <c r="K71" i="8" s="1"/>
  <c r="T43" i="9"/>
  <c r="AG51" i="9" s="1"/>
  <c r="Q43" i="9"/>
  <c r="CP40" i="9"/>
  <c r="O40" i="9" s="1"/>
  <c r="CY39" i="9"/>
  <c r="X39" i="9" s="1"/>
  <c r="T92" i="8" s="1"/>
  <c r="CZ39" i="9"/>
  <c r="Y39" i="9" s="1"/>
  <c r="V92" i="8" s="1"/>
  <c r="CR35" i="9"/>
  <c r="Q35" i="9" s="1"/>
  <c r="AB35" i="9"/>
  <c r="CP34" i="9"/>
  <c r="O34" i="9" s="1"/>
  <c r="CI51" i="9"/>
  <c r="BC51" i="9"/>
  <c r="AU51" i="9"/>
  <c r="AQ51" i="9"/>
  <c r="CR44" i="9"/>
  <c r="Q44" i="9" s="1"/>
  <c r="CP44" i="9" s="1"/>
  <c r="O44" i="9" s="1"/>
  <c r="AB44" i="9"/>
  <c r="CS41" i="9"/>
  <c r="R41" i="9" s="1"/>
  <c r="GK41" i="9" s="1"/>
  <c r="AD41" i="9"/>
  <c r="AB41" i="9" s="1"/>
  <c r="CY40" i="9"/>
  <c r="X40" i="9" s="1"/>
  <c r="T94" i="8" s="1"/>
  <c r="CZ40" i="9"/>
  <c r="Y40" i="9" s="1"/>
  <c r="V94" i="8" s="1"/>
  <c r="AB40" i="9"/>
  <c r="CY38" i="9"/>
  <c r="X38" i="9" s="1"/>
  <c r="T85" i="8" s="1"/>
  <c r="K89" i="8" s="1"/>
  <c r="CS38" i="9"/>
  <c r="R38" i="9" s="1"/>
  <c r="AD38" i="9"/>
  <c r="CY36" i="9"/>
  <c r="X36" i="9" s="1"/>
  <c r="T75" i="8" s="1"/>
  <c r="CZ36" i="9"/>
  <c r="Y36" i="9" s="1"/>
  <c r="V75" i="8" s="1"/>
  <c r="CP35" i="9"/>
  <c r="O35" i="9" s="1"/>
  <c r="CY33" i="9"/>
  <c r="X33" i="9" s="1"/>
  <c r="T65" i="8" s="1"/>
  <c r="CZ33" i="9"/>
  <c r="Y33" i="9" s="1"/>
  <c r="V65" i="8" s="1"/>
  <c r="CY31" i="9"/>
  <c r="X31" i="9" s="1"/>
  <c r="T57" i="8" s="1"/>
  <c r="K54" i="8" s="1"/>
  <c r="CZ31" i="9"/>
  <c r="Y31" i="9" s="1"/>
  <c r="V57" i="8" s="1"/>
  <c r="CR30" i="9"/>
  <c r="Q30" i="9" s="1"/>
  <c r="K51" i="8" s="1"/>
  <c r="AB30" i="9"/>
  <c r="CP30" i="9"/>
  <c r="O30" i="9" s="1"/>
  <c r="AB25" i="9"/>
  <c r="CY24" i="9"/>
  <c r="X24" i="9" s="1"/>
  <c r="CZ24" i="9"/>
  <c r="Y24" i="9" s="1"/>
  <c r="CS45" i="9"/>
  <c r="R45" i="9" s="1"/>
  <c r="GK45" i="9" s="1"/>
  <c r="CS42" i="9"/>
  <c r="R42" i="9" s="1"/>
  <c r="CY42" i="9" s="1"/>
  <c r="X42" i="9" s="1"/>
  <c r="T102" i="8" s="1"/>
  <c r="CQ41" i="9"/>
  <c r="P41" i="9" s="1"/>
  <c r="CS37" i="9"/>
  <c r="R37" i="9" s="1"/>
  <c r="GK37" i="9" s="1"/>
  <c r="AB34" i="9"/>
  <c r="AD33" i="9"/>
  <c r="CY28" i="9"/>
  <c r="X28" i="9" s="1"/>
  <c r="T39" i="8" s="1"/>
  <c r="CZ28" i="9"/>
  <c r="Y28" i="9" s="1"/>
  <c r="V39" i="8" s="1"/>
  <c r="CP27" i="9"/>
  <c r="O27" i="9" s="1"/>
  <c r="CY25" i="9"/>
  <c r="X25" i="9" s="1"/>
  <c r="T35" i="8" s="1"/>
  <c r="CZ25" i="9"/>
  <c r="Y25" i="9" s="1"/>
  <c r="V35" i="8" s="1"/>
  <c r="AD32" i="9"/>
  <c r="CR32" i="9" s="1"/>
  <c r="Q32" i="9" s="1"/>
  <c r="CS32" i="9"/>
  <c r="R32" i="9" s="1"/>
  <c r="CY32" i="9" s="1"/>
  <c r="X32" i="9" s="1"/>
  <c r="T59" i="8" s="1"/>
  <c r="K62" i="8" s="1"/>
  <c r="AB31" i="9"/>
  <c r="CQ31" i="9"/>
  <c r="P31" i="9" s="1"/>
  <c r="CZ30" i="9"/>
  <c r="Y30" i="9" s="1"/>
  <c r="V49" i="8" s="1"/>
  <c r="K55" i="8" s="1"/>
  <c r="CY27" i="9"/>
  <c r="X27" i="9" s="1"/>
  <c r="T37" i="8" s="1"/>
  <c r="CZ27" i="9"/>
  <c r="Y27" i="9" s="1"/>
  <c r="V37" i="8" s="1"/>
  <c r="CP32" i="9"/>
  <c r="O32" i="9" s="1"/>
  <c r="CP24" i="9"/>
  <c r="O24" i="9" s="1"/>
  <c r="AB32" i="9"/>
  <c r="AD31" i="9"/>
  <c r="CT29" i="9"/>
  <c r="S29" i="9" s="1"/>
  <c r="CQ28" i="9"/>
  <c r="P28" i="9" s="1"/>
  <c r="AD28" i="9"/>
  <c r="AB28" i="9" s="1"/>
  <c r="CS27" i="9"/>
  <c r="R27" i="9" s="1"/>
  <c r="AB27" i="9"/>
  <c r="CT26" i="9"/>
  <c r="S26" i="9" s="1"/>
  <c r="CQ25" i="9"/>
  <c r="P25" i="9" s="1"/>
  <c r="AD25" i="9"/>
  <c r="I17" i="10" l="1"/>
  <c r="J153" i="10"/>
  <c r="GM44" i="9"/>
  <c r="GO44" i="9"/>
  <c r="AG22" i="9"/>
  <c r="T51" i="9"/>
  <c r="AJ22" i="9"/>
  <c r="W51" i="9"/>
  <c r="AH22" i="9"/>
  <c r="U51" i="9"/>
  <c r="CZ29" i="9"/>
  <c r="Y29" i="9" s="1"/>
  <c r="V47" i="8" s="1"/>
  <c r="CY29" i="9"/>
  <c r="X29" i="9" s="1"/>
  <c r="T47" i="8" s="1"/>
  <c r="K45" i="8"/>
  <c r="V27" i="8"/>
  <c r="CR38" i="9"/>
  <c r="Q38" i="9" s="1"/>
  <c r="H87" i="8"/>
  <c r="CZ42" i="9"/>
  <c r="Y42" i="9" s="1"/>
  <c r="V102" i="8" s="1"/>
  <c r="K108" i="8" s="1"/>
  <c r="CZ45" i="9"/>
  <c r="Y45" i="9" s="1"/>
  <c r="V118" i="8" s="1"/>
  <c r="BC22" i="9"/>
  <c r="F67" i="9"/>
  <c r="BC83" i="9"/>
  <c r="K70" i="8"/>
  <c r="CY43" i="9"/>
  <c r="X43" i="9" s="1"/>
  <c r="T110" i="8" s="1"/>
  <c r="K107" i="8" s="1"/>
  <c r="CZ43" i="9"/>
  <c r="Y43" i="9" s="1"/>
  <c r="V110" i="8" s="1"/>
  <c r="AO22" i="9"/>
  <c r="AO83" i="9"/>
  <c r="F55" i="9"/>
  <c r="BB18" i="9"/>
  <c r="F96" i="9"/>
  <c r="GO39" i="9"/>
  <c r="GM49" i="9"/>
  <c r="GO49" i="9"/>
  <c r="K130" i="8"/>
  <c r="CR25" i="9"/>
  <c r="Q25" i="9" s="1"/>
  <c r="H35" i="8"/>
  <c r="GK27" i="9"/>
  <c r="AE51" i="9"/>
  <c r="CR31" i="9"/>
  <c r="Q31" i="9" s="1"/>
  <c r="CP31" i="9" s="1"/>
  <c r="O31" i="9" s="1"/>
  <c r="H57" i="8"/>
  <c r="K44" i="8"/>
  <c r="T27" i="8"/>
  <c r="CP29" i="9"/>
  <c r="O29" i="9" s="1"/>
  <c r="GO35" i="9"/>
  <c r="GM35" i="9"/>
  <c r="K73" i="8"/>
  <c r="GK38" i="9"/>
  <c r="CZ38" i="9"/>
  <c r="Y38" i="9" s="1"/>
  <c r="V85" i="8" s="1"/>
  <c r="K90" i="8" s="1"/>
  <c r="CY45" i="9"/>
  <c r="X45" i="9" s="1"/>
  <c r="T118" i="8" s="1"/>
  <c r="K115" i="8" s="1"/>
  <c r="CI22" i="9"/>
  <c r="AZ51" i="9"/>
  <c r="CZ41" i="9"/>
  <c r="Y41" i="9" s="1"/>
  <c r="V100" i="8" s="1"/>
  <c r="K98" i="8" s="1"/>
  <c r="GM45" i="9"/>
  <c r="GO45" i="9"/>
  <c r="K118" i="8"/>
  <c r="AS22" i="9"/>
  <c r="AS83" i="9"/>
  <c r="F68" i="9"/>
  <c r="I17" i="8" s="1"/>
  <c r="CY41" i="9"/>
  <c r="X41" i="9" s="1"/>
  <c r="T100" i="8" s="1"/>
  <c r="K97" i="8" s="1"/>
  <c r="GM39" i="9"/>
  <c r="CJ22" i="9"/>
  <c r="BA51" i="9"/>
  <c r="CP25" i="9"/>
  <c r="O25" i="9" s="1"/>
  <c r="AC51" i="9"/>
  <c r="CR28" i="9"/>
  <c r="Q28" i="9" s="1"/>
  <c r="K41" i="8" s="1"/>
  <c r="H41" i="8"/>
  <c r="AB33" i="9"/>
  <c r="CR33" i="9"/>
  <c r="Q33" i="9" s="1"/>
  <c r="CP33" i="9" s="1"/>
  <c r="O33" i="9" s="1"/>
  <c r="H65" i="8"/>
  <c r="GK42" i="9"/>
  <c r="K105" i="8"/>
  <c r="GO30" i="9"/>
  <c r="GM30" i="9"/>
  <c r="CR41" i="9"/>
  <c r="Q41" i="9" s="1"/>
  <c r="CP41" i="9" s="1"/>
  <c r="O41" i="9" s="1"/>
  <c r="H100" i="8"/>
  <c r="AQ22" i="9"/>
  <c r="F61" i="9"/>
  <c r="AQ83" i="9"/>
  <c r="GM34" i="9"/>
  <c r="GO34" i="9"/>
  <c r="AB47" i="9"/>
  <c r="CR47" i="9"/>
  <c r="Q47" i="9" s="1"/>
  <c r="CP47" i="9" s="1"/>
  <c r="O47" i="9" s="1"/>
  <c r="H128" i="8"/>
  <c r="CG22" i="9"/>
  <c r="AX51" i="9"/>
  <c r="K83" i="8"/>
  <c r="GO43" i="9"/>
  <c r="GM43" i="9"/>
  <c r="K110" i="8"/>
  <c r="AI22" i="9"/>
  <c r="V51" i="9"/>
  <c r="CZ37" i="9"/>
  <c r="Y37" i="9" s="1"/>
  <c r="V83" i="8" s="1"/>
  <c r="K81" i="8" s="1"/>
  <c r="CP46" i="9"/>
  <c r="O46" i="9" s="1"/>
  <c r="CZ26" i="9"/>
  <c r="Y26" i="9" s="1"/>
  <c r="V36" i="8" s="1"/>
  <c r="CY26" i="9"/>
  <c r="X26" i="9" s="1"/>
  <c r="T36" i="8" s="1"/>
  <c r="AF51" i="9"/>
  <c r="CP28" i="9"/>
  <c r="O28" i="9" s="1"/>
  <c r="K43" i="8"/>
  <c r="GO24" i="9"/>
  <c r="GM24" i="9"/>
  <c r="GK32" i="9"/>
  <c r="CZ32" i="9"/>
  <c r="Y32" i="9" s="1"/>
  <c r="V59" i="8" s="1"/>
  <c r="K63" i="8" s="1"/>
  <c r="GM27" i="9"/>
  <c r="GO27" i="9"/>
  <c r="K37" i="8"/>
  <c r="CP26" i="9"/>
  <c r="O26" i="9" s="1"/>
  <c r="K80" i="8"/>
  <c r="AU22" i="9"/>
  <c r="F70" i="9"/>
  <c r="AU83" i="9"/>
  <c r="GO40" i="9"/>
  <c r="GM40" i="9"/>
  <c r="GM36" i="9"/>
  <c r="GO36" i="9"/>
  <c r="CP42" i="9"/>
  <c r="O42" i="9" s="1"/>
  <c r="K106" i="8"/>
  <c r="K116" i="8"/>
  <c r="AP18" i="9"/>
  <c r="F92" i="9"/>
  <c r="AB38" i="9"/>
  <c r="CY37" i="9"/>
  <c r="X37" i="9" s="1"/>
  <c r="T83" i="8" s="1"/>
  <c r="GM31" i="9" l="1"/>
  <c r="GO31" i="9"/>
  <c r="K57" i="8"/>
  <c r="J58" i="8" s="1"/>
  <c r="P58" i="8" s="1"/>
  <c r="GO41" i="9"/>
  <c r="GM41" i="9"/>
  <c r="K100" i="8"/>
  <c r="J101" i="8" s="1"/>
  <c r="P101" i="8" s="1"/>
  <c r="GM42" i="9"/>
  <c r="GO42" i="9"/>
  <c r="AF22" i="9"/>
  <c r="S51" i="9"/>
  <c r="GM37" i="9"/>
  <c r="GO47" i="9"/>
  <c r="GM47" i="9"/>
  <c r="K128" i="8"/>
  <c r="J131" i="8" s="1"/>
  <c r="P131" i="8" s="1"/>
  <c r="AQ18" i="9"/>
  <c r="F93" i="9"/>
  <c r="GO25" i="9"/>
  <c r="GM25" i="9"/>
  <c r="K35" i="8"/>
  <c r="AK51" i="9"/>
  <c r="X57" i="8"/>
  <c r="G58" i="8"/>
  <c r="O58" i="8" s="1"/>
  <c r="X35" i="8"/>
  <c r="G38" i="8"/>
  <c r="O38" i="8" s="1"/>
  <c r="X93" i="8"/>
  <c r="G93" i="8"/>
  <c r="O93" i="8" s="1"/>
  <c r="W22" i="9"/>
  <c r="F75" i="9"/>
  <c r="W83" i="9"/>
  <c r="AU18" i="9"/>
  <c r="F102" i="9"/>
  <c r="GM26" i="9"/>
  <c r="GO26" i="9"/>
  <c r="K36" i="8"/>
  <c r="V22" i="9"/>
  <c r="F74" i="9"/>
  <c r="V83" i="9"/>
  <c r="AX22" i="9"/>
  <c r="F58" i="9"/>
  <c r="AX83" i="9"/>
  <c r="X48" i="8"/>
  <c r="G48" i="8"/>
  <c r="O48" i="8" s="1"/>
  <c r="BA22" i="9"/>
  <c r="BA83" i="9"/>
  <c r="F71" i="9"/>
  <c r="AZ22" i="9"/>
  <c r="AZ83" i="9"/>
  <c r="F62" i="9"/>
  <c r="AD51" i="9"/>
  <c r="AO18" i="9"/>
  <c r="F87" i="9"/>
  <c r="J74" i="8"/>
  <c r="P74" i="8" s="1"/>
  <c r="K87" i="8"/>
  <c r="J93" i="8" s="1"/>
  <c r="P93" i="8" s="1"/>
  <c r="CP38" i="9"/>
  <c r="O38" i="9" s="1"/>
  <c r="GM32" i="9"/>
  <c r="J84" i="8"/>
  <c r="P84" i="8" s="1"/>
  <c r="I20" i="8"/>
  <c r="X65" i="8"/>
  <c r="G66" i="8"/>
  <c r="O66" i="8" s="1"/>
  <c r="GM29" i="9"/>
  <c r="GO29" i="9"/>
  <c r="K47" i="8"/>
  <c r="J48" i="8" s="1"/>
  <c r="P48" i="8" s="1"/>
  <c r="AE22" i="9"/>
  <c r="R51" i="9"/>
  <c r="BC18" i="9"/>
  <c r="F99" i="9"/>
  <c r="K33" i="8"/>
  <c r="GO32" i="9"/>
  <c r="U22" i="9"/>
  <c r="F73" i="9"/>
  <c r="I21" i="8" s="1"/>
  <c r="G21" i="8" s="1"/>
  <c r="U83" i="9"/>
  <c r="J111" i="8"/>
  <c r="P111" i="8" s="1"/>
  <c r="AB51" i="9"/>
  <c r="GO28" i="9"/>
  <c r="GM28" i="9"/>
  <c r="GO46" i="9"/>
  <c r="GM46" i="9"/>
  <c r="GO37" i="9"/>
  <c r="X128" i="8"/>
  <c r="G131" i="8"/>
  <c r="O131" i="8" s="1"/>
  <c r="X100" i="8"/>
  <c r="G101" i="8"/>
  <c r="O101" i="8" s="1"/>
  <c r="GO33" i="9"/>
  <c r="GM33" i="9"/>
  <c r="K65" i="8"/>
  <c r="J66" i="8" s="1"/>
  <c r="P66" i="8" s="1"/>
  <c r="AC22" i="9"/>
  <c r="CE51" i="9"/>
  <c r="P51" i="9"/>
  <c r="CF51" i="9"/>
  <c r="CH51" i="9"/>
  <c r="AS18" i="9"/>
  <c r="F100" i="9"/>
  <c r="J119" i="8"/>
  <c r="P119" i="8" s="1"/>
  <c r="K32" i="8"/>
  <c r="J38" i="8" s="1"/>
  <c r="P38" i="8" s="1"/>
  <c r="AL51" i="9"/>
  <c r="T22" i="9"/>
  <c r="F72" i="9"/>
  <c r="T83" i="9"/>
  <c r="AL22" i="9" l="1"/>
  <c r="Y51" i="9"/>
  <c r="CE22" i="9"/>
  <c r="AV51" i="9"/>
  <c r="U18" i="9"/>
  <c r="F105" i="9"/>
  <c r="BA18" i="9"/>
  <c r="F103" i="9"/>
  <c r="AX18" i="9"/>
  <c r="F90" i="9"/>
  <c r="W18" i="9"/>
  <c r="F107" i="9"/>
  <c r="J132" i="8"/>
  <c r="CH22" i="9"/>
  <c r="AY51" i="9"/>
  <c r="AZ18" i="9"/>
  <c r="F94" i="9"/>
  <c r="G132" i="8"/>
  <c r="G16" i="8"/>
  <c r="AK22" i="9"/>
  <c r="X51" i="9"/>
  <c r="P22" i="9"/>
  <c r="F54" i="9"/>
  <c r="P83" i="9"/>
  <c r="T18" i="9"/>
  <c r="F104" i="9"/>
  <c r="CF22" i="9"/>
  <c r="AW51" i="9"/>
  <c r="AB22" i="9"/>
  <c r="O51" i="9"/>
  <c r="GO38" i="9"/>
  <c r="CC51" i="9" s="1"/>
  <c r="GM38" i="9"/>
  <c r="CA51" i="9" s="1"/>
  <c r="G18" i="8"/>
  <c r="R22" i="9"/>
  <c r="F65" i="9"/>
  <c r="R83" i="9"/>
  <c r="AD22" i="9"/>
  <c r="Q51" i="9"/>
  <c r="V18" i="9"/>
  <c r="F106" i="9"/>
  <c r="S22" i="9"/>
  <c r="F66" i="9"/>
  <c r="S83" i="9"/>
  <c r="CA22" i="9" l="1"/>
  <c r="AR51" i="9"/>
  <c r="CC22" i="9"/>
  <c r="AT51" i="9"/>
  <c r="I22" i="8"/>
  <c r="Q22" i="9"/>
  <c r="Q83" i="9"/>
  <c r="F63" i="9"/>
  <c r="O22" i="9"/>
  <c r="F53" i="9"/>
  <c r="O83" i="9"/>
  <c r="Y22" i="9"/>
  <c r="F77" i="9"/>
  <c r="Y83" i="9"/>
  <c r="X22" i="9"/>
  <c r="F76" i="9"/>
  <c r="X83" i="9"/>
  <c r="R18" i="9"/>
  <c r="F97" i="9"/>
  <c r="AW22" i="9"/>
  <c r="F57" i="9"/>
  <c r="AW83" i="9"/>
  <c r="P18" i="9"/>
  <c r="F86" i="9"/>
  <c r="AV22" i="9"/>
  <c r="AV83" i="9"/>
  <c r="F56" i="9"/>
  <c r="S18" i="9"/>
  <c r="F98" i="9"/>
  <c r="AY22" i="9"/>
  <c r="F59" i="9"/>
  <c r="AY83" i="9"/>
  <c r="D12" i="7"/>
  <c r="E18" i="7"/>
  <c r="Z18" i="7"/>
  <c r="AA18" i="7"/>
  <c r="AB18" i="7"/>
  <c r="AC18" i="7"/>
  <c r="AD18" i="7"/>
  <c r="AE18" i="7"/>
  <c r="AF18" i="7"/>
  <c r="AG18" i="7"/>
  <c r="AH18" i="7"/>
  <c r="AI18" i="7"/>
  <c r="AJ18" i="7"/>
  <c r="AK18" i="7"/>
  <c r="AL18" i="7"/>
  <c r="AM18" i="7"/>
  <c r="AN18" i="7"/>
  <c r="BD18" i="7"/>
  <c r="BE18" i="7"/>
  <c r="BF18" i="7"/>
  <c r="BG18" i="7"/>
  <c r="BH18" i="7"/>
  <c r="BI18" i="7"/>
  <c r="BJ18" i="7"/>
  <c r="BK18" i="7"/>
  <c r="BL18" i="7"/>
  <c r="BM18" i="7"/>
  <c r="BN18" i="7"/>
  <c r="BO18" i="7"/>
  <c r="BP18" i="7"/>
  <c r="BQ18" i="7"/>
  <c r="BR18" i="7"/>
  <c r="BS18" i="7"/>
  <c r="BT18" i="7"/>
  <c r="BU18" i="7"/>
  <c r="BV18" i="7"/>
  <c r="BW18" i="7"/>
  <c r="BX18" i="7"/>
  <c r="BY18" i="7"/>
  <c r="BZ18" i="7"/>
  <c r="CA18" i="7"/>
  <c r="CB18" i="7"/>
  <c r="CC18" i="7"/>
  <c r="CD18" i="7"/>
  <c r="CE18" i="7"/>
  <c r="CF18" i="7"/>
  <c r="CG18" i="7"/>
  <c r="CH18" i="7"/>
  <c r="CI18" i="7"/>
  <c r="CJ18" i="7"/>
  <c r="CK18" i="7"/>
  <c r="CL18" i="7"/>
  <c r="CM18" i="7"/>
  <c r="CN18" i="7"/>
  <c r="CO18" i="7"/>
  <c r="CP18" i="7"/>
  <c r="CQ18" i="7"/>
  <c r="CR18" i="7"/>
  <c r="CS18" i="7"/>
  <c r="CT18" i="7"/>
  <c r="CU18" i="7"/>
  <c r="CV18" i="7"/>
  <c r="CW18" i="7"/>
  <c r="CX18" i="7"/>
  <c r="CY18" i="7"/>
  <c r="CZ18" i="7"/>
  <c r="DA18" i="7"/>
  <c r="DB18" i="7"/>
  <c r="DC18" i="7"/>
  <c r="DD18" i="7"/>
  <c r="DE18" i="7"/>
  <c r="DF18" i="7"/>
  <c r="DG18" i="7"/>
  <c r="DH18" i="7"/>
  <c r="DI18" i="7"/>
  <c r="DJ18" i="7"/>
  <c r="DK18" i="7"/>
  <c r="DL18" i="7"/>
  <c r="DM18" i="7"/>
  <c r="DN18" i="7"/>
  <c r="DO18" i="7"/>
  <c r="DP18" i="7"/>
  <c r="DQ18" i="7"/>
  <c r="DR18" i="7"/>
  <c r="DS18" i="7"/>
  <c r="DT18" i="7"/>
  <c r="DU18" i="7"/>
  <c r="DV18" i="7"/>
  <c r="DW18" i="7"/>
  <c r="DX18" i="7"/>
  <c r="DY18" i="7"/>
  <c r="DZ18" i="7"/>
  <c r="EA18" i="7"/>
  <c r="EB18" i="7"/>
  <c r="EC18" i="7"/>
  <c r="ED18" i="7"/>
  <c r="EE18" i="7"/>
  <c r="EF18" i="7"/>
  <c r="EG18" i="7"/>
  <c r="EH18" i="7"/>
  <c r="EI18" i="7"/>
  <c r="EJ18" i="7"/>
  <c r="EK18" i="7"/>
  <c r="EL18" i="7"/>
  <c r="EM18" i="7"/>
  <c r="EN18" i="7"/>
  <c r="EO18" i="7"/>
  <c r="EP18" i="7"/>
  <c r="EQ18" i="7"/>
  <c r="ER18" i="7"/>
  <c r="ES18" i="7"/>
  <c r="ET18" i="7"/>
  <c r="EU18" i="7"/>
  <c r="EV18" i="7"/>
  <c r="EW18" i="7"/>
  <c r="EX18" i="7"/>
  <c r="EY18" i="7"/>
  <c r="EZ18" i="7"/>
  <c r="FA18" i="7"/>
  <c r="FB18" i="7"/>
  <c r="FC18" i="7"/>
  <c r="FD18" i="7"/>
  <c r="FE18" i="7"/>
  <c r="FF18" i="7"/>
  <c r="FG18" i="7"/>
  <c r="FH18" i="7"/>
  <c r="FI18" i="7"/>
  <c r="FJ18" i="7"/>
  <c r="FK18" i="7"/>
  <c r="FL18" i="7"/>
  <c r="FM18" i="7"/>
  <c r="FN18" i="7"/>
  <c r="FO18" i="7"/>
  <c r="FP18" i="7"/>
  <c r="FQ18" i="7"/>
  <c r="FR18" i="7"/>
  <c r="FS18" i="7"/>
  <c r="FT18" i="7"/>
  <c r="FU18" i="7"/>
  <c r="FV18" i="7"/>
  <c r="FW18" i="7"/>
  <c r="FX18" i="7"/>
  <c r="FY18" i="7"/>
  <c r="FZ18" i="7"/>
  <c r="GA18" i="7"/>
  <c r="GB18" i="7"/>
  <c r="GC18" i="7"/>
  <c r="GD18" i="7"/>
  <c r="GE18" i="7"/>
  <c r="GF18" i="7"/>
  <c r="GG18" i="7"/>
  <c r="GH18" i="7"/>
  <c r="GI18" i="7"/>
  <c r="GJ18" i="7"/>
  <c r="GK18" i="7"/>
  <c r="GL18" i="7"/>
  <c r="GM18" i="7"/>
  <c r="GN18" i="7"/>
  <c r="GO18" i="7"/>
  <c r="GP18" i="7"/>
  <c r="GQ18" i="7"/>
  <c r="GR18" i="7"/>
  <c r="GS18" i="7"/>
  <c r="GT18" i="7"/>
  <c r="GU18" i="7"/>
  <c r="GV18" i="7"/>
  <c r="GW18" i="7"/>
  <c r="GX18" i="7"/>
  <c r="D20" i="7"/>
  <c r="E22" i="7"/>
  <c r="Z22" i="7"/>
  <c r="AA22" i="7"/>
  <c r="AM22" i="7"/>
  <c r="AN22" i="7"/>
  <c r="BD22" i="7"/>
  <c r="BE22" i="7"/>
  <c r="BF22" i="7"/>
  <c r="BG22" i="7"/>
  <c r="BH22" i="7"/>
  <c r="BI22" i="7"/>
  <c r="BJ22" i="7"/>
  <c r="BK22" i="7"/>
  <c r="BL22" i="7"/>
  <c r="BM22" i="7"/>
  <c r="BN22" i="7"/>
  <c r="BO22" i="7"/>
  <c r="BP22" i="7"/>
  <c r="BQ22" i="7"/>
  <c r="BR22" i="7"/>
  <c r="BS22" i="7"/>
  <c r="BT22" i="7"/>
  <c r="BU22" i="7"/>
  <c r="BV22" i="7"/>
  <c r="BW22" i="7"/>
  <c r="CM22" i="7"/>
  <c r="CN22" i="7"/>
  <c r="CO22" i="7"/>
  <c r="CP22" i="7"/>
  <c r="CQ22" i="7"/>
  <c r="CR22" i="7"/>
  <c r="CS22" i="7"/>
  <c r="CT22" i="7"/>
  <c r="CU22" i="7"/>
  <c r="CV22" i="7"/>
  <c r="CW22" i="7"/>
  <c r="CX22" i="7"/>
  <c r="CY22" i="7"/>
  <c r="CZ22" i="7"/>
  <c r="DA22" i="7"/>
  <c r="DB22" i="7"/>
  <c r="DC22" i="7"/>
  <c r="DD22" i="7"/>
  <c r="DE22" i="7"/>
  <c r="DF22" i="7"/>
  <c r="DG22" i="7"/>
  <c r="DH22" i="7"/>
  <c r="DI22" i="7"/>
  <c r="DJ22" i="7"/>
  <c r="DK22" i="7"/>
  <c r="DL22" i="7"/>
  <c r="DM22" i="7"/>
  <c r="DN22" i="7"/>
  <c r="DO22" i="7"/>
  <c r="DP22" i="7"/>
  <c r="DQ22" i="7"/>
  <c r="DR22" i="7"/>
  <c r="DS22" i="7"/>
  <c r="DT22" i="7"/>
  <c r="DU22" i="7"/>
  <c r="DV22" i="7"/>
  <c r="DW22" i="7"/>
  <c r="DX22" i="7"/>
  <c r="DY22" i="7"/>
  <c r="DZ22" i="7"/>
  <c r="EA22" i="7"/>
  <c r="EB22" i="7"/>
  <c r="EC22" i="7"/>
  <c r="ED22" i="7"/>
  <c r="EE22" i="7"/>
  <c r="EF22" i="7"/>
  <c r="EG22" i="7"/>
  <c r="EH22" i="7"/>
  <c r="EI22" i="7"/>
  <c r="EJ22" i="7"/>
  <c r="EK22" i="7"/>
  <c r="EL22" i="7"/>
  <c r="EM22" i="7"/>
  <c r="EN22" i="7"/>
  <c r="EO22" i="7"/>
  <c r="EP22" i="7"/>
  <c r="EQ22" i="7"/>
  <c r="ER22" i="7"/>
  <c r="ES22" i="7"/>
  <c r="ET22" i="7"/>
  <c r="EU22" i="7"/>
  <c r="EV22" i="7"/>
  <c r="EW22" i="7"/>
  <c r="EX22" i="7"/>
  <c r="EY22" i="7"/>
  <c r="EZ22" i="7"/>
  <c r="FA22" i="7"/>
  <c r="FB22" i="7"/>
  <c r="FC22" i="7"/>
  <c r="FD22" i="7"/>
  <c r="FE22" i="7"/>
  <c r="FF22" i="7"/>
  <c r="FG22" i="7"/>
  <c r="FH22" i="7"/>
  <c r="FI22" i="7"/>
  <c r="FJ22" i="7"/>
  <c r="FK22" i="7"/>
  <c r="FL22" i="7"/>
  <c r="FM22" i="7"/>
  <c r="FN22" i="7"/>
  <c r="FO22" i="7"/>
  <c r="FP22" i="7"/>
  <c r="FQ22" i="7"/>
  <c r="FR22" i="7"/>
  <c r="FS22" i="7"/>
  <c r="FT22" i="7"/>
  <c r="FU22" i="7"/>
  <c r="FV22" i="7"/>
  <c r="FW22" i="7"/>
  <c r="FX22" i="7"/>
  <c r="FY22" i="7"/>
  <c r="FZ22" i="7"/>
  <c r="GA22" i="7"/>
  <c r="GB22" i="7"/>
  <c r="GC22" i="7"/>
  <c r="GD22" i="7"/>
  <c r="GE22" i="7"/>
  <c r="GF22" i="7"/>
  <c r="GG22" i="7"/>
  <c r="GH22" i="7"/>
  <c r="GI22" i="7"/>
  <c r="GJ22" i="7"/>
  <c r="GK22" i="7"/>
  <c r="GL22" i="7"/>
  <c r="GM22" i="7"/>
  <c r="GN22" i="7"/>
  <c r="GO22" i="7"/>
  <c r="GP22" i="7"/>
  <c r="GQ22" i="7"/>
  <c r="GR22" i="7"/>
  <c r="GS22" i="7"/>
  <c r="GT22" i="7"/>
  <c r="GU22" i="7"/>
  <c r="GV22" i="7"/>
  <c r="GW22" i="7"/>
  <c r="GX22" i="7"/>
  <c r="C24" i="7"/>
  <c r="D24" i="7"/>
  <c r="AC24" i="7"/>
  <c r="CQ24" i="7" s="1"/>
  <c r="P24" i="7" s="1"/>
  <c r="AE24" i="7"/>
  <c r="AD24" i="7" s="1"/>
  <c r="CR24" i="7" s="1"/>
  <c r="Q24" i="7" s="1"/>
  <c r="AF24" i="7"/>
  <c r="AG24" i="7"/>
  <c r="CU24" i="7" s="1"/>
  <c r="T24" i="7" s="1"/>
  <c r="AH24" i="7"/>
  <c r="AI24" i="7"/>
  <c r="AJ24" i="7"/>
  <c r="CS24" i="7"/>
  <c r="R24" i="7" s="1"/>
  <c r="GK24" i="7" s="1"/>
  <c r="CT24" i="7"/>
  <c r="S24" i="7" s="1"/>
  <c r="CV24" i="7"/>
  <c r="U24" i="7" s="1"/>
  <c r="CW24" i="7"/>
  <c r="V24" i="7" s="1"/>
  <c r="CX24" i="7"/>
  <c r="W24" i="7" s="1"/>
  <c r="FR24" i="7"/>
  <c r="GL24" i="7"/>
  <c r="GN24" i="7"/>
  <c r="GP24" i="7"/>
  <c r="GV24" i="7"/>
  <c r="GX24" i="7"/>
  <c r="I25" i="7"/>
  <c r="AC25" i="7"/>
  <c r="AE25" i="7"/>
  <c r="CS25" i="7" s="1"/>
  <c r="R25" i="7" s="1"/>
  <c r="GK25" i="7" s="1"/>
  <c r="AF25" i="7"/>
  <c r="CT25" i="7" s="1"/>
  <c r="S25" i="7" s="1"/>
  <c r="AG25" i="7"/>
  <c r="AH25" i="7"/>
  <c r="AI25" i="7"/>
  <c r="AJ25" i="7"/>
  <c r="CX25" i="7" s="1"/>
  <c r="W25" i="7" s="1"/>
  <c r="CQ25" i="7"/>
  <c r="P25" i="7" s="1"/>
  <c r="CU25" i="7"/>
  <c r="T25" i="7" s="1"/>
  <c r="CV25" i="7"/>
  <c r="U25" i="7" s="1"/>
  <c r="CW25" i="7"/>
  <c r="V25" i="7" s="1"/>
  <c r="FR25" i="7"/>
  <c r="GL25" i="7"/>
  <c r="GN25" i="7"/>
  <c r="GP25" i="7"/>
  <c r="GV25" i="7"/>
  <c r="GX25" i="7"/>
  <c r="C26" i="7"/>
  <c r="D26" i="7"/>
  <c r="AC26" i="7"/>
  <c r="AE26" i="7"/>
  <c r="AD26" i="7" s="1"/>
  <c r="AF26" i="7"/>
  <c r="AG26" i="7"/>
  <c r="AH26" i="7"/>
  <c r="AI26" i="7"/>
  <c r="AJ26" i="7"/>
  <c r="CQ26" i="7"/>
  <c r="P26" i="7" s="1"/>
  <c r="CS26" i="7"/>
  <c r="R26" i="7" s="1"/>
  <c r="GK26" i="7" s="1"/>
  <c r="CT26" i="7"/>
  <c r="S26" i="7" s="1"/>
  <c r="CU26" i="7"/>
  <c r="T26" i="7" s="1"/>
  <c r="CV26" i="7"/>
  <c r="U26" i="7" s="1"/>
  <c r="CW26" i="7"/>
  <c r="V26" i="7" s="1"/>
  <c r="CX26" i="7"/>
  <c r="W26" i="7" s="1"/>
  <c r="FR26" i="7"/>
  <c r="GL26" i="7"/>
  <c r="GN26" i="7"/>
  <c r="GP26" i="7"/>
  <c r="GV26" i="7"/>
  <c r="GX26" i="7"/>
  <c r="I27" i="7"/>
  <c r="AC27" i="7"/>
  <c r="AB27" i="7" s="1"/>
  <c r="AE27" i="7"/>
  <c r="AD27" i="7" s="1"/>
  <c r="CR27" i="7" s="1"/>
  <c r="Q27" i="7" s="1"/>
  <c r="AF27" i="7"/>
  <c r="AG27" i="7"/>
  <c r="AH27" i="7"/>
  <c r="AI27" i="7"/>
  <c r="AJ27" i="7"/>
  <c r="CQ27" i="7"/>
  <c r="P27" i="7" s="1"/>
  <c r="CS27" i="7"/>
  <c r="R27" i="7" s="1"/>
  <c r="GK27" i="7" s="1"/>
  <c r="CT27" i="7"/>
  <c r="S27" i="7" s="1"/>
  <c r="CU27" i="7"/>
  <c r="T27" i="7" s="1"/>
  <c r="CV27" i="7"/>
  <c r="U27" i="7" s="1"/>
  <c r="CW27" i="7"/>
  <c r="V27" i="7" s="1"/>
  <c r="CX27" i="7"/>
  <c r="W27" i="7" s="1"/>
  <c r="FR27" i="7"/>
  <c r="GL27" i="7"/>
  <c r="GN27" i="7"/>
  <c r="GP27" i="7"/>
  <c r="GV27" i="7"/>
  <c r="GX27" i="7"/>
  <c r="I28" i="7"/>
  <c r="AC28" i="7"/>
  <c r="AE28" i="7"/>
  <c r="AD28" i="7" s="1"/>
  <c r="CR28" i="7" s="1"/>
  <c r="Q28" i="7" s="1"/>
  <c r="AF28" i="7"/>
  <c r="AG28" i="7"/>
  <c r="CU28" i="7" s="1"/>
  <c r="T28" i="7" s="1"/>
  <c r="AH28" i="7"/>
  <c r="AI28" i="7"/>
  <c r="AJ28" i="7"/>
  <c r="CS28" i="7"/>
  <c r="R28" i="7" s="1"/>
  <c r="GK28" i="7" s="1"/>
  <c r="CT28" i="7"/>
  <c r="S28" i="7" s="1"/>
  <c r="CV28" i="7"/>
  <c r="U28" i="7" s="1"/>
  <c r="CW28" i="7"/>
  <c r="V28" i="7" s="1"/>
  <c r="CX28" i="7"/>
  <c r="W28" i="7" s="1"/>
  <c r="FR28" i="7"/>
  <c r="GL28" i="7"/>
  <c r="GN28" i="7"/>
  <c r="GP28" i="7"/>
  <c r="GV28" i="7"/>
  <c r="GX28" i="7"/>
  <c r="I29" i="7"/>
  <c r="AC29" i="7"/>
  <c r="AB29" i="7" s="1"/>
  <c r="AE29" i="7"/>
  <c r="AD29" i="7" s="1"/>
  <c r="CR29" i="7" s="1"/>
  <c r="Q29" i="7" s="1"/>
  <c r="AF29" i="7"/>
  <c r="AG29" i="7"/>
  <c r="AH29" i="7"/>
  <c r="AI29" i="7"/>
  <c r="AJ29" i="7"/>
  <c r="CQ29" i="7"/>
  <c r="P29" i="7" s="1"/>
  <c r="CS29" i="7"/>
  <c r="R29" i="7" s="1"/>
  <c r="GK29" i="7" s="1"/>
  <c r="CT29" i="7"/>
  <c r="S29" i="7" s="1"/>
  <c r="CU29" i="7"/>
  <c r="T29" i="7" s="1"/>
  <c r="CV29" i="7"/>
  <c r="U29" i="7" s="1"/>
  <c r="CW29" i="7"/>
  <c r="V29" i="7" s="1"/>
  <c r="CX29" i="7"/>
  <c r="W29" i="7" s="1"/>
  <c r="FR29" i="7"/>
  <c r="GL29" i="7"/>
  <c r="GN29" i="7"/>
  <c r="GP29" i="7"/>
  <c r="GV29" i="7"/>
  <c r="GX29" i="7"/>
  <c r="I30" i="7"/>
  <c r="AC30" i="7"/>
  <c r="CQ30" i="7" s="1"/>
  <c r="P30" i="7" s="1"/>
  <c r="AE30" i="7"/>
  <c r="AD30" i="7" s="1"/>
  <c r="CR30" i="7" s="1"/>
  <c r="Q30" i="7" s="1"/>
  <c r="AF30" i="7"/>
  <c r="AG30" i="7"/>
  <c r="CU30" i="7" s="1"/>
  <c r="T30" i="7" s="1"/>
  <c r="AH30" i="7"/>
  <c r="AI30" i="7"/>
  <c r="AJ30" i="7"/>
  <c r="CS30" i="7"/>
  <c r="R30" i="7" s="1"/>
  <c r="GK30" i="7" s="1"/>
  <c r="CT30" i="7"/>
  <c r="S30" i="7" s="1"/>
  <c r="CV30" i="7"/>
  <c r="U30" i="7" s="1"/>
  <c r="CW30" i="7"/>
  <c r="V30" i="7" s="1"/>
  <c r="CX30" i="7"/>
  <c r="W30" i="7" s="1"/>
  <c r="FR30" i="7"/>
  <c r="GL30" i="7"/>
  <c r="GN30" i="7"/>
  <c r="GP30" i="7"/>
  <c r="GV30" i="7"/>
  <c r="GX30" i="7" s="1"/>
  <c r="I31" i="7"/>
  <c r="AC31" i="7"/>
  <c r="AE31" i="7"/>
  <c r="AD31" i="7" s="1"/>
  <c r="AF31" i="7"/>
  <c r="CT31" i="7" s="1"/>
  <c r="S31" i="7" s="1"/>
  <c r="AG31" i="7"/>
  <c r="AH31" i="7"/>
  <c r="AI31" i="7"/>
  <c r="AJ31" i="7"/>
  <c r="CX31" i="7" s="1"/>
  <c r="W31" i="7" s="1"/>
  <c r="CQ31" i="7"/>
  <c r="P31" i="7" s="1"/>
  <c r="CS31" i="7"/>
  <c r="R31" i="7" s="1"/>
  <c r="GK31" i="7" s="1"/>
  <c r="CU31" i="7"/>
  <c r="T31" i="7" s="1"/>
  <c r="CV31" i="7"/>
  <c r="U31" i="7" s="1"/>
  <c r="CW31" i="7"/>
  <c r="V31" i="7" s="1"/>
  <c r="FR31" i="7"/>
  <c r="GL31" i="7"/>
  <c r="GN31" i="7"/>
  <c r="GP31" i="7"/>
  <c r="GV31" i="7"/>
  <c r="GX31" i="7"/>
  <c r="C32" i="7"/>
  <c r="D32" i="7"/>
  <c r="AC32" i="7"/>
  <c r="AB32" i="7" s="1"/>
  <c r="AD32" i="7"/>
  <c r="CR32" i="7" s="1"/>
  <c r="Q32" i="7" s="1"/>
  <c r="AE32" i="7"/>
  <c r="AF32" i="7"/>
  <c r="AG32" i="7"/>
  <c r="AH32" i="7"/>
  <c r="CV32" i="7" s="1"/>
  <c r="U32" i="7" s="1"/>
  <c r="AI32" i="7"/>
  <c r="AJ32" i="7"/>
  <c r="CQ32" i="7"/>
  <c r="P32" i="7" s="1"/>
  <c r="CS32" i="7"/>
  <c r="R32" i="7" s="1"/>
  <c r="GK32" i="7" s="1"/>
  <c r="CT32" i="7"/>
  <c r="S32" i="7" s="1"/>
  <c r="CU32" i="7"/>
  <c r="T32" i="7" s="1"/>
  <c r="CW32" i="7"/>
  <c r="V32" i="7" s="1"/>
  <c r="CX32" i="7"/>
  <c r="W32" i="7" s="1"/>
  <c r="FR32" i="7"/>
  <c r="GL32" i="7"/>
  <c r="GN32" i="7"/>
  <c r="GP32" i="7"/>
  <c r="GV32" i="7"/>
  <c r="GX32" i="7"/>
  <c r="I33" i="7"/>
  <c r="AC33" i="7"/>
  <c r="AB33" i="7" s="1"/>
  <c r="AD33" i="7"/>
  <c r="AE33" i="7"/>
  <c r="AF33" i="7"/>
  <c r="AG33" i="7"/>
  <c r="AH33" i="7"/>
  <c r="AI33" i="7"/>
  <c r="AJ33" i="7"/>
  <c r="CQ33" i="7"/>
  <c r="P33" i="7" s="1"/>
  <c r="CP33" i="7" s="1"/>
  <c r="O33" i="7" s="1"/>
  <c r="CR33" i="7"/>
  <c r="Q33" i="7" s="1"/>
  <c r="CS33" i="7"/>
  <c r="R33" i="7" s="1"/>
  <c r="GK33" i="7" s="1"/>
  <c r="CT33" i="7"/>
  <c r="S33" i="7" s="1"/>
  <c r="CU33" i="7"/>
  <c r="T33" i="7" s="1"/>
  <c r="CV33" i="7"/>
  <c r="U33" i="7" s="1"/>
  <c r="CW33" i="7"/>
  <c r="V33" i="7" s="1"/>
  <c r="CX33" i="7"/>
  <c r="W33" i="7" s="1"/>
  <c r="FR33" i="7"/>
  <c r="GL33" i="7"/>
  <c r="GN33" i="7"/>
  <c r="GP33" i="7"/>
  <c r="GV33" i="7"/>
  <c r="GX33" i="7"/>
  <c r="I34" i="7"/>
  <c r="AC34" i="7"/>
  <c r="AE34" i="7"/>
  <c r="AD34" i="7" s="1"/>
  <c r="CR34" i="7" s="1"/>
  <c r="Q34" i="7" s="1"/>
  <c r="AF34" i="7"/>
  <c r="AG34" i="7"/>
  <c r="AH34" i="7"/>
  <c r="AI34" i="7"/>
  <c r="AJ34" i="7"/>
  <c r="CQ34" i="7"/>
  <c r="P34" i="7" s="1"/>
  <c r="CS34" i="7"/>
  <c r="R34" i="7" s="1"/>
  <c r="GK34" i="7" s="1"/>
  <c r="CT34" i="7"/>
  <c r="S34" i="7" s="1"/>
  <c r="CU34" i="7"/>
  <c r="T34" i="7" s="1"/>
  <c r="CV34" i="7"/>
  <c r="U34" i="7" s="1"/>
  <c r="CW34" i="7"/>
  <c r="V34" i="7" s="1"/>
  <c r="CX34" i="7"/>
  <c r="W34" i="7" s="1"/>
  <c r="FR34" i="7"/>
  <c r="GL34" i="7"/>
  <c r="GN34" i="7"/>
  <c r="GP34" i="7"/>
  <c r="GV34" i="7"/>
  <c r="GX34" i="7" s="1"/>
  <c r="C35" i="7"/>
  <c r="D35" i="7"/>
  <c r="U35" i="7"/>
  <c r="AC35" i="7"/>
  <c r="AD35" i="7"/>
  <c r="CR35" i="7" s="1"/>
  <c r="Q35" i="7" s="1"/>
  <c r="AE35" i="7"/>
  <c r="AF35" i="7"/>
  <c r="CT35" i="7" s="1"/>
  <c r="S35" i="7" s="1"/>
  <c r="AG35" i="7"/>
  <c r="AH35" i="7"/>
  <c r="CV35" i="7" s="1"/>
  <c r="AI35" i="7"/>
  <c r="AJ35" i="7"/>
  <c r="CX35" i="7" s="1"/>
  <c r="W35" i="7" s="1"/>
  <c r="CQ35" i="7"/>
  <c r="P35" i="7" s="1"/>
  <c r="CP35" i="7" s="1"/>
  <c r="O35" i="7" s="1"/>
  <c r="CS35" i="7"/>
  <c r="R35" i="7" s="1"/>
  <c r="GK35" i="7" s="1"/>
  <c r="CU35" i="7"/>
  <c r="T35" i="7" s="1"/>
  <c r="CW35" i="7"/>
  <c r="V35" i="7" s="1"/>
  <c r="FR35" i="7"/>
  <c r="GL35" i="7"/>
  <c r="GN35" i="7"/>
  <c r="GP35" i="7"/>
  <c r="GV35" i="7"/>
  <c r="GX35" i="7"/>
  <c r="I36" i="7"/>
  <c r="U36" i="7"/>
  <c r="AC36" i="7"/>
  <c r="AE36" i="7"/>
  <c r="AF36" i="7"/>
  <c r="AG36" i="7"/>
  <c r="CU36" i="7" s="1"/>
  <c r="T36" i="7" s="1"/>
  <c r="AH36" i="7"/>
  <c r="AI36" i="7"/>
  <c r="CW36" i="7" s="1"/>
  <c r="V36" i="7" s="1"/>
  <c r="AJ36" i="7"/>
  <c r="CT36" i="7"/>
  <c r="S36" i="7" s="1"/>
  <c r="CV36" i="7"/>
  <c r="CX36" i="7"/>
  <c r="W36" i="7" s="1"/>
  <c r="FR36" i="7"/>
  <c r="GL36" i="7"/>
  <c r="GN36" i="7"/>
  <c r="GP36" i="7"/>
  <c r="GV36" i="7"/>
  <c r="GX36" i="7" s="1"/>
  <c r="C37" i="7"/>
  <c r="D37" i="7"/>
  <c r="W37" i="7"/>
  <c r="AC37" i="7"/>
  <c r="AE37" i="7"/>
  <c r="AD37" i="7" s="1"/>
  <c r="CR37" i="7" s="1"/>
  <c r="Q37" i="7" s="1"/>
  <c r="AF37" i="7"/>
  <c r="AG37" i="7"/>
  <c r="CU37" i="7" s="1"/>
  <c r="T37" i="7" s="1"/>
  <c r="AH37" i="7"/>
  <c r="AI37" i="7"/>
  <c r="CW37" i="7" s="1"/>
  <c r="V37" i="7" s="1"/>
  <c r="AJ37" i="7"/>
  <c r="CT37" i="7"/>
  <c r="S37" i="7" s="1"/>
  <c r="CV37" i="7"/>
  <c r="U37" i="7" s="1"/>
  <c r="CX37" i="7"/>
  <c r="FR37" i="7"/>
  <c r="GL37" i="7"/>
  <c r="GN37" i="7"/>
  <c r="GP37" i="7"/>
  <c r="GV37" i="7"/>
  <c r="GX37" i="7" s="1"/>
  <c r="I38" i="7"/>
  <c r="AC38" i="7"/>
  <c r="AD38" i="7"/>
  <c r="CR38" i="7" s="1"/>
  <c r="Q38" i="7" s="1"/>
  <c r="AE38" i="7"/>
  <c r="AF38" i="7"/>
  <c r="CT38" i="7" s="1"/>
  <c r="S38" i="7" s="1"/>
  <c r="AG38" i="7"/>
  <c r="AH38" i="7"/>
  <c r="CV38" i="7" s="1"/>
  <c r="U38" i="7" s="1"/>
  <c r="AI38" i="7"/>
  <c r="AJ38" i="7"/>
  <c r="CX38" i="7" s="1"/>
  <c r="W38" i="7" s="1"/>
  <c r="CQ38" i="7"/>
  <c r="P38" i="7" s="1"/>
  <c r="CS38" i="7"/>
  <c r="R38" i="7" s="1"/>
  <c r="GK38" i="7" s="1"/>
  <c r="CU38" i="7"/>
  <c r="CW38" i="7"/>
  <c r="V38" i="7" s="1"/>
  <c r="FR38" i="7"/>
  <c r="GL38" i="7"/>
  <c r="GN38" i="7"/>
  <c r="GP38" i="7"/>
  <c r="GV38" i="7"/>
  <c r="GX38" i="7"/>
  <c r="C39" i="7"/>
  <c r="D39" i="7"/>
  <c r="AC39" i="7"/>
  <c r="AD39" i="7"/>
  <c r="AE39" i="7"/>
  <c r="AF39" i="7"/>
  <c r="CT39" i="7" s="1"/>
  <c r="S39" i="7" s="1"/>
  <c r="CZ39" i="7" s="1"/>
  <c r="Y39" i="7" s="1"/>
  <c r="AG39" i="7"/>
  <c r="AH39" i="7"/>
  <c r="CV39" i="7" s="1"/>
  <c r="U39" i="7" s="1"/>
  <c r="AI39" i="7"/>
  <c r="AJ39" i="7"/>
  <c r="CX39" i="7" s="1"/>
  <c r="W39" i="7" s="1"/>
  <c r="CQ39" i="7"/>
  <c r="P39" i="7" s="1"/>
  <c r="CS39" i="7"/>
  <c r="R39" i="7" s="1"/>
  <c r="GK39" i="7" s="1"/>
  <c r="CU39" i="7"/>
  <c r="T39" i="7" s="1"/>
  <c r="CW39" i="7"/>
  <c r="V39" i="7" s="1"/>
  <c r="CY39" i="7"/>
  <c r="X39" i="7" s="1"/>
  <c r="FR39" i="7"/>
  <c r="GL39" i="7"/>
  <c r="GN39" i="7"/>
  <c r="GP39" i="7"/>
  <c r="GV39" i="7"/>
  <c r="GX39" i="7"/>
  <c r="I40" i="7"/>
  <c r="W40" i="7"/>
  <c r="AC40" i="7"/>
  <c r="AE40" i="7"/>
  <c r="AD40" i="7" s="1"/>
  <c r="CR40" i="7" s="1"/>
  <c r="Q40" i="7" s="1"/>
  <c r="AF40" i="7"/>
  <c r="AG40" i="7"/>
  <c r="CU40" i="7" s="1"/>
  <c r="T40" i="7" s="1"/>
  <c r="AH40" i="7"/>
  <c r="AI40" i="7"/>
  <c r="AJ40" i="7"/>
  <c r="CS40" i="7"/>
  <c r="R40" i="7" s="1"/>
  <c r="GK40" i="7" s="1"/>
  <c r="CT40" i="7"/>
  <c r="S40" i="7" s="1"/>
  <c r="CV40" i="7"/>
  <c r="U40" i="7" s="1"/>
  <c r="CW40" i="7"/>
  <c r="V40" i="7" s="1"/>
  <c r="CX40" i="7"/>
  <c r="FR40" i="7"/>
  <c r="GL40" i="7"/>
  <c r="GN40" i="7"/>
  <c r="GP40" i="7"/>
  <c r="GV40" i="7"/>
  <c r="GX40" i="7"/>
  <c r="C41" i="7"/>
  <c r="D41" i="7"/>
  <c r="AC41" i="7"/>
  <c r="AE41" i="7"/>
  <c r="AF41" i="7"/>
  <c r="AG41" i="7"/>
  <c r="AH41" i="7"/>
  <c r="AI41" i="7"/>
  <c r="CW41" i="7" s="1"/>
  <c r="V41" i="7" s="1"/>
  <c r="AJ41" i="7"/>
  <c r="CQ41" i="7"/>
  <c r="P41" i="7" s="1"/>
  <c r="CT41" i="7"/>
  <c r="S41" i="7" s="1"/>
  <c r="CU41" i="7"/>
  <c r="T41" i="7" s="1"/>
  <c r="CV41" i="7"/>
  <c r="U41" i="7" s="1"/>
  <c r="CX41" i="7"/>
  <c r="W41" i="7" s="1"/>
  <c r="FR41" i="7"/>
  <c r="GL41" i="7"/>
  <c r="GN41" i="7"/>
  <c r="GP41" i="7"/>
  <c r="GV41" i="7"/>
  <c r="GX41" i="7" s="1"/>
  <c r="I42" i="7"/>
  <c r="P42" i="7"/>
  <c r="AC42" i="7"/>
  <c r="AD42" i="7"/>
  <c r="CR42" i="7" s="1"/>
  <c r="Q42" i="7" s="1"/>
  <c r="AE42" i="7"/>
  <c r="AF42" i="7"/>
  <c r="AG42" i="7"/>
  <c r="AH42" i="7"/>
  <c r="CV42" i="7" s="1"/>
  <c r="U42" i="7" s="1"/>
  <c r="AI42" i="7"/>
  <c r="AJ42" i="7"/>
  <c r="CQ42" i="7"/>
  <c r="CS42" i="7"/>
  <c r="R42" i="7" s="1"/>
  <c r="GK42" i="7" s="1"/>
  <c r="CT42" i="7"/>
  <c r="S42" i="7" s="1"/>
  <c r="CU42" i="7"/>
  <c r="T42" i="7" s="1"/>
  <c r="CW42" i="7"/>
  <c r="V42" i="7" s="1"/>
  <c r="CX42" i="7"/>
  <c r="W42" i="7" s="1"/>
  <c r="FR42" i="7"/>
  <c r="GL42" i="7"/>
  <c r="GN42" i="7"/>
  <c r="GP42" i="7"/>
  <c r="GV42" i="7"/>
  <c r="GX42" i="7"/>
  <c r="I43" i="7"/>
  <c r="S43" i="7"/>
  <c r="AC43" i="7"/>
  <c r="AE43" i="7"/>
  <c r="AD43" i="7" s="1"/>
  <c r="CR43" i="7" s="1"/>
  <c r="Q43" i="7" s="1"/>
  <c r="AF43" i="7"/>
  <c r="AG43" i="7"/>
  <c r="CU43" i="7" s="1"/>
  <c r="T43" i="7" s="1"/>
  <c r="AH43" i="7"/>
  <c r="AI43" i="7"/>
  <c r="CW43" i="7" s="1"/>
  <c r="V43" i="7" s="1"/>
  <c r="AJ43" i="7"/>
  <c r="CT43" i="7"/>
  <c r="CV43" i="7"/>
  <c r="U43" i="7" s="1"/>
  <c r="CX43" i="7"/>
  <c r="W43" i="7" s="1"/>
  <c r="FR43" i="7"/>
  <c r="GL43" i="7"/>
  <c r="GN43" i="7"/>
  <c r="GP43" i="7"/>
  <c r="GV43" i="7"/>
  <c r="GX43" i="7" s="1"/>
  <c r="I44" i="7"/>
  <c r="GX44" i="7" s="1"/>
  <c r="AC44" i="7"/>
  <c r="AD44" i="7"/>
  <c r="CR44" i="7" s="1"/>
  <c r="AE44" i="7"/>
  <c r="AF44" i="7"/>
  <c r="CT44" i="7" s="1"/>
  <c r="AG44" i="7"/>
  <c r="CU44" i="7" s="1"/>
  <c r="T44" i="7" s="1"/>
  <c r="AH44" i="7"/>
  <c r="AI44" i="7"/>
  <c r="AJ44" i="7"/>
  <c r="CX44" i="7" s="1"/>
  <c r="CQ44" i="7"/>
  <c r="P44" i="7" s="1"/>
  <c r="CS44" i="7"/>
  <c r="R44" i="7" s="1"/>
  <c r="GK44" i="7" s="1"/>
  <c r="CV44" i="7"/>
  <c r="CW44" i="7"/>
  <c r="FR44" i="7"/>
  <c r="GL44" i="7"/>
  <c r="GN44" i="7"/>
  <c r="GP44" i="7"/>
  <c r="GV44" i="7"/>
  <c r="I45" i="7"/>
  <c r="AC45" i="7"/>
  <c r="AE45" i="7"/>
  <c r="AF45" i="7"/>
  <c r="CT45" i="7" s="1"/>
  <c r="S45" i="7" s="1"/>
  <c r="AG45" i="7"/>
  <c r="AH45" i="7"/>
  <c r="AI45" i="7"/>
  <c r="CW45" i="7" s="1"/>
  <c r="V45" i="7" s="1"/>
  <c r="AJ45" i="7"/>
  <c r="CX45" i="7" s="1"/>
  <c r="W45" i="7" s="1"/>
  <c r="CQ45" i="7"/>
  <c r="P45" i="7" s="1"/>
  <c r="CU45" i="7"/>
  <c r="T45" i="7" s="1"/>
  <c r="CV45" i="7"/>
  <c r="U45" i="7" s="1"/>
  <c r="FR45" i="7"/>
  <c r="GL45" i="7"/>
  <c r="GN45" i="7"/>
  <c r="GP45" i="7"/>
  <c r="GV45" i="7"/>
  <c r="GX45" i="7" s="1"/>
  <c r="C46" i="7"/>
  <c r="D46" i="7"/>
  <c r="W46" i="7"/>
  <c r="AC46" i="7"/>
  <c r="AD46" i="7"/>
  <c r="CR46" i="7" s="1"/>
  <c r="Q46" i="7" s="1"/>
  <c r="AE46" i="7"/>
  <c r="AF46" i="7"/>
  <c r="AG46" i="7"/>
  <c r="CU46" i="7" s="1"/>
  <c r="T46" i="7" s="1"/>
  <c r="AH46" i="7"/>
  <c r="AI46" i="7"/>
  <c r="AJ46" i="7"/>
  <c r="CS46" i="7"/>
  <c r="R46" i="7" s="1"/>
  <c r="CT46" i="7"/>
  <c r="S46" i="7" s="1"/>
  <c r="CV46" i="7"/>
  <c r="U46" i="7" s="1"/>
  <c r="CW46" i="7"/>
  <c r="V46" i="7" s="1"/>
  <c r="CX46" i="7"/>
  <c r="FR46" i="7"/>
  <c r="GK46" i="7"/>
  <c r="GL46" i="7"/>
  <c r="GN46" i="7"/>
  <c r="GP46" i="7"/>
  <c r="GV46" i="7"/>
  <c r="GX46" i="7"/>
  <c r="I47" i="7"/>
  <c r="AC47" i="7"/>
  <c r="AD47" i="7"/>
  <c r="CR47" i="7" s="1"/>
  <c r="Q47" i="7" s="1"/>
  <c r="AE47" i="7"/>
  <c r="AF47" i="7"/>
  <c r="CT47" i="7" s="1"/>
  <c r="S47" i="7" s="1"/>
  <c r="AG47" i="7"/>
  <c r="AH47" i="7"/>
  <c r="AI47" i="7"/>
  <c r="AJ47" i="7"/>
  <c r="CX47" i="7" s="1"/>
  <c r="W47" i="7" s="1"/>
  <c r="CQ47" i="7"/>
  <c r="P47" i="7" s="1"/>
  <c r="CS47" i="7"/>
  <c r="R47" i="7" s="1"/>
  <c r="GK47" i="7" s="1"/>
  <c r="CU47" i="7"/>
  <c r="CV47" i="7"/>
  <c r="U47" i="7" s="1"/>
  <c r="CW47" i="7"/>
  <c r="V47" i="7" s="1"/>
  <c r="FR47" i="7"/>
  <c r="GL47" i="7"/>
  <c r="GN47" i="7"/>
  <c r="GP47" i="7"/>
  <c r="GV47" i="7"/>
  <c r="GX47" i="7"/>
  <c r="C48" i="7"/>
  <c r="D48" i="7"/>
  <c r="P48" i="7"/>
  <c r="AC48" i="7"/>
  <c r="AD48" i="7"/>
  <c r="AE48" i="7"/>
  <c r="AF48" i="7"/>
  <c r="AG48" i="7"/>
  <c r="AH48" i="7"/>
  <c r="CV48" i="7" s="1"/>
  <c r="U48" i="7" s="1"/>
  <c r="AI48" i="7"/>
  <c r="AJ48" i="7"/>
  <c r="CX48" i="7" s="1"/>
  <c r="W48" i="7" s="1"/>
  <c r="CQ48" i="7"/>
  <c r="CS48" i="7"/>
  <c r="R48" i="7" s="1"/>
  <c r="GK48" i="7" s="1"/>
  <c r="CT48" i="7"/>
  <c r="S48" i="7" s="1"/>
  <c r="CU48" i="7"/>
  <c r="T48" i="7" s="1"/>
  <c r="CW48" i="7"/>
  <c r="V48" i="7" s="1"/>
  <c r="CY48" i="7"/>
  <c r="X48" i="7" s="1"/>
  <c r="FR48" i="7"/>
  <c r="GL48" i="7"/>
  <c r="GN48" i="7"/>
  <c r="GP48" i="7"/>
  <c r="GV48" i="7"/>
  <c r="GX48" i="7"/>
  <c r="I49" i="7"/>
  <c r="AC49" i="7"/>
  <c r="AD49" i="7"/>
  <c r="CR49" i="7" s="1"/>
  <c r="Q49" i="7" s="1"/>
  <c r="AE49" i="7"/>
  <c r="AF49" i="7"/>
  <c r="CT49" i="7" s="1"/>
  <c r="S49" i="7" s="1"/>
  <c r="AG49" i="7"/>
  <c r="AH49" i="7"/>
  <c r="CV49" i="7" s="1"/>
  <c r="U49" i="7" s="1"/>
  <c r="AI49" i="7"/>
  <c r="AJ49" i="7"/>
  <c r="CX49" i="7" s="1"/>
  <c r="W49" i="7" s="1"/>
  <c r="CQ49" i="7"/>
  <c r="P49" i="7" s="1"/>
  <c r="CS49" i="7"/>
  <c r="R49" i="7" s="1"/>
  <c r="GK49" i="7" s="1"/>
  <c r="CU49" i="7"/>
  <c r="T49" i="7" s="1"/>
  <c r="CW49" i="7"/>
  <c r="V49" i="7" s="1"/>
  <c r="FR49" i="7"/>
  <c r="GL49" i="7"/>
  <c r="GN49" i="7"/>
  <c r="GP49" i="7"/>
  <c r="GV49" i="7"/>
  <c r="GX49" i="7"/>
  <c r="C50" i="7"/>
  <c r="D50" i="7"/>
  <c r="AC50" i="7"/>
  <c r="AD50" i="7"/>
  <c r="CR50" i="7" s="1"/>
  <c r="Q50" i="7" s="1"/>
  <c r="AE50" i="7"/>
  <c r="AF50" i="7"/>
  <c r="CT50" i="7" s="1"/>
  <c r="S50" i="7" s="1"/>
  <c r="AG50" i="7"/>
  <c r="AH50" i="7"/>
  <c r="CV50" i="7" s="1"/>
  <c r="U50" i="7" s="1"/>
  <c r="AI50" i="7"/>
  <c r="AJ50" i="7"/>
  <c r="CX50" i="7" s="1"/>
  <c r="W50" i="7" s="1"/>
  <c r="CQ50" i="7"/>
  <c r="P50" i="7" s="1"/>
  <c r="CS50" i="7"/>
  <c r="R50" i="7" s="1"/>
  <c r="GK50" i="7" s="1"/>
  <c r="CU50" i="7"/>
  <c r="T50" i="7" s="1"/>
  <c r="CW50" i="7"/>
  <c r="V50" i="7" s="1"/>
  <c r="FR50" i="7"/>
  <c r="GL50" i="7"/>
  <c r="GN50" i="7"/>
  <c r="GP50" i="7"/>
  <c r="GV50" i="7"/>
  <c r="GX50" i="7"/>
  <c r="I51" i="7"/>
  <c r="AC51" i="7"/>
  <c r="AE51" i="7"/>
  <c r="CS51" i="7" s="1"/>
  <c r="R51" i="7" s="1"/>
  <c r="GK51" i="7" s="1"/>
  <c r="AF51" i="7"/>
  <c r="AG51" i="7"/>
  <c r="CU51" i="7" s="1"/>
  <c r="T51" i="7" s="1"/>
  <c r="AH51" i="7"/>
  <c r="AI51" i="7"/>
  <c r="CW51" i="7" s="1"/>
  <c r="V51" i="7" s="1"/>
  <c r="AJ51" i="7"/>
  <c r="CT51" i="7"/>
  <c r="S51" i="7" s="1"/>
  <c r="CV51" i="7"/>
  <c r="U51" i="7" s="1"/>
  <c r="CX51" i="7"/>
  <c r="W51" i="7" s="1"/>
  <c r="FR51" i="7"/>
  <c r="GL51" i="7"/>
  <c r="GN51" i="7"/>
  <c r="GP51" i="7"/>
  <c r="GV51" i="7"/>
  <c r="GX51" i="7" s="1"/>
  <c r="I52" i="7"/>
  <c r="AC52" i="7"/>
  <c r="AD52" i="7"/>
  <c r="CR52" i="7" s="1"/>
  <c r="Q52" i="7" s="1"/>
  <c r="AE52" i="7"/>
  <c r="AF52" i="7"/>
  <c r="CT52" i="7" s="1"/>
  <c r="S52" i="7" s="1"/>
  <c r="AG52" i="7"/>
  <c r="AH52" i="7"/>
  <c r="CV52" i="7" s="1"/>
  <c r="U52" i="7" s="1"/>
  <c r="AI52" i="7"/>
  <c r="AJ52" i="7"/>
  <c r="CX52" i="7" s="1"/>
  <c r="W52" i="7" s="1"/>
  <c r="CQ52" i="7"/>
  <c r="P52" i="7" s="1"/>
  <c r="CP52" i="7" s="1"/>
  <c r="O52" i="7" s="1"/>
  <c r="CS52" i="7"/>
  <c r="R52" i="7" s="1"/>
  <c r="GK52" i="7" s="1"/>
  <c r="CU52" i="7"/>
  <c r="T52" i="7" s="1"/>
  <c r="CW52" i="7"/>
  <c r="V52" i="7" s="1"/>
  <c r="FR52" i="7"/>
  <c r="GL52" i="7"/>
  <c r="GN52" i="7"/>
  <c r="GP52" i="7"/>
  <c r="GV52" i="7"/>
  <c r="GX52" i="7"/>
  <c r="I53" i="7"/>
  <c r="AC53" i="7"/>
  <c r="CQ53" i="7" s="1"/>
  <c r="P53" i="7" s="1"/>
  <c r="AE53" i="7"/>
  <c r="AD53" i="7" s="1"/>
  <c r="CR53" i="7" s="1"/>
  <c r="Q53" i="7" s="1"/>
  <c r="AF53" i="7"/>
  <c r="AG53" i="7"/>
  <c r="CU53" i="7" s="1"/>
  <c r="T53" i="7" s="1"/>
  <c r="AH53" i="7"/>
  <c r="AI53" i="7"/>
  <c r="CW53" i="7" s="1"/>
  <c r="V53" i="7" s="1"/>
  <c r="AJ53" i="7"/>
  <c r="CT53" i="7"/>
  <c r="S53" i="7" s="1"/>
  <c r="CV53" i="7"/>
  <c r="U53" i="7" s="1"/>
  <c r="CX53" i="7"/>
  <c r="W53" i="7" s="1"/>
  <c r="FR53" i="7"/>
  <c r="GL53" i="7"/>
  <c r="GN53" i="7"/>
  <c r="GP53" i="7"/>
  <c r="GV53" i="7"/>
  <c r="GX53" i="7" s="1"/>
  <c r="C54" i="7"/>
  <c r="D54" i="7"/>
  <c r="AC54" i="7"/>
  <c r="AE54" i="7"/>
  <c r="CS54" i="7" s="1"/>
  <c r="R54" i="7" s="1"/>
  <c r="GK54" i="7" s="1"/>
  <c r="AF54" i="7"/>
  <c r="AG54" i="7"/>
  <c r="CU54" i="7" s="1"/>
  <c r="T54" i="7" s="1"/>
  <c r="AH54" i="7"/>
  <c r="AI54" i="7"/>
  <c r="CW54" i="7" s="1"/>
  <c r="V54" i="7" s="1"/>
  <c r="AJ54" i="7"/>
  <c r="CT54" i="7"/>
  <c r="S54" i="7" s="1"/>
  <c r="CV54" i="7"/>
  <c r="U54" i="7" s="1"/>
  <c r="CX54" i="7"/>
  <c r="W54" i="7" s="1"/>
  <c r="FR54" i="7"/>
  <c r="GL54" i="7"/>
  <c r="GN54" i="7"/>
  <c r="GP54" i="7"/>
  <c r="GV54" i="7"/>
  <c r="GX54" i="7" s="1"/>
  <c r="I55" i="7"/>
  <c r="AC55" i="7"/>
  <c r="AD55" i="7"/>
  <c r="CR55" i="7" s="1"/>
  <c r="Q55" i="7" s="1"/>
  <c r="AE55" i="7"/>
  <c r="AF55" i="7"/>
  <c r="CT55" i="7" s="1"/>
  <c r="S55" i="7" s="1"/>
  <c r="AG55" i="7"/>
  <c r="AH55" i="7"/>
  <c r="CV55" i="7" s="1"/>
  <c r="U55" i="7" s="1"/>
  <c r="AI55" i="7"/>
  <c r="AJ55" i="7"/>
  <c r="CX55" i="7" s="1"/>
  <c r="W55" i="7" s="1"/>
  <c r="CQ55" i="7"/>
  <c r="P55" i="7" s="1"/>
  <c r="CP55" i="7" s="1"/>
  <c r="O55" i="7" s="1"/>
  <c r="CS55" i="7"/>
  <c r="R55" i="7" s="1"/>
  <c r="GK55" i="7" s="1"/>
  <c r="CU55" i="7"/>
  <c r="T55" i="7" s="1"/>
  <c r="CW55" i="7"/>
  <c r="V55" i="7" s="1"/>
  <c r="FR55" i="7"/>
  <c r="GL55" i="7"/>
  <c r="GN55" i="7"/>
  <c r="GP55" i="7"/>
  <c r="GV55" i="7"/>
  <c r="GX55" i="7"/>
  <c r="I56" i="7"/>
  <c r="AC56" i="7"/>
  <c r="CQ56" i="7" s="1"/>
  <c r="P56" i="7" s="1"/>
  <c r="AE56" i="7"/>
  <c r="AD56" i="7" s="1"/>
  <c r="CR56" i="7" s="1"/>
  <c r="Q56" i="7" s="1"/>
  <c r="AF56" i="7"/>
  <c r="AG56" i="7"/>
  <c r="CU56" i="7" s="1"/>
  <c r="T56" i="7" s="1"/>
  <c r="AH56" i="7"/>
  <c r="AI56" i="7"/>
  <c r="CW56" i="7" s="1"/>
  <c r="V56" i="7" s="1"/>
  <c r="AJ56" i="7"/>
  <c r="CT56" i="7"/>
  <c r="S56" i="7" s="1"/>
  <c r="CV56" i="7"/>
  <c r="U56" i="7" s="1"/>
  <c r="CX56" i="7"/>
  <c r="W56" i="7" s="1"/>
  <c r="FR56" i="7"/>
  <c r="GL56" i="7"/>
  <c r="GN56" i="7"/>
  <c r="GP56" i="7"/>
  <c r="GV56" i="7"/>
  <c r="GX56" i="7" s="1"/>
  <c r="C57" i="7"/>
  <c r="D57" i="7"/>
  <c r="AC57" i="7"/>
  <c r="AE57" i="7"/>
  <c r="CS57" i="7" s="1"/>
  <c r="R57" i="7" s="1"/>
  <c r="GK57" i="7" s="1"/>
  <c r="AF57" i="7"/>
  <c r="AG57" i="7"/>
  <c r="CU57" i="7" s="1"/>
  <c r="T57" i="7" s="1"/>
  <c r="AH57" i="7"/>
  <c r="AI57" i="7"/>
  <c r="CW57" i="7" s="1"/>
  <c r="V57" i="7" s="1"/>
  <c r="AJ57" i="7"/>
  <c r="CT57" i="7"/>
  <c r="S57" i="7" s="1"/>
  <c r="CV57" i="7"/>
  <c r="U57" i="7" s="1"/>
  <c r="CX57" i="7"/>
  <c r="W57" i="7" s="1"/>
  <c r="FR57" i="7"/>
  <c r="GL57" i="7"/>
  <c r="GN57" i="7"/>
  <c r="GP57" i="7"/>
  <c r="GV57" i="7"/>
  <c r="GX57" i="7" s="1"/>
  <c r="I58" i="7"/>
  <c r="AC58" i="7"/>
  <c r="AE58" i="7"/>
  <c r="AD58" i="7" s="1"/>
  <c r="CR58" i="7" s="1"/>
  <c r="Q58" i="7" s="1"/>
  <c r="AF58" i="7"/>
  <c r="AG58" i="7"/>
  <c r="AH58" i="7"/>
  <c r="AI58" i="7"/>
  <c r="AJ58" i="7"/>
  <c r="CQ58" i="7"/>
  <c r="P58" i="7" s="1"/>
  <c r="CS58" i="7"/>
  <c r="R58" i="7" s="1"/>
  <c r="GK58" i="7" s="1"/>
  <c r="CT58" i="7"/>
  <c r="S58" i="7" s="1"/>
  <c r="CU58" i="7"/>
  <c r="T58" i="7" s="1"/>
  <c r="CV58" i="7"/>
  <c r="U58" i="7" s="1"/>
  <c r="CW58" i="7"/>
  <c r="V58" i="7" s="1"/>
  <c r="CX58" i="7"/>
  <c r="W58" i="7" s="1"/>
  <c r="FR58" i="7"/>
  <c r="GL58" i="7"/>
  <c r="GN58" i="7"/>
  <c r="GP58" i="7"/>
  <c r="GV58" i="7"/>
  <c r="GX58" i="7"/>
  <c r="C59" i="7"/>
  <c r="D59" i="7"/>
  <c r="AC59" i="7"/>
  <c r="AD59" i="7"/>
  <c r="AB59" i="7" s="1"/>
  <c r="AE59" i="7"/>
  <c r="AF59" i="7"/>
  <c r="AG59" i="7"/>
  <c r="AH59" i="7"/>
  <c r="AI59" i="7"/>
  <c r="AJ59" i="7"/>
  <c r="CQ59" i="7"/>
  <c r="P59" i="7" s="1"/>
  <c r="CR59" i="7"/>
  <c r="Q59" i="7" s="1"/>
  <c r="CS59" i="7"/>
  <c r="R59" i="7" s="1"/>
  <c r="GK59" i="7" s="1"/>
  <c r="CT59" i="7"/>
  <c r="S59" i="7" s="1"/>
  <c r="CU59" i="7"/>
  <c r="T59" i="7" s="1"/>
  <c r="CV59" i="7"/>
  <c r="U59" i="7" s="1"/>
  <c r="CW59" i="7"/>
  <c r="V59" i="7" s="1"/>
  <c r="CX59" i="7"/>
  <c r="W59" i="7" s="1"/>
  <c r="FR59" i="7"/>
  <c r="GL59" i="7"/>
  <c r="GN59" i="7"/>
  <c r="GP59" i="7"/>
  <c r="GV59" i="7"/>
  <c r="GX59" i="7"/>
  <c r="I60" i="7"/>
  <c r="AC60" i="7"/>
  <c r="AE60" i="7"/>
  <c r="CS60" i="7" s="1"/>
  <c r="R60" i="7" s="1"/>
  <c r="GK60" i="7" s="1"/>
  <c r="AF60" i="7"/>
  <c r="AG60" i="7"/>
  <c r="AH60" i="7"/>
  <c r="AI60" i="7"/>
  <c r="CW60" i="7" s="1"/>
  <c r="V60" i="7" s="1"/>
  <c r="AJ60" i="7"/>
  <c r="CQ60" i="7"/>
  <c r="P60" i="7" s="1"/>
  <c r="CT60" i="7"/>
  <c r="S60" i="7" s="1"/>
  <c r="CU60" i="7"/>
  <c r="T60" i="7" s="1"/>
  <c r="CV60" i="7"/>
  <c r="U60" i="7" s="1"/>
  <c r="CX60" i="7"/>
  <c r="W60" i="7" s="1"/>
  <c r="FR60" i="7"/>
  <c r="GL60" i="7"/>
  <c r="GN60" i="7"/>
  <c r="GP60" i="7"/>
  <c r="GV60" i="7"/>
  <c r="GX60" i="7" s="1"/>
  <c r="C61" i="7"/>
  <c r="D61" i="7"/>
  <c r="AC61" i="7"/>
  <c r="AE61" i="7"/>
  <c r="AD61" i="7" s="1"/>
  <c r="CR61" i="7" s="1"/>
  <c r="Q61" i="7" s="1"/>
  <c r="AF61" i="7"/>
  <c r="AG61" i="7"/>
  <c r="AH61" i="7"/>
  <c r="AI61" i="7"/>
  <c r="AJ61" i="7"/>
  <c r="CQ61" i="7"/>
  <c r="P61" i="7" s="1"/>
  <c r="CS61" i="7"/>
  <c r="R61" i="7" s="1"/>
  <c r="GK61" i="7" s="1"/>
  <c r="CT61" i="7"/>
  <c r="S61" i="7" s="1"/>
  <c r="CU61" i="7"/>
  <c r="T61" i="7" s="1"/>
  <c r="CV61" i="7"/>
  <c r="U61" i="7" s="1"/>
  <c r="CW61" i="7"/>
  <c r="V61" i="7" s="1"/>
  <c r="CX61" i="7"/>
  <c r="W61" i="7" s="1"/>
  <c r="FR61" i="7"/>
  <c r="GL61" i="7"/>
  <c r="GN61" i="7"/>
  <c r="GP61" i="7"/>
  <c r="GV61" i="7"/>
  <c r="GX61" i="7" s="1"/>
  <c r="I62" i="7"/>
  <c r="AC62" i="7"/>
  <c r="AE62" i="7"/>
  <c r="AD62" i="7" s="1"/>
  <c r="AF62" i="7"/>
  <c r="CT62" i="7" s="1"/>
  <c r="S62" i="7" s="1"/>
  <c r="AG62" i="7"/>
  <c r="AH62" i="7"/>
  <c r="AI62" i="7"/>
  <c r="AJ62" i="7"/>
  <c r="CX62" i="7" s="1"/>
  <c r="W62" i="7" s="1"/>
  <c r="CQ62" i="7"/>
  <c r="P62" i="7" s="1"/>
  <c r="CS62" i="7"/>
  <c r="R62" i="7" s="1"/>
  <c r="CU62" i="7"/>
  <c r="T62" i="7" s="1"/>
  <c r="CV62" i="7"/>
  <c r="U62" i="7" s="1"/>
  <c r="CW62" i="7"/>
  <c r="V62" i="7" s="1"/>
  <c r="CY62" i="7"/>
  <c r="X62" i="7" s="1"/>
  <c r="CZ62" i="7"/>
  <c r="Y62" i="7" s="1"/>
  <c r="FR62" i="7"/>
  <c r="GK62" i="7"/>
  <c r="GL62" i="7"/>
  <c r="GN62" i="7"/>
  <c r="GP62" i="7"/>
  <c r="GV62" i="7"/>
  <c r="GX62" i="7" s="1"/>
  <c r="C63" i="7"/>
  <c r="D63" i="7"/>
  <c r="AC63" i="7"/>
  <c r="AE63" i="7"/>
  <c r="AD63" i="7" s="1"/>
  <c r="AF63" i="7"/>
  <c r="AG63" i="7"/>
  <c r="AH63" i="7"/>
  <c r="AI63" i="7"/>
  <c r="AJ63" i="7"/>
  <c r="CX63" i="7" s="1"/>
  <c r="W63" i="7" s="1"/>
  <c r="CQ63" i="7"/>
  <c r="P63" i="7" s="1"/>
  <c r="CS63" i="7"/>
  <c r="R63" i="7" s="1"/>
  <c r="GK63" i="7" s="1"/>
  <c r="CT63" i="7"/>
  <c r="S63" i="7" s="1"/>
  <c r="CU63" i="7"/>
  <c r="T63" i="7" s="1"/>
  <c r="CV63" i="7"/>
  <c r="U63" i="7" s="1"/>
  <c r="CW63" i="7"/>
  <c r="V63" i="7" s="1"/>
  <c r="FR63" i="7"/>
  <c r="GL63" i="7"/>
  <c r="GN63" i="7"/>
  <c r="GP63" i="7"/>
  <c r="GV63" i="7"/>
  <c r="GX63" i="7"/>
  <c r="I64" i="7"/>
  <c r="AC64" i="7"/>
  <c r="AB64" i="7" s="1"/>
  <c r="AE64" i="7"/>
  <c r="AD64" i="7" s="1"/>
  <c r="CR64" i="7" s="1"/>
  <c r="Q64" i="7" s="1"/>
  <c r="AF64" i="7"/>
  <c r="AG64" i="7"/>
  <c r="AH64" i="7"/>
  <c r="AI64" i="7"/>
  <c r="AJ64" i="7"/>
  <c r="CQ64" i="7"/>
  <c r="P64" i="7" s="1"/>
  <c r="CP64" i="7" s="1"/>
  <c r="O64" i="7" s="1"/>
  <c r="CS64" i="7"/>
  <c r="R64" i="7" s="1"/>
  <c r="GK64" i="7" s="1"/>
  <c r="CT64" i="7"/>
  <c r="S64" i="7" s="1"/>
  <c r="CU64" i="7"/>
  <c r="T64" i="7" s="1"/>
  <c r="CV64" i="7"/>
  <c r="U64" i="7" s="1"/>
  <c r="CW64" i="7"/>
  <c r="V64" i="7" s="1"/>
  <c r="CX64" i="7"/>
  <c r="W64" i="7" s="1"/>
  <c r="FR64" i="7"/>
  <c r="GL64" i="7"/>
  <c r="GN64" i="7"/>
  <c r="GP64" i="7"/>
  <c r="GV64" i="7"/>
  <c r="GX64" i="7"/>
  <c r="C65" i="7"/>
  <c r="D65" i="7"/>
  <c r="AC65" i="7"/>
  <c r="AE65" i="7"/>
  <c r="AD65" i="7" s="1"/>
  <c r="AF65" i="7"/>
  <c r="AG65" i="7"/>
  <c r="AH65" i="7"/>
  <c r="AI65" i="7"/>
  <c r="AJ65" i="7"/>
  <c r="CQ65" i="7"/>
  <c r="P65" i="7" s="1"/>
  <c r="CS65" i="7"/>
  <c r="R65" i="7" s="1"/>
  <c r="GK65" i="7" s="1"/>
  <c r="CT65" i="7"/>
  <c r="S65" i="7" s="1"/>
  <c r="CU65" i="7"/>
  <c r="T65" i="7" s="1"/>
  <c r="CV65" i="7"/>
  <c r="U65" i="7" s="1"/>
  <c r="CW65" i="7"/>
  <c r="V65" i="7" s="1"/>
  <c r="CX65" i="7"/>
  <c r="W65" i="7" s="1"/>
  <c r="FR65" i="7"/>
  <c r="GL65" i="7"/>
  <c r="GN65" i="7"/>
  <c r="GP65" i="7"/>
  <c r="GV65" i="7"/>
  <c r="GX65" i="7"/>
  <c r="I66" i="7"/>
  <c r="AC66" i="7"/>
  <c r="AB66" i="7" s="1"/>
  <c r="AE66" i="7"/>
  <c r="AD66" i="7" s="1"/>
  <c r="CR66" i="7" s="1"/>
  <c r="Q66" i="7" s="1"/>
  <c r="AF66" i="7"/>
  <c r="AG66" i="7"/>
  <c r="AH66" i="7"/>
  <c r="AI66" i="7"/>
  <c r="AJ66" i="7"/>
  <c r="CQ66" i="7"/>
  <c r="P66" i="7" s="1"/>
  <c r="CS66" i="7"/>
  <c r="R66" i="7" s="1"/>
  <c r="GK66" i="7" s="1"/>
  <c r="CT66" i="7"/>
  <c r="S66" i="7" s="1"/>
  <c r="CU66" i="7"/>
  <c r="T66" i="7" s="1"/>
  <c r="CV66" i="7"/>
  <c r="U66" i="7" s="1"/>
  <c r="CW66" i="7"/>
  <c r="V66" i="7" s="1"/>
  <c r="CX66" i="7"/>
  <c r="W66" i="7" s="1"/>
  <c r="FR66" i="7"/>
  <c r="GL66" i="7"/>
  <c r="GN66" i="7"/>
  <c r="GP66" i="7"/>
  <c r="GV66" i="7"/>
  <c r="GX66" i="7"/>
  <c r="C67" i="7"/>
  <c r="D67" i="7"/>
  <c r="AC67" i="7"/>
  <c r="AB67" i="7" s="1"/>
  <c r="AD67" i="7"/>
  <c r="CR67" i="7" s="1"/>
  <c r="Q67" i="7" s="1"/>
  <c r="AE67" i="7"/>
  <c r="AF67" i="7"/>
  <c r="AG67" i="7"/>
  <c r="AH67" i="7"/>
  <c r="CV67" i="7" s="1"/>
  <c r="U67" i="7" s="1"/>
  <c r="AI67" i="7"/>
  <c r="AJ67" i="7"/>
  <c r="CQ67" i="7"/>
  <c r="P67" i="7" s="1"/>
  <c r="CS67" i="7"/>
  <c r="R67" i="7" s="1"/>
  <c r="GK67" i="7" s="1"/>
  <c r="CT67" i="7"/>
  <c r="S67" i="7" s="1"/>
  <c r="CU67" i="7"/>
  <c r="T67" i="7" s="1"/>
  <c r="CW67" i="7"/>
  <c r="V67" i="7" s="1"/>
  <c r="CX67" i="7"/>
  <c r="W67" i="7" s="1"/>
  <c r="FR67" i="7"/>
  <c r="GL67" i="7"/>
  <c r="GN67" i="7"/>
  <c r="GP67" i="7"/>
  <c r="GV67" i="7"/>
  <c r="GX67" i="7"/>
  <c r="I68" i="7"/>
  <c r="AC68" i="7"/>
  <c r="AB68" i="7" s="1"/>
  <c r="AD68" i="7"/>
  <c r="AE68" i="7"/>
  <c r="AF68" i="7"/>
  <c r="AG68" i="7"/>
  <c r="AH68" i="7"/>
  <c r="AI68" i="7"/>
  <c r="AJ68" i="7"/>
  <c r="CQ68" i="7"/>
  <c r="P68" i="7" s="1"/>
  <c r="CR68" i="7"/>
  <c r="Q68" i="7" s="1"/>
  <c r="CS68" i="7"/>
  <c r="R68" i="7" s="1"/>
  <c r="GK68" i="7" s="1"/>
  <c r="CT68" i="7"/>
  <c r="S68" i="7" s="1"/>
  <c r="CU68" i="7"/>
  <c r="T68" i="7" s="1"/>
  <c r="CV68" i="7"/>
  <c r="U68" i="7" s="1"/>
  <c r="CW68" i="7"/>
  <c r="V68" i="7" s="1"/>
  <c r="CX68" i="7"/>
  <c r="W68" i="7" s="1"/>
  <c r="FR68" i="7"/>
  <c r="GL68" i="7"/>
  <c r="GN68" i="7"/>
  <c r="GP68" i="7"/>
  <c r="GV68" i="7"/>
  <c r="GX68" i="7"/>
  <c r="C69" i="7"/>
  <c r="D69" i="7"/>
  <c r="AC69" i="7"/>
  <c r="AB69" i="7" s="1"/>
  <c r="AD69" i="7"/>
  <c r="AE69" i="7"/>
  <c r="AF69" i="7"/>
  <c r="AG69" i="7"/>
  <c r="AH69" i="7"/>
  <c r="AI69" i="7"/>
  <c r="AJ69" i="7"/>
  <c r="CQ69" i="7"/>
  <c r="P69" i="7" s="1"/>
  <c r="CR69" i="7"/>
  <c r="Q69" i="7" s="1"/>
  <c r="CS69" i="7"/>
  <c r="R69" i="7" s="1"/>
  <c r="GK69" i="7" s="1"/>
  <c r="CT69" i="7"/>
  <c r="S69" i="7" s="1"/>
  <c r="CU69" i="7"/>
  <c r="T69" i="7" s="1"/>
  <c r="CV69" i="7"/>
  <c r="U69" i="7" s="1"/>
  <c r="CW69" i="7"/>
  <c r="V69" i="7" s="1"/>
  <c r="CX69" i="7"/>
  <c r="W69" i="7" s="1"/>
  <c r="FR69" i="7"/>
  <c r="GL69" i="7"/>
  <c r="GN69" i="7"/>
  <c r="GP69" i="7"/>
  <c r="GV69" i="7"/>
  <c r="GX69" i="7" s="1"/>
  <c r="I70" i="7"/>
  <c r="AC70" i="7"/>
  <c r="AE70" i="7"/>
  <c r="AD70" i="7" s="1"/>
  <c r="AF70" i="7"/>
  <c r="AG70" i="7"/>
  <c r="AH70" i="7"/>
  <c r="AI70" i="7"/>
  <c r="AJ70" i="7"/>
  <c r="CQ70" i="7"/>
  <c r="P70" i="7" s="1"/>
  <c r="CS70" i="7"/>
  <c r="R70" i="7" s="1"/>
  <c r="GK70" i="7" s="1"/>
  <c r="CT70" i="7"/>
  <c r="S70" i="7" s="1"/>
  <c r="CU70" i="7"/>
  <c r="T70" i="7" s="1"/>
  <c r="CV70" i="7"/>
  <c r="U70" i="7" s="1"/>
  <c r="CW70" i="7"/>
  <c r="V70" i="7" s="1"/>
  <c r="CX70" i="7"/>
  <c r="W70" i="7" s="1"/>
  <c r="FR70" i="7"/>
  <c r="GL70" i="7"/>
  <c r="GN70" i="7"/>
  <c r="GP70" i="7"/>
  <c r="GV70" i="7"/>
  <c r="GX70" i="7"/>
  <c r="I71" i="7"/>
  <c r="AC71" i="7"/>
  <c r="AB71" i="7" s="1"/>
  <c r="AD71" i="7"/>
  <c r="CR71" i="7" s="1"/>
  <c r="Q71" i="7" s="1"/>
  <c r="AE71" i="7"/>
  <c r="AF71" i="7"/>
  <c r="AG71" i="7"/>
  <c r="AH71" i="7"/>
  <c r="CV71" i="7" s="1"/>
  <c r="U71" i="7" s="1"/>
  <c r="AI71" i="7"/>
  <c r="AJ71" i="7"/>
  <c r="CQ71" i="7"/>
  <c r="P71" i="7" s="1"/>
  <c r="CS71" i="7"/>
  <c r="R71" i="7" s="1"/>
  <c r="GK71" i="7" s="1"/>
  <c r="CT71" i="7"/>
  <c r="S71" i="7" s="1"/>
  <c r="CU71" i="7"/>
  <c r="T71" i="7" s="1"/>
  <c r="CW71" i="7"/>
  <c r="V71" i="7" s="1"/>
  <c r="CX71" i="7"/>
  <c r="W71" i="7" s="1"/>
  <c r="FR71" i="7"/>
  <c r="GL71" i="7"/>
  <c r="GN71" i="7"/>
  <c r="GP71" i="7"/>
  <c r="GV71" i="7"/>
  <c r="GX71" i="7"/>
  <c r="I72" i="7"/>
  <c r="AC72" i="7"/>
  <c r="AE72" i="7"/>
  <c r="AD72" i="7" s="1"/>
  <c r="CR72" i="7" s="1"/>
  <c r="Q72" i="7" s="1"/>
  <c r="AF72" i="7"/>
  <c r="AG72" i="7"/>
  <c r="CU72" i="7" s="1"/>
  <c r="T72" i="7" s="1"/>
  <c r="AH72" i="7"/>
  <c r="AI72" i="7"/>
  <c r="AJ72" i="7"/>
  <c r="CS72" i="7"/>
  <c r="R72" i="7" s="1"/>
  <c r="GK72" i="7" s="1"/>
  <c r="CT72" i="7"/>
  <c r="S72" i="7" s="1"/>
  <c r="CV72" i="7"/>
  <c r="U72" i="7" s="1"/>
  <c r="CW72" i="7"/>
  <c r="V72" i="7" s="1"/>
  <c r="CX72" i="7"/>
  <c r="W72" i="7" s="1"/>
  <c r="FR72" i="7"/>
  <c r="GL72" i="7"/>
  <c r="GN72" i="7"/>
  <c r="GP72" i="7"/>
  <c r="GV72" i="7"/>
  <c r="GX72" i="7"/>
  <c r="I73" i="7"/>
  <c r="AC73" i="7"/>
  <c r="AB73" i="7" s="1"/>
  <c r="AD73" i="7"/>
  <c r="CR73" i="7" s="1"/>
  <c r="Q73" i="7" s="1"/>
  <c r="AE73" i="7"/>
  <c r="AF73" i="7"/>
  <c r="AG73" i="7"/>
  <c r="AH73" i="7"/>
  <c r="CV73" i="7" s="1"/>
  <c r="U73" i="7" s="1"/>
  <c r="AI73" i="7"/>
  <c r="AJ73" i="7"/>
  <c r="CQ73" i="7"/>
  <c r="P73" i="7" s="1"/>
  <c r="CS73" i="7"/>
  <c r="R73" i="7" s="1"/>
  <c r="GK73" i="7" s="1"/>
  <c r="CT73" i="7"/>
  <c r="S73" i="7" s="1"/>
  <c r="CU73" i="7"/>
  <c r="T73" i="7" s="1"/>
  <c r="CW73" i="7"/>
  <c r="V73" i="7" s="1"/>
  <c r="CX73" i="7"/>
  <c r="W73" i="7" s="1"/>
  <c r="FR73" i="7"/>
  <c r="GL73" i="7"/>
  <c r="GN73" i="7"/>
  <c r="GP73" i="7"/>
  <c r="GV73" i="7"/>
  <c r="GX73" i="7"/>
  <c r="C74" i="7"/>
  <c r="D74" i="7"/>
  <c r="AC74" i="7"/>
  <c r="AB74" i="7" s="1"/>
  <c r="AD74" i="7"/>
  <c r="CR74" i="7" s="1"/>
  <c r="Q74" i="7" s="1"/>
  <c r="AE74" i="7"/>
  <c r="AF74" i="7"/>
  <c r="AG74" i="7"/>
  <c r="AH74" i="7"/>
  <c r="CV74" i="7" s="1"/>
  <c r="U74" i="7" s="1"/>
  <c r="AI74" i="7"/>
  <c r="AJ74" i="7"/>
  <c r="CQ74" i="7"/>
  <c r="P74" i="7" s="1"/>
  <c r="CP74" i="7" s="1"/>
  <c r="O74" i="7" s="1"/>
  <c r="CS74" i="7"/>
  <c r="R74" i="7" s="1"/>
  <c r="GK74" i="7" s="1"/>
  <c r="CT74" i="7"/>
  <c r="S74" i="7" s="1"/>
  <c r="CU74" i="7"/>
  <c r="T74" i="7" s="1"/>
  <c r="CW74" i="7"/>
  <c r="V74" i="7" s="1"/>
  <c r="CX74" i="7"/>
  <c r="W74" i="7" s="1"/>
  <c r="FR74" i="7"/>
  <c r="GL74" i="7"/>
  <c r="GN74" i="7"/>
  <c r="GP74" i="7"/>
  <c r="GV74" i="7"/>
  <c r="GX74" i="7"/>
  <c r="B76" i="7"/>
  <c r="B22" i="7" s="1"/>
  <c r="C76" i="7"/>
  <c r="C22" i="7" s="1"/>
  <c r="D76" i="7"/>
  <c r="D22" i="7" s="1"/>
  <c r="F76" i="7"/>
  <c r="F22" i="7" s="1"/>
  <c r="G76" i="7"/>
  <c r="G22" i="7" s="1"/>
  <c r="BX76" i="7"/>
  <c r="BX22" i="7" s="1"/>
  <c r="BY76" i="7"/>
  <c r="BY22" i="7" s="1"/>
  <c r="BZ76" i="7"/>
  <c r="BZ22" i="7" s="1"/>
  <c r="CB76" i="7"/>
  <c r="CB22" i="7" s="1"/>
  <c r="CD76" i="7"/>
  <c r="CJ76" i="7"/>
  <c r="CK76" i="7"/>
  <c r="CK22" i="7" s="1"/>
  <c r="CL76" i="7"/>
  <c r="B108" i="7"/>
  <c r="B18" i="7" s="1"/>
  <c r="C108" i="7"/>
  <c r="C18" i="7" s="1"/>
  <c r="D108" i="7"/>
  <c r="D18" i="7" s="1"/>
  <c r="F108" i="7"/>
  <c r="F18" i="7" s="1"/>
  <c r="G108" i="7"/>
  <c r="G18" i="7" s="1"/>
  <c r="B11" i="6"/>
  <c r="A27" i="6"/>
  <c r="B27" i="6"/>
  <c r="C27" i="6"/>
  <c r="D27" i="6"/>
  <c r="E27" i="6"/>
  <c r="F27" i="6"/>
  <c r="I27" i="6"/>
  <c r="S27" i="6"/>
  <c r="U27" i="6"/>
  <c r="F28" i="6"/>
  <c r="G28" i="6"/>
  <c r="H28" i="6"/>
  <c r="R28" i="6" s="1"/>
  <c r="J28" i="6"/>
  <c r="K28" i="6"/>
  <c r="F29" i="6"/>
  <c r="G29" i="6"/>
  <c r="H29" i="6"/>
  <c r="J29" i="6"/>
  <c r="K29" i="6"/>
  <c r="F30" i="6"/>
  <c r="G30" i="6"/>
  <c r="H30" i="6"/>
  <c r="J30" i="6"/>
  <c r="K30" i="6"/>
  <c r="R30" i="6"/>
  <c r="F31" i="6"/>
  <c r="G31" i="6"/>
  <c r="H31" i="6"/>
  <c r="X36" i="6" s="1"/>
  <c r="J31" i="6"/>
  <c r="K31" i="6"/>
  <c r="E32" i="6"/>
  <c r="H32" i="6"/>
  <c r="J32" i="6"/>
  <c r="E33" i="6"/>
  <c r="H33" i="6"/>
  <c r="J33" i="6"/>
  <c r="E34" i="6"/>
  <c r="G34" i="6"/>
  <c r="L34" i="6"/>
  <c r="A35" i="6"/>
  <c r="B35" i="6"/>
  <c r="C35" i="6"/>
  <c r="D35" i="6"/>
  <c r="E35" i="6"/>
  <c r="F35" i="6"/>
  <c r="J35" i="6"/>
  <c r="S35" i="6"/>
  <c r="U35" i="6"/>
  <c r="W35" i="6"/>
  <c r="G17" i="6" s="1"/>
  <c r="Y35" i="6"/>
  <c r="G19" i="6" s="1"/>
  <c r="Z35" i="6"/>
  <c r="G20" i="6" s="1"/>
  <c r="L36" i="6"/>
  <c r="Q36" i="6"/>
  <c r="W36" i="6"/>
  <c r="Y36" i="6"/>
  <c r="Z36" i="6"/>
  <c r="A37" i="6"/>
  <c r="B37" i="6"/>
  <c r="C37" i="6"/>
  <c r="D37" i="6"/>
  <c r="E37" i="6"/>
  <c r="F37" i="6"/>
  <c r="I37" i="6"/>
  <c r="S37" i="6"/>
  <c r="H42" i="6" s="1"/>
  <c r="U37" i="6"/>
  <c r="F38" i="6"/>
  <c r="G38" i="6"/>
  <c r="H38" i="6"/>
  <c r="J38" i="6"/>
  <c r="K38" i="6"/>
  <c r="R38" i="6"/>
  <c r="F39" i="6"/>
  <c r="G39" i="6"/>
  <c r="H39" i="6"/>
  <c r="J39" i="6"/>
  <c r="F40" i="6"/>
  <c r="G40" i="6"/>
  <c r="H40" i="6"/>
  <c r="J40" i="6"/>
  <c r="K40" i="6"/>
  <c r="R40" i="6"/>
  <c r="F41" i="6"/>
  <c r="G41" i="6"/>
  <c r="H41" i="6"/>
  <c r="J41" i="6"/>
  <c r="K41" i="6"/>
  <c r="E42" i="6"/>
  <c r="J42" i="6"/>
  <c r="E43" i="6"/>
  <c r="J43" i="6"/>
  <c r="E44" i="6"/>
  <c r="G44" i="6"/>
  <c r="L44" i="6"/>
  <c r="A45" i="6"/>
  <c r="B45" i="6"/>
  <c r="C45" i="6"/>
  <c r="D45" i="6"/>
  <c r="E45" i="6"/>
  <c r="F45" i="6"/>
  <c r="H45" i="6"/>
  <c r="J45" i="6"/>
  <c r="S45" i="6"/>
  <c r="U45" i="6"/>
  <c r="H43" i="6" s="1"/>
  <c r="W45" i="6"/>
  <c r="X45" i="6"/>
  <c r="Y45" i="6"/>
  <c r="Z45" i="6"/>
  <c r="A46" i="6"/>
  <c r="B46" i="6"/>
  <c r="C46" i="6"/>
  <c r="D46" i="6"/>
  <c r="E46" i="6"/>
  <c r="F46" i="6"/>
  <c r="H46" i="6"/>
  <c r="J46" i="6"/>
  <c r="S46" i="6"/>
  <c r="U46" i="6"/>
  <c r="W46" i="6"/>
  <c r="X46" i="6"/>
  <c r="Y46" i="6"/>
  <c r="Z46" i="6"/>
  <c r="A47" i="6"/>
  <c r="B47" i="6"/>
  <c r="C47" i="6"/>
  <c r="D47" i="6"/>
  <c r="E47" i="6"/>
  <c r="F47" i="6"/>
  <c r="H47" i="6"/>
  <c r="J47" i="6"/>
  <c r="S47" i="6"/>
  <c r="U47" i="6"/>
  <c r="W47" i="6"/>
  <c r="X47" i="6"/>
  <c r="Y47" i="6"/>
  <c r="Z47" i="6"/>
  <c r="A48" i="6"/>
  <c r="B48" i="6"/>
  <c r="C48" i="6"/>
  <c r="D48" i="6"/>
  <c r="E48" i="6"/>
  <c r="F48" i="6"/>
  <c r="H48" i="6"/>
  <c r="J48" i="6"/>
  <c r="S48" i="6"/>
  <c r="U48" i="6"/>
  <c r="W48" i="6"/>
  <c r="X48" i="6"/>
  <c r="Y48" i="6"/>
  <c r="Z48" i="6"/>
  <c r="A49" i="6"/>
  <c r="B49" i="6"/>
  <c r="D49" i="6"/>
  <c r="E49" i="6"/>
  <c r="F49" i="6"/>
  <c r="H49" i="6"/>
  <c r="J49" i="6"/>
  <c r="S49" i="6"/>
  <c r="U49" i="6"/>
  <c r="W49" i="6"/>
  <c r="X49" i="6"/>
  <c r="Y49" i="6"/>
  <c r="Z49" i="6"/>
  <c r="L50" i="6"/>
  <c r="Q50" i="6"/>
  <c r="W50" i="6"/>
  <c r="Y50" i="6"/>
  <c r="Z50" i="6"/>
  <c r="A51" i="6"/>
  <c r="B51" i="6"/>
  <c r="C51" i="6"/>
  <c r="D51" i="6"/>
  <c r="E51" i="6"/>
  <c r="F51" i="6"/>
  <c r="I51" i="6"/>
  <c r="S51" i="6"/>
  <c r="U51" i="6"/>
  <c r="H55" i="6" s="1"/>
  <c r="F52" i="6"/>
  <c r="G52" i="6"/>
  <c r="H52" i="6"/>
  <c r="R52" i="6" s="1"/>
  <c r="J52" i="6"/>
  <c r="K52" i="6"/>
  <c r="F53" i="6"/>
  <c r="G53" i="6"/>
  <c r="H53" i="6"/>
  <c r="J53" i="6"/>
  <c r="K53" i="6"/>
  <c r="E54" i="6"/>
  <c r="J54" i="6"/>
  <c r="E55" i="6"/>
  <c r="J55" i="6"/>
  <c r="E56" i="6"/>
  <c r="G56" i="6"/>
  <c r="L56" i="6"/>
  <c r="A57" i="6"/>
  <c r="B57" i="6"/>
  <c r="C57" i="6"/>
  <c r="D57" i="6"/>
  <c r="E57" i="6"/>
  <c r="F57" i="6"/>
  <c r="H57" i="6"/>
  <c r="J57" i="6"/>
  <c r="K57" i="6"/>
  <c r="S57" i="6"/>
  <c r="H54" i="6" s="1"/>
  <c r="U57" i="6"/>
  <c r="W57" i="6"/>
  <c r="X57" i="6"/>
  <c r="Y57" i="6"/>
  <c r="Z57" i="6"/>
  <c r="A58" i="6"/>
  <c r="B58" i="6"/>
  <c r="C58" i="6"/>
  <c r="D58" i="6"/>
  <c r="E58" i="6"/>
  <c r="F58" i="6"/>
  <c r="H58" i="6"/>
  <c r="J58" i="6"/>
  <c r="S58" i="6"/>
  <c r="U58" i="6"/>
  <c r="W58" i="6"/>
  <c r="X58" i="6"/>
  <c r="Y58" i="6"/>
  <c r="Z58" i="6"/>
  <c r="L59" i="6"/>
  <c r="Q59" i="6"/>
  <c r="W59" i="6"/>
  <c r="Y59" i="6"/>
  <c r="Z59" i="6"/>
  <c r="A60" i="6"/>
  <c r="B60" i="6"/>
  <c r="C60" i="6"/>
  <c r="D60" i="6"/>
  <c r="E60" i="6"/>
  <c r="F60" i="6"/>
  <c r="I60" i="6"/>
  <c r="S60" i="6"/>
  <c r="U60" i="6"/>
  <c r="F61" i="6"/>
  <c r="G61" i="6"/>
  <c r="H61" i="6"/>
  <c r="R61" i="6" s="1"/>
  <c r="J61" i="6"/>
  <c r="K61" i="6"/>
  <c r="F62" i="6"/>
  <c r="G62" i="6"/>
  <c r="H62" i="6"/>
  <c r="J62" i="6"/>
  <c r="K62" i="6"/>
  <c r="E63" i="6"/>
  <c r="J63" i="6"/>
  <c r="E64" i="6"/>
  <c r="J64" i="6"/>
  <c r="E65" i="6"/>
  <c r="G65" i="6"/>
  <c r="L65" i="6"/>
  <c r="A66" i="6"/>
  <c r="B66" i="6"/>
  <c r="C66" i="6"/>
  <c r="D66" i="6"/>
  <c r="E66" i="6"/>
  <c r="F66" i="6"/>
  <c r="J66" i="6"/>
  <c r="S66" i="6"/>
  <c r="H63" i="6" s="1"/>
  <c r="U66" i="6"/>
  <c r="H64" i="6" s="1"/>
  <c r="W66" i="6"/>
  <c r="Y66" i="6"/>
  <c r="Z66" i="6"/>
  <c r="L67" i="6"/>
  <c r="Q67" i="6"/>
  <c r="W67" i="6"/>
  <c r="Y67" i="6"/>
  <c r="Z67" i="6"/>
  <c r="A68" i="6"/>
  <c r="B68" i="6"/>
  <c r="C68" i="6"/>
  <c r="D68" i="6"/>
  <c r="E68" i="6"/>
  <c r="F68" i="6"/>
  <c r="I68" i="6"/>
  <c r="S68" i="6"/>
  <c r="U68" i="6"/>
  <c r="F69" i="6"/>
  <c r="G69" i="6"/>
  <c r="H69" i="6"/>
  <c r="R69" i="6" s="1"/>
  <c r="J69" i="6"/>
  <c r="K69" i="6"/>
  <c r="F70" i="6"/>
  <c r="G70" i="6"/>
  <c r="H70" i="6"/>
  <c r="J70" i="6"/>
  <c r="K70" i="6"/>
  <c r="F71" i="6"/>
  <c r="G71" i="6"/>
  <c r="H71" i="6"/>
  <c r="J71" i="6"/>
  <c r="R71" i="6"/>
  <c r="F72" i="6"/>
  <c r="G72" i="6"/>
  <c r="H72" i="6"/>
  <c r="J72" i="6"/>
  <c r="E73" i="6"/>
  <c r="J73" i="6"/>
  <c r="E74" i="6"/>
  <c r="J74" i="6"/>
  <c r="E75" i="6"/>
  <c r="G75" i="6"/>
  <c r="L75" i="6"/>
  <c r="A76" i="6"/>
  <c r="B76" i="6"/>
  <c r="C76" i="6"/>
  <c r="D76" i="6"/>
  <c r="E76" i="6"/>
  <c r="F76" i="6"/>
  <c r="H76" i="6"/>
  <c r="J76" i="6"/>
  <c r="S76" i="6"/>
  <c r="H73" i="6" s="1"/>
  <c r="U76" i="6"/>
  <c r="H74" i="6" s="1"/>
  <c r="W76" i="6"/>
  <c r="X76" i="6"/>
  <c r="Y76" i="6"/>
  <c r="Z76" i="6"/>
  <c r="L77" i="6"/>
  <c r="Q77" i="6"/>
  <c r="W77" i="6"/>
  <c r="Y77" i="6"/>
  <c r="Z77" i="6"/>
  <c r="A78" i="6"/>
  <c r="B78" i="6"/>
  <c r="C78" i="6"/>
  <c r="D78" i="6"/>
  <c r="E78" i="6"/>
  <c r="F78" i="6"/>
  <c r="I78" i="6"/>
  <c r="S78" i="6"/>
  <c r="T78" i="6"/>
  <c r="U78" i="6"/>
  <c r="V78" i="6"/>
  <c r="F79" i="6"/>
  <c r="G79" i="6"/>
  <c r="H79" i="6"/>
  <c r="R79" i="6" s="1"/>
  <c r="J79" i="6"/>
  <c r="K79" i="6"/>
  <c r="F80" i="6"/>
  <c r="G80" i="6"/>
  <c r="H80" i="6"/>
  <c r="J80" i="6"/>
  <c r="K80" i="6"/>
  <c r="E81" i="6"/>
  <c r="J81" i="6"/>
  <c r="E82" i="6"/>
  <c r="J82" i="6"/>
  <c r="E83" i="6"/>
  <c r="G83" i="6"/>
  <c r="L83" i="6"/>
  <c r="A84" i="6"/>
  <c r="B84" i="6"/>
  <c r="D84" i="6"/>
  <c r="E84" i="6"/>
  <c r="F84" i="6"/>
  <c r="H84" i="6"/>
  <c r="J84" i="6"/>
  <c r="S84" i="6"/>
  <c r="H81" i="6" s="1"/>
  <c r="U84" i="6"/>
  <c r="H82" i="6" s="1"/>
  <c r="W84" i="6"/>
  <c r="X84" i="6"/>
  <c r="Y84" i="6"/>
  <c r="Z84" i="6"/>
  <c r="L85" i="6"/>
  <c r="Q85" i="6"/>
  <c r="W85" i="6"/>
  <c r="Y85" i="6"/>
  <c r="Z85" i="6"/>
  <c r="A86" i="6"/>
  <c r="B86" i="6"/>
  <c r="C86" i="6"/>
  <c r="D86" i="6"/>
  <c r="E86" i="6"/>
  <c r="F86" i="6"/>
  <c r="I86" i="6"/>
  <c r="S86" i="6"/>
  <c r="U86" i="6"/>
  <c r="F87" i="6"/>
  <c r="G87" i="6"/>
  <c r="H87" i="6"/>
  <c r="R87" i="6" s="1"/>
  <c r="J87" i="6"/>
  <c r="K87" i="6"/>
  <c r="F88" i="6"/>
  <c r="G88" i="6"/>
  <c r="H88" i="6"/>
  <c r="J88" i="6"/>
  <c r="K88" i="6"/>
  <c r="E89" i="6"/>
  <c r="J89" i="6"/>
  <c r="E90" i="6"/>
  <c r="J90" i="6"/>
  <c r="E91" i="6"/>
  <c r="G91" i="6"/>
  <c r="L91" i="6"/>
  <c r="A92" i="6"/>
  <c r="B92" i="6"/>
  <c r="D92" i="6"/>
  <c r="E92" i="6"/>
  <c r="F92" i="6"/>
  <c r="H92" i="6"/>
  <c r="J92" i="6"/>
  <c r="S92" i="6"/>
  <c r="U92" i="6"/>
  <c r="H90" i="6" s="1"/>
  <c r="W92" i="6"/>
  <c r="X92" i="6"/>
  <c r="Y92" i="6"/>
  <c r="Z92" i="6"/>
  <c r="A93" i="6"/>
  <c r="B93" i="6"/>
  <c r="D93" i="6"/>
  <c r="E93" i="6"/>
  <c r="F93" i="6"/>
  <c r="H93" i="6"/>
  <c r="J93" i="6"/>
  <c r="S93" i="6"/>
  <c r="H89" i="6" s="1"/>
  <c r="U93" i="6"/>
  <c r="W93" i="6"/>
  <c r="X93" i="6"/>
  <c r="Y93" i="6"/>
  <c r="Z93" i="6"/>
  <c r="A94" i="6"/>
  <c r="B94" i="6"/>
  <c r="C94" i="6"/>
  <c r="D94" i="6"/>
  <c r="E94" i="6"/>
  <c r="F94" i="6"/>
  <c r="H94" i="6"/>
  <c r="J94" i="6"/>
  <c r="S94" i="6"/>
  <c r="U94" i="6"/>
  <c r="W94" i="6"/>
  <c r="X94" i="6"/>
  <c r="Y94" i="6"/>
  <c r="Z94" i="6"/>
  <c r="A95" i="6"/>
  <c r="B95" i="6"/>
  <c r="D95" i="6"/>
  <c r="E95" i="6"/>
  <c r="F95" i="6"/>
  <c r="J95" i="6"/>
  <c r="S95" i="6"/>
  <c r="U95" i="6"/>
  <c r="W95" i="6"/>
  <c r="Y95" i="6"/>
  <c r="Z95" i="6"/>
  <c r="L96" i="6"/>
  <c r="Q96" i="6"/>
  <c r="W96" i="6"/>
  <c r="Y96" i="6"/>
  <c r="Z96" i="6"/>
  <c r="A97" i="6"/>
  <c r="B97" i="6"/>
  <c r="C97" i="6"/>
  <c r="D97" i="6"/>
  <c r="E97" i="6"/>
  <c r="F97" i="6"/>
  <c r="I97" i="6"/>
  <c r="S97" i="6"/>
  <c r="U97" i="6"/>
  <c r="F98" i="6"/>
  <c r="G98" i="6"/>
  <c r="H98" i="6"/>
  <c r="R98" i="6" s="1"/>
  <c r="J98" i="6"/>
  <c r="K98" i="6"/>
  <c r="F99" i="6"/>
  <c r="G99" i="6"/>
  <c r="H99" i="6"/>
  <c r="X104" i="6" s="1"/>
  <c r="J99" i="6"/>
  <c r="E100" i="6"/>
  <c r="H100" i="6"/>
  <c r="J100" i="6"/>
  <c r="E101" i="6"/>
  <c r="J101" i="6"/>
  <c r="E102" i="6"/>
  <c r="G102" i="6"/>
  <c r="L102" i="6"/>
  <c r="A103" i="6"/>
  <c r="B103" i="6"/>
  <c r="D103" i="6"/>
  <c r="E103" i="6"/>
  <c r="F103" i="6"/>
  <c r="H103" i="6"/>
  <c r="J103" i="6"/>
  <c r="S103" i="6"/>
  <c r="U103" i="6"/>
  <c r="H101" i="6" s="1"/>
  <c r="W103" i="6"/>
  <c r="X103" i="6"/>
  <c r="Y103" i="6"/>
  <c r="Z103" i="6"/>
  <c r="L104" i="6"/>
  <c r="Q104" i="6"/>
  <c r="W104" i="6"/>
  <c r="Y104" i="6"/>
  <c r="Z104" i="6"/>
  <c r="A105" i="6"/>
  <c r="B105" i="6"/>
  <c r="C105" i="6"/>
  <c r="D105" i="6"/>
  <c r="E105" i="6"/>
  <c r="F105" i="6"/>
  <c r="I105" i="6"/>
  <c r="S105" i="6"/>
  <c r="H110" i="6" s="1"/>
  <c r="T105" i="6"/>
  <c r="U105" i="6"/>
  <c r="F106" i="6"/>
  <c r="G106" i="6"/>
  <c r="H106" i="6"/>
  <c r="J106" i="6"/>
  <c r="K106" i="6"/>
  <c r="R106" i="6"/>
  <c r="F107" i="6"/>
  <c r="G107" i="6"/>
  <c r="H107" i="6"/>
  <c r="J107" i="6"/>
  <c r="F108" i="6"/>
  <c r="G108" i="6"/>
  <c r="H108" i="6"/>
  <c r="R108" i="6" s="1"/>
  <c r="J108" i="6"/>
  <c r="K108" i="6"/>
  <c r="F109" i="6"/>
  <c r="G109" i="6"/>
  <c r="H109" i="6"/>
  <c r="J109" i="6"/>
  <c r="K109" i="6"/>
  <c r="E110" i="6"/>
  <c r="J110" i="6"/>
  <c r="E111" i="6"/>
  <c r="J111" i="6"/>
  <c r="E112" i="6"/>
  <c r="G112" i="6"/>
  <c r="L112" i="6"/>
  <c r="A113" i="6"/>
  <c r="B113" i="6"/>
  <c r="D113" i="6"/>
  <c r="E113" i="6"/>
  <c r="F113" i="6"/>
  <c r="H113" i="6"/>
  <c r="J113" i="6"/>
  <c r="S113" i="6"/>
  <c r="U113" i="6"/>
  <c r="H111" i="6" s="1"/>
  <c r="W113" i="6"/>
  <c r="X113" i="6"/>
  <c r="Y113" i="6"/>
  <c r="Z113" i="6"/>
  <c r="L114" i="6"/>
  <c r="Q114" i="6" s="1"/>
  <c r="W114" i="6"/>
  <c r="Y114" i="6"/>
  <c r="Z114" i="6"/>
  <c r="A115" i="6"/>
  <c r="B115" i="6"/>
  <c r="C115" i="6"/>
  <c r="D115" i="6"/>
  <c r="E115" i="6"/>
  <c r="F115" i="6"/>
  <c r="I115" i="6"/>
  <c r="S115" i="6"/>
  <c r="U115" i="6"/>
  <c r="F116" i="6"/>
  <c r="G116" i="6"/>
  <c r="H116" i="6"/>
  <c r="R116" i="6" s="1"/>
  <c r="J116" i="6"/>
  <c r="K116" i="6"/>
  <c r="F117" i="6"/>
  <c r="G117" i="6"/>
  <c r="H117" i="6"/>
  <c r="J117" i="6"/>
  <c r="K117" i="6"/>
  <c r="F118" i="6"/>
  <c r="G118" i="6"/>
  <c r="H118" i="6"/>
  <c r="J118" i="6"/>
  <c r="K118" i="6"/>
  <c r="R118" i="6"/>
  <c r="F119" i="6"/>
  <c r="G119" i="6"/>
  <c r="H119" i="6"/>
  <c r="J119" i="6"/>
  <c r="K119" i="6"/>
  <c r="E120" i="6"/>
  <c r="J120" i="6"/>
  <c r="E121" i="6"/>
  <c r="J121" i="6"/>
  <c r="E122" i="6"/>
  <c r="G122" i="6"/>
  <c r="L122" i="6"/>
  <c r="A123" i="6"/>
  <c r="B123" i="6"/>
  <c r="D123" i="6"/>
  <c r="E123" i="6"/>
  <c r="F123" i="6"/>
  <c r="J123" i="6"/>
  <c r="S123" i="6"/>
  <c r="U123" i="6"/>
  <c r="H121" i="6" s="1"/>
  <c r="W123" i="6"/>
  <c r="Y123" i="6"/>
  <c r="Z123" i="6"/>
  <c r="A124" i="6"/>
  <c r="B124" i="6"/>
  <c r="D124" i="6"/>
  <c r="E124" i="6"/>
  <c r="F124" i="6"/>
  <c r="H124" i="6"/>
  <c r="J124" i="6"/>
  <c r="K124" i="6"/>
  <c r="S124" i="6"/>
  <c r="H120" i="6" s="1"/>
  <c r="U124" i="6"/>
  <c r="W124" i="6"/>
  <c r="X124" i="6"/>
  <c r="Y124" i="6"/>
  <c r="Z124" i="6"/>
  <c r="A125" i="6"/>
  <c r="B125" i="6"/>
  <c r="C125" i="6"/>
  <c r="D125" i="6"/>
  <c r="E125" i="6"/>
  <c r="F125" i="6"/>
  <c r="H125" i="6"/>
  <c r="J125" i="6"/>
  <c r="S125" i="6"/>
  <c r="U125" i="6"/>
  <c r="W125" i="6"/>
  <c r="X125" i="6"/>
  <c r="Y125" i="6"/>
  <c r="Z125" i="6"/>
  <c r="L126" i="6"/>
  <c r="Q126" i="6"/>
  <c r="W126" i="6"/>
  <c r="Y126" i="6"/>
  <c r="Z126" i="6"/>
  <c r="A127" i="6"/>
  <c r="B127" i="6"/>
  <c r="C127" i="6"/>
  <c r="D127" i="6"/>
  <c r="E127" i="6"/>
  <c r="F127" i="6"/>
  <c r="I127" i="6"/>
  <c r="S127" i="6"/>
  <c r="U127" i="6"/>
  <c r="F128" i="6"/>
  <c r="G128" i="6"/>
  <c r="H128" i="6"/>
  <c r="R128" i="6" s="1"/>
  <c r="J128" i="6"/>
  <c r="K128" i="6"/>
  <c r="F129" i="6"/>
  <c r="G129" i="6"/>
  <c r="H129" i="6"/>
  <c r="J129" i="6"/>
  <c r="E130" i="6"/>
  <c r="J130" i="6"/>
  <c r="E131" i="6"/>
  <c r="H131" i="6"/>
  <c r="J131" i="6"/>
  <c r="E132" i="6"/>
  <c r="G132" i="6"/>
  <c r="L132" i="6"/>
  <c r="A133" i="6"/>
  <c r="B133" i="6"/>
  <c r="C133" i="6"/>
  <c r="D133" i="6"/>
  <c r="E133" i="6"/>
  <c r="F133" i="6"/>
  <c r="H133" i="6"/>
  <c r="J133" i="6"/>
  <c r="K133" i="6"/>
  <c r="S133" i="6"/>
  <c r="U133" i="6"/>
  <c r="W133" i="6"/>
  <c r="X133" i="6"/>
  <c r="Y133" i="6"/>
  <c r="Z133" i="6"/>
  <c r="A134" i="6"/>
  <c r="B134" i="6"/>
  <c r="C134" i="6"/>
  <c r="D134" i="6"/>
  <c r="E134" i="6"/>
  <c r="F134" i="6"/>
  <c r="H134" i="6"/>
  <c r="J134" i="6"/>
  <c r="S134" i="6"/>
  <c r="H130" i="6" s="1"/>
  <c r="U134" i="6"/>
  <c r="W134" i="6"/>
  <c r="X134" i="6"/>
  <c r="Y134" i="6"/>
  <c r="Z134" i="6"/>
  <c r="L135" i="6"/>
  <c r="Q135" i="6" s="1"/>
  <c r="W135" i="6"/>
  <c r="Y135" i="6"/>
  <c r="Z135" i="6"/>
  <c r="A136" i="6"/>
  <c r="B136" i="6"/>
  <c r="C136" i="6"/>
  <c r="D136" i="6"/>
  <c r="E136" i="6"/>
  <c r="F136" i="6"/>
  <c r="I136" i="6"/>
  <c r="S136" i="6"/>
  <c r="U136" i="6"/>
  <c r="F137" i="6"/>
  <c r="G137" i="6"/>
  <c r="H137" i="6"/>
  <c r="R137" i="6" s="1"/>
  <c r="J137" i="6"/>
  <c r="K137" i="6"/>
  <c r="F138" i="6"/>
  <c r="G138" i="6"/>
  <c r="J138" i="6"/>
  <c r="F139" i="6"/>
  <c r="G139" i="6"/>
  <c r="H139" i="6"/>
  <c r="J139" i="6"/>
  <c r="K139" i="6"/>
  <c r="R139" i="6"/>
  <c r="F140" i="6"/>
  <c r="G140" i="6"/>
  <c r="H140" i="6"/>
  <c r="J140" i="6"/>
  <c r="E141" i="6"/>
  <c r="H141" i="6"/>
  <c r="J141" i="6"/>
  <c r="E142" i="6"/>
  <c r="H142" i="6"/>
  <c r="J142" i="6"/>
  <c r="E143" i="6"/>
  <c r="G143" i="6"/>
  <c r="L143" i="6"/>
  <c r="A144" i="6"/>
  <c r="B144" i="6"/>
  <c r="C144" i="6"/>
  <c r="D144" i="6"/>
  <c r="E144" i="6"/>
  <c r="F144" i="6"/>
  <c r="H144" i="6"/>
  <c r="J144" i="6"/>
  <c r="S144" i="6"/>
  <c r="U144" i="6"/>
  <c r="W144" i="6"/>
  <c r="X144" i="6"/>
  <c r="Y144" i="6"/>
  <c r="Z144" i="6"/>
  <c r="L145" i="6"/>
  <c r="Q145" i="6"/>
  <c r="W145" i="6"/>
  <c r="Y145" i="6"/>
  <c r="Z145" i="6"/>
  <c r="A146" i="6"/>
  <c r="B146" i="6"/>
  <c r="C146" i="6"/>
  <c r="D146" i="6"/>
  <c r="E146" i="6"/>
  <c r="F146" i="6"/>
  <c r="I146" i="6"/>
  <c r="S146" i="6"/>
  <c r="H150" i="6" s="1"/>
  <c r="U146" i="6"/>
  <c r="F147" i="6"/>
  <c r="G147" i="6"/>
  <c r="H147" i="6"/>
  <c r="R147" i="6" s="1"/>
  <c r="J147" i="6"/>
  <c r="K147" i="6"/>
  <c r="F148" i="6"/>
  <c r="G148" i="6"/>
  <c r="H148" i="6"/>
  <c r="J148" i="6"/>
  <c r="K148" i="6"/>
  <c r="F149" i="6"/>
  <c r="G149" i="6"/>
  <c r="H149" i="6"/>
  <c r="J149" i="6"/>
  <c r="K149" i="6"/>
  <c r="E150" i="6"/>
  <c r="J150" i="6"/>
  <c r="E151" i="6"/>
  <c r="J151" i="6"/>
  <c r="E152" i="6"/>
  <c r="G152" i="6"/>
  <c r="L152" i="6"/>
  <c r="A153" i="6"/>
  <c r="B153" i="6"/>
  <c r="C153" i="6"/>
  <c r="D153" i="6"/>
  <c r="E153" i="6"/>
  <c r="F153" i="6"/>
  <c r="J153" i="6"/>
  <c r="S153" i="6"/>
  <c r="U153" i="6"/>
  <c r="H151" i="6" s="1"/>
  <c r="W153" i="6"/>
  <c r="Y153" i="6"/>
  <c r="Z153" i="6"/>
  <c r="L154" i="6"/>
  <c r="Q154" i="6"/>
  <c r="W154" i="6"/>
  <c r="Y154" i="6"/>
  <c r="Z154" i="6"/>
  <c r="A155" i="6"/>
  <c r="B155" i="6"/>
  <c r="C155" i="6"/>
  <c r="D155" i="6"/>
  <c r="E155" i="6"/>
  <c r="F155" i="6"/>
  <c r="I155" i="6"/>
  <c r="S155" i="6"/>
  <c r="U155" i="6"/>
  <c r="F156" i="6"/>
  <c r="G156" i="6"/>
  <c r="H156" i="6"/>
  <c r="R156" i="6" s="1"/>
  <c r="J156" i="6"/>
  <c r="K156" i="6"/>
  <c r="F157" i="6"/>
  <c r="G157" i="6"/>
  <c r="H157" i="6"/>
  <c r="J157" i="6"/>
  <c r="K157" i="6"/>
  <c r="E158" i="6"/>
  <c r="J158" i="6"/>
  <c r="E159" i="6"/>
  <c r="J159" i="6"/>
  <c r="E160" i="6"/>
  <c r="G160" i="6"/>
  <c r="L160" i="6"/>
  <c r="A161" i="6"/>
  <c r="B161" i="6"/>
  <c r="C161" i="6"/>
  <c r="D161" i="6"/>
  <c r="E161" i="6"/>
  <c r="F161" i="6"/>
  <c r="H161" i="6"/>
  <c r="J161" i="6"/>
  <c r="S161" i="6"/>
  <c r="H158" i="6" s="1"/>
  <c r="T161" i="6"/>
  <c r="U161" i="6"/>
  <c r="H159" i="6" s="1"/>
  <c r="V161" i="6"/>
  <c r="W161" i="6"/>
  <c r="X161" i="6"/>
  <c r="Y161" i="6"/>
  <c r="Z161" i="6"/>
  <c r="L162" i="6"/>
  <c r="Q162" i="6"/>
  <c r="W162" i="6"/>
  <c r="Y162" i="6"/>
  <c r="Z162" i="6"/>
  <c r="A163" i="6"/>
  <c r="B163" i="6"/>
  <c r="C163" i="6"/>
  <c r="D163" i="6"/>
  <c r="E163" i="6"/>
  <c r="F163" i="6"/>
  <c r="I163" i="6"/>
  <c r="S163" i="6"/>
  <c r="U163" i="6"/>
  <c r="F164" i="6"/>
  <c r="G164" i="6"/>
  <c r="H164" i="6"/>
  <c r="R164" i="6" s="1"/>
  <c r="J164" i="6"/>
  <c r="K164" i="6"/>
  <c r="F165" i="6"/>
  <c r="G165" i="6"/>
  <c r="H165" i="6"/>
  <c r="J165" i="6"/>
  <c r="F166" i="6"/>
  <c r="G166" i="6"/>
  <c r="H166" i="6"/>
  <c r="J166" i="6"/>
  <c r="K166" i="6"/>
  <c r="R166" i="6"/>
  <c r="F167" i="6"/>
  <c r="G167" i="6"/>
  <c r="H167" i="6"/>
  <c r="J167" i="6"/>
  <c r="K167" i="6"/>
  <c r="E168" i="6"/>
  <c r="J168" i="6"/>
  <c r="E169" i="6"/>
  <c r="J169" i="6"/>
  <c r="E170" i="6"/>
  <c r="G170" i="6"/>
  <c r="L170" i="6"/>
  <c r="A171" i="6"/>
  <c r="B171" i="6"/>
  <c r="C171" i="6"/>
  <c r="D171" i="6"/>
  <c r="E171" i="6"/>
  <c r="F171" i="6"/>
  <c r="H171" i="6"/>
  <c r="J171" i="6"/>
  <c r="K171" i="6"/>
  <c r="S171" i="6"/>
  <c r="H168" i="6" s="1"/>
  <c r="U171" i="6"/>
  <c r="H169" i="6" s="1"/>
  <c r="W171" i="6"/>
  <c r="X171" i="6"/>
  <c r="Y171" i="6"/>
  <c r="Z171" i="6"/>
  <c r="L172" i="6"/>
  <c r="Q172" i="6"/>
  <c r="W172" i="6"/>
  <c r="Y172" i="6"/>
  <c r="Z172" i="6"/>
  <c r="A173" i="6"/>
  <c r="B173" i="6"/>
  <c r="C173" i="6"/>
  <c r="D173" i="6"/>
  <c r="E173" i="6"/>
  <c r="F173" i="6"/>
  <c r="I173" i="6"/>
  <c r="S173" i="6"/>
  <c r="U173" i="6"/>
  <c r="F174" i="6"/>
  <c r="G174" i="6"/>
  <c r="H174" i="6"/>
  <c r="J174" i="6"/>
  <c r="K174" i="6"/>
  <c r="R174" i="6"/>
  <c r="F175" i="6"/>
  <c r="G175" i="6"/>
  <c r="H175" i="6"/>
  <c r="J175" i="6"/>
  <c r="F176" i="6"/>
  <c r="G176" i="6"/>
  <c r="H176" i="6"/>
  <c r="J176" i="6"/>
  <c r="K176" i="6"/>
  <c r="R176" i="6"/>
  <c r="F177" i="6"/>
  <c r="G177" i="6"/>
  <c r="H177" i="6"/>
  <c r="J177" i="6"/>
  <c r="K177" i="6"/>
  <c r="E178" i="6"/>
  <c r="H178" i="6"/>
  <c r="J178" i="6"/>
  <c r="E179" i="6"/>
  <c r="J179" i="6"/>
  <c r="E180" i="6"/>
  <c r="G180" i="6"/>
  <c r="L180" i="6"/>
  <c r="A181" i="6"/>
  <c r="B181" i="6"/>
  <c r="C181" i="6"/>
  <c r="D181" i="6"/>
  <c r="E181" i="6"/>
  <c r="F181" i="6"/>
  <c r="H181" i="6"/>
  <c r="J181" i="6"/>
  <c r="S181" i="6"/>
  <c r="U181" i="6"/>
  <c r="H179" i="6" s="1"/>
  <c r="X182" i="6" s="1"/>
  <c r="W181" i="6"/>
  <c r="X181" i="6"/>
  <c r="Y181" i="6"/>
  <c r="Z181" i="6"/>
  <c r="L182" i="6"/>
  <c r="Q182" i="6" s="1"/>
  <c r="W182" i="6"/>
  <c r="Y182" i="6"/>
  <c r="Z182" i="6"/>
  <c r="A183" i="6"/>
  <c r="B183" i="6"/>
  <c r="C183" i="6"/>
  <c r="D183" i="6"/>
  <c r="E183" i="6"/>
  <c r="F183" i="6"/>
  <c r="I183" i="6"/>
  <c r="S183" i="6"/>
  <c r="U183" i="6"/>
  <c r="F184" i="6"/>
  <c r="G184" i="6"/>
  <c r="H184" i="6"/>
  <c r="J184" i="6"/>
  <c r="K184" i="6"/>
  <c r="R184" i="6"/>
  <c r="F185" i="6"/>
  <c r="G185" i="6"/>
  <c r="H185" i="6"/>
  <c r="J185" i="6"/>
  <c r="K185" i="6"/>
  <c r="E186" i="6"/>
  <c r="H186" i="6"/>
  <c r="J186" i="6"/>
  <c r="E187" i="6"/>
  <c r="J187" i="6"/>
  <c r="E188" i="6"/>
  <c r="G188" i="6"/>
  <c r="L188" i="6"/>
  <c r="A189" i="6"/>
  <c r="B189" i="6"/>
  <c r="C189" i="6"/>
  <c r="D189" i="6"/>
  <c r="E189" i="6"/>
  <c r="F189" i="6"/>
  <c r="H189" i="6"/>
  <c r="J189" i="6"/>
  <c r="S189" i="6"/>
  <c r="U189" i="6"/>
  <c r="H187" i="6" s="1"/>
  <c r="X190" i="6" s="1"/>
  <c r="W189" i="6"/>
  <c r="X189" i="6"/>
  <c r="Y189" i="6"/>
  <c r="Z189" i="6"/>
  <c r="L190" i="6"/>
  <c r="Q190" i="6"/>
  <c r="W190" i="6"/>
  <c r="Y190" i="6"/>
  <c r="Z190" i="6"/>
  <c r="A191" i="6"/>
  <c r="B191" i="6"/>
  <c r="C191" i="6"/>
  <c r="D191" i="6"/>
  <c r="E191" i="6"/>
  <c r="F191" i="6"/>
  <c r="I191" i="6"/>
  <c r="S191" i="6"/>
  <c r="H196" i="6" s="1"/>
  <c r="U191" i="6"/>
  <c r="F192" i="6"/>
  <c r="G192" i="6"/>
  <c r="H192" i="6"/>
  <c r="J192" i="6"/>
  <c r="K192" i="6"/>
  <c r="R192" i="6"/>
  <c r="F193" i="6"/>
  <c r="G193" i="6"/>
  <c r="H193" i="6"/>
  <c r="J193" i="6"/>
  <c r="K193" i="6"/>
  <c r="F194" i="6"/>
  <c r="G194" i="6"/>
  <c r="H194" i="6"/>
  <c r="J194" i="6"/>
  <c r="K194" i="6"/>
  <c r="R194" i="6"/>
  <c r="F195" i="6"/>
  <c r="G195" i="6"/>
  <c r="H195" i="6"/>
  <c r="J195" i="6"/>
  <c r="K195" i="6"/>
  <c r="E196" i="6"/>
  <c r="J196" i="6"/>
  <c r="E197" i="6"/>
  <c r="J197" i="6"/>
  <c r="E198" i="6"/>
  <c r="G198" i="6"/>
  <c r="L198" i="6"/>
  <c r="A199" i="6"/>
  <c r="B199" i="6"/>
  <c r="C199" i="6"/>
  <c r="D199" i="6"/>
  <c r="E199" i="6"/>
  <c r="F199" i="6"/>
  <c r="H199" i="6"/>
  <c r="J199" i="6"/>
  <c r="S199" i="6"/>
  <c r="U199" i="6"/>
  <c r="H197" i="6" s="1"/>
  <c r="W199" i="6"/>
  <c r="X199" i="6"/>
  <c r="Y199" i="6"/>
  <c r="Z199" i="6"/>
  <c r="A200" i="6"/>
  <c r="B200" i="6"/>
  <c r="C200" i="6"/>
  <c r="D200" i="6"/>
  <c r="E200" i="6"/>
  <c r="F200" i="6"/>
  <c r="H200" i="6"/>
  <c r="J200" i="6"/>
  <c r="S200" i="6"/>
  <c r="U200" i="6"/>
  <c r="W200" i="6"/>
  <c r="X200" i="6"/>
  <c r="Y200" i="6"/>
  <c r="Z200" i="6"/>
  <c r="A201" i="6"/>
  <c r="B201" i="6"/>
  <c r="C201" i="6"/>
  <c r="D201" i="6"/>
  <c r="E201" i="6"/>
  <c r="F201" i="6"/>
  <c r="H201" i="6"/>
  <c r="J201" i="6"/>
  <c r="S201" i="6"/>
  <c r="U201" i="6"/>
  <c r="W201" i="6"/>
  <c r="X201" i="6"/>
  <c r="Y201" i="6"/>
  <c r="Z201" i="6"/>
  <c r="A202" i="6"/>
  <c r="B202" i="6"/>
  <c r="C202" i="6"/>
  <c r="D202" i="6"/>
  <c r="E202" i="6"/>
  <c r="F202" i="6"/>
  <c r="H202" i="6"/>
  <c r="J202" i="6"/>
  <c r="S202" i="6"/>
  <c r="U202" i="6"/>
  <c r="W202" i="6"/>
  <c r="X202" i="6"/>
  <c r="Y202" i="6"/>
  <c r="Z202" i="6"/>
  <c r="L203" i="6"/>
  <c r="Q203" i="6" s="1"/>
  <c r="W203" i="6"/>
  <c r="Y203" i="6"/>
  <c r="Z203" i="6"/>
  <c r="A204" i="6"/>
  <c r="B204" i="6"/>
  <c r="C204" i="6"/>
  <c r="D204" i="6"/>
  <c r="E204" i="6"/>
  <c r="F204" i="6"/>
  <c r="I204" i="6"/>
  <c r="S204" i="6"/>
  <c r="U204" i="6"/>
  <c r="H210" i="6" s="1"/>
  <c r="F205" i="6"/>
  <c r="G205" i="6"/>
  <c r="H205" i="6"/>
  <c r="X212" i="6" s="1"/>
  <c r="J205" i="6"/>
  <c r="K205" i="6"/>
  <c r="F206" i="6"/>
  <c r="G206" i="6"/>
  <c r="H206" i="6"/>
  <c r="J206" i="6"/>
  <c r="K206" i="6"/>
  <c r="F207" i="6"/>
  <c r="G207" i="6"/>
  <c r="H207" i="6"/>
  <c r="R207" i="6" s="1"/>
  <c r="J207" i="6"/>
  <c r="K207" i="6"/>
  <c r="F208" i="6"/>
  <c r="G208" i="6"/>
  <c r="H208" i="6"/>
  <c r="J208" i="6"/>
  <c r="K208" i="6"/>
  <c r="E209" i="6"/>
  <c r="H209" i="6"/>
  <c r="J209" i="6"/>
  <c r="E210" i="6"/>
  <c r="J210" i="6"/>
  <c r="E211" i="6"/>
  <c r="G211" i="6"/>
  <c r="L211" i="6"/>
  <c r="L212" i="6"/>
  <c r="Q212" i="6"/>
  <c r="W212" i="6"/>
  <c r="Y212" i="6"/>
  <c r="Z212" i="6"/>
  <c r="A213" i="6"/>
  <c r="C214" i="6"/>
  <c r="C215" i="6"/>
  <c r="C216" i="6"/>
  <c r="O18" i="9" l="1"/>
  <c r="F85" i="9"/>
  <c r="Q18" i="9"/>
  <c r="F95" i="9"/>
  <c r="AT22" i="9"/>
  <c r="F69" i="9"/>
  <c r="AT83" i="9"/>
  <c r="AV18" i="9"/>
  <c r="F88" i="9"/>
  <c r="AW18" i="9"/>
  <c r="F89" i="9"/>
  <c r="Y18" i="9"/>
  <c r="F109" i="9"/>
  <c r="X18" i="9"/>
  <c r="F108" i="9"/>
  <c r="AR22" i="9"/>
  <c r="AR83" i="9"/>
  <c r="F78" i="9"/>
  <c r="F79" i="9" s="1"/>
  <c r="AY18" i="9"/>
  <c r="F91" i="9"/>
  <c r="X135" i="6"/>
  <c r="G135" i="6"/>
  <c r="O135" i="6" s="1"/>
  <c r="X96" i="6"/>
  <c r="X67" i="6"/>
  <c r="G182" i="6"/>
  <c r="O182" i="6" s="1"/>
  <c r="X162" i="6"/>
  <c r="G162" i="6"/>
  <c r="O162" i="6" s="1"/>
  <c r="X114" i="6"/>
  <c r="G114" i="6"/>
  <c r="O114" i="6" s="1"/>
  <c r="G85" i="6"/>
  <c r="O85" i="6" s="1"/>
  <c r="X85" i="6"/>
  <c r="X50" i="6"/>
  <c r="G50" i="6"/>
  <c r="O50" i="6" s="1"/>
  <c r="X126" i="6"/>
  <c r="L213" i="6"/>
  <c r="X59" i="6"/>
  <c r="G59" i="6"/>
  <c r="O59" i="6" s="1"/>
  <c r="G203" i="6"/>
  <c r="O203" i="6" s="1"/>
  <c r="X203" i="6"/>
  <c r="G190" i="6"/>
  <c r="O190" i="6" s="1"/>
  <c r="G172" i="6"/>
  <c r="O172" i="6" s="1"/>
  <c r="X172" i="6"/>
  <c r="X154" i="6"/>
  <c r="X77" i="6"/>
  <c r="G77" i="6"/>
  <c r="O77" i="6" s="1"/>
  <c r="G104" i="6"/>
  <c r="O104" i="6" s="1"/>
  <c r="CY72" i="7"/>
  <c r="X72" i="7" s="1"/>
  <c r="T201" i="6" s="1"/>
  <c r="CZ72" i="7"/>
  <c r="Y72" i="7" s="1"/>
  <c r="V201" i="6" s="1"/>
  <c r="AB72" i="7"/>
  <c r="CP69" i="7"/>
  <c r="O69" i="7" s="1"/>
  <c r="CP68" i="7"/>
  <c r="O68" i="7" s="1"/>
  <c r="CP66" i="7"/>
  <c r="O66" i="7" s="1"/>
  <c r="G212" i="6"/>
  <c r="O212" i="6" s="1"/>
  <c r="R205" i="6"/>
  <c r="G22" i="6" s="1"/>
  <c r="CL22" i="7"/>
  <c r="BC76" i="7"/>
  <c r="CY74" i="7"/>
  <c r="X74" i="7" s="1"/>
  <c r="T204" i="6" s="1"/>
  <c r="K209" i="6" s="1"/>
  <c r="CZ74" i="7"/>
  <c r="Y74" i="7" s="1"/>
  <c r="V204" i="6" s="1"/>
  <c r="K210" i="6" s="1"/>
  <c r="CP73" i="7"/>
  <c r="O73" i="7" s="1"/>
  <c r="CP71" i="7"/>
  <c r="O71" i="7" s="1"/>
  <c r="CY70" i="7"/>
  <c r="X70" i="7" s="1"/>
  <c r="T199" i="6" s="1"/>
  <c r="CZ70" i="7"/>
  <c r="Y70" i="7" s="1"/>
  <c r="V199" i="6" s="1"/>
  <c r="CR70" i="7"/>
  <c r="Q70" i="7" s="1"/>
  <c r="AB70" i="7"/>
  <c r="CZ69" i="7"/>
  <c r="Y69" i="7" s="1"/>
  <c r="V191" i="6" s="1"/>
  <c r="CY69" i="7"/>
  <c r="X69" i="7" s="1"/>
  <c r="T191" i="6" s="1"/>
  <c r="CY68" i="7"/>
  <c r="X68" i="7" s="1"/>
  <c r="T189" i="6" s="1"/>
  <c r="CZ68" i="7"/>
  <c r="Y68" i="7" s="1"/>
  <c r="V189" i="6" s="1"/>
  <c r="CP67" i="7"/>
  <c r="O67" i="7" s="1"/>
  <c r="CZ64" i="7"/>
  <c r="Y64" i="7" s="1"/>
  <c r="V171" i="6" s="1"/>
  <c r="CY64" i="7"/>
  <c r="X64" i="7" s="1"/>
  <c r="T171" i="6" s="1"/>
  <c r="CY63" i="7"/>
  <c r="X63" i="7" s="1"/>
  <c r="T163" i="6" s="1"/>
  <c r="K168" i="6" s="1"/>
  <c r="CZ63" i="7"/>
  <c r="Y63" i="7" s="1"/>
  <c r="V163" i="6" s="1"/>
  <c r="K169" i="6" s="1"/>
  <c r="AB63" i="7"/>
  <c r="CR63" i="7"/>
  <c r="Q63" i="7" s="1"/>
  <c r="K165" i="6" s="1"/>
  <c r="CD22" i="7"/>
  <c r="AU76" i="7"/>
  <c r="CY66" i="7"/>
  <c r="X66" i="7" s="1"/>
  <c r="T181" i="6" s="1"/>
  <c r="CZ66" i="7"/>
  <c r="Y66" i="7" s="1"/>
  <c r="V181" i="6" s="1"/>
  <c r="CJ22" i="7"/>
  <c r="BA76" i="7"/>
  <c r="GO74" i="7"/>
  <c r="GM74" i="7"/>
  <c r="CZ73" i="7"/>
  <c r="Y73" i="7" s="1"/>
  <c r="V202" i="6" s="1"/>
  <c r="CY73" i="7"/>
  <c r="X73" i="7" s="1"/>
  <c r="T202" i="6" s="1"/>
  <c r="CY71" i="7"/>
  <c r="X71" i="7" s="1"/>
  <c r="T200" i="6" s="1"/>
  <c r="CZ71" i="7"/>
  <c r="Y71" i="7" s="1"/>
  <c r="V200" i="6" s="1"/>
  <c r="CP70" i="7"/>
  <c r="O70" i="7" s="1"/>
  <c r="CY67" i="7"/>
  <c r="X67" i="7" s="1"/>
  <c r="T183" i="6" s="1"/>
  <c r="K186" i="6" s="1"/>
  <c r="CZ67" i="7"/>
  <c r="Y67" i="7" s="1"/>
  <c r="V183" i="6" s="1"/>
  <c r="K187" i="6" s="1"/>
  <c r="CY65" i="7"/>
  <c r="X65" i="7" s="1"/>
  <c r="T173" i="6" s="1"/>
  <c r="K178" i="6" s="1"/>
  <c r="CZ65" i="7"/>
  <c r="Y65" i="7" s="1"/>
  <c r="V173" i="6" s="1"/>
  <c r="K179" i="6" s="1"/>
  <c r="CR65" i="7"/>
  <c r="Q65" i="7" s="1"/>
  <c r="K175" i="6" s="1"/>
  <c r="AB65" i="7"/>
  <c r="GM64" i="7"/>
  <c r="GO64" i="7"/>
  <c r="CP63" i="7"/>
  <c r="O63" i="7" s="1"/>
  <c r="CG76" i="7"/>
  <c r="AS76" i="7"/>
  <c r="AO76" i="7"/>
  <c r="AB61" i="7"/>
  <c r="AB58" i="7"/>
  <c r="CY50" i="7"/>
  <c r="X50" i="7" s="1"/>
  <c r="T115" i="6" s="1"/>
  <c r="CZ50" i="7"/>
  <c r="Y50" i="7" s="1"/>
  <c r="V115" i="6" s="1"/>
  <c r="CZ49" i="7"/>
  <c r="Y49" i="7" s="1"/>
  <c r="V113" i="6" s="1"/>
  <c r="CY49" i="7"/>
  <c r="X49" i="7" s="1"/>
  <c r="T113" i="6" s="1"/>
  <c r="K110" i="6" s="1"/>
  <c r="CY40" i="7"/>
  <c r="X40" i="7" s="1"/>
  <c r="T84" i="6" s="1"/>
  <c r="K81" i="6" s="1"/>
  <c r="CZ40" i="7"/>
  <c r="Y40" i="7" s="1"/>
  <c r="V84" i="6" s="1"/>
  <c r="K82" i="6" s="1"/>
  <c r="CQ72" i="7"/>
  <c r="P72" i="7" s="1"/>
  <c r="CP72" i="7" s="1"/>
  <c r="O72" i="7" s="1"/>
  <c r="CP61" i="7"/>
  <c r="O61" i="7" s="1"/>
  <c r="CP58" i="7"/>
  <c r="O58" i="7" s="1"/>
  <c r="CY57" i="7"/>
  <c r="X57" i="7" s="1"/>
  <c r="T136" i="6" s="1"/>
  <c r="CZ57" i="7"/>
  <c r="Y57" i="7" s="1"/>
  <c r="V136" i="6" s="1"/>
  <c r="CP56" i="7"/>
  <c r="O56" i="7" s="1"/>
  <c r="CZ55" i="7"/>
  <c r="Y55" i="7" s="1"/>
  <c r="V133" i="6" s="1"/>
  <c r="CY55" i="7"/>
  <c r="X55" i="7" s="1"/>
  <c r="T133" i="6" s="1"/>
  <c r="CY54" i="7"/>
  <c r="X54" i="7" s="1"/>
  <c r="T127" i="6" s="1"/>
  <c r="CZ54" i="7"/>
  <c r="Y54" i="7" s="1"/>
  <c r="V127" i="6" s="1"/>
  <c r="CP53" i="7"/>
  <c r="O53" i="7" s="1"/>
  <c r="CZ52" i="7"/>
  <c r="Y52" i="7" s="1"/>
  <c r="V124" i="6" s="1"/>
  <c r="CY52" i="7"/>
  <c r="X52" i="7" s="1"/>
  <c r="T124" i="6" s="1"/>
  <c r="CY51" i="7"/>
  <c r="X51" i="7" s="1"/>
  <c r="T123" i="6" s="1"/>
  <c r="CZ51" i="7"/>
  <c r="Y51" i="7" s="1"/>
  <c r="V123" i="6" s="1"/>
  <c r="CI76" i="7"/>
  <c r="AQ76" i="7"/>
  <c r="CP59" i="7"/>
  <c r="O59" i="7" s="1"/>
  <c r="CY46" i="7"/>
  <c r="X46" i="7" s="1"/>
  <c r="T97" i="6" s="1"/>
  <c r="CZ46" i="7"/>
  <c r="Y46" i="7" s="1"/>
  <c r="V97" i="6" s="1"/>
  <c r="BB76" i="7"/>
  <c r="AP76" i="7"/>
  <c r="CR62" i="7"/>
  <c r="Q62" i="7" s="1"/>
  <c r="CP62" i="7" s="1"/>
  <c r="O62" i="7" s="1"/>
  <c r="AB62" i="7"/>
  <c r="CY61" i="7"/>
  <c r="X61" i="7" s="1"/>
  <c r="T155" i="6" s="1"/>
  <c r="K158" i="6" s="1"/>
  <c r="CZ61" i="7"/>
  <c r="Y61" i="7" s="1"/>
  <c r="V155" i="6" s="1"/>
  <c r="K159" i="6" s="1"/>
  <c r="CY60" i="7"/>
  <c r="X60" i="7" s="1"/>
  <c r="T153" i="6" s="1"/>
  <c r="CZ60" i="7"/>
  <c r="Y60" i="7" s="1"/>
  <c r="V153" i="6" s="1"/>
  <c r="CY59" i="7"/>
  <c r="X59" i="7" s="1"/>
  <c r="T146" i="6" s="1"/>
  <c r="K150" i="6" s="1"/>
  <c r="CZ59" i="7"/>
  <c r="Y59" i="7" s="1"/>
  <c r="V146" i="6" s="1"/>
  <c r="CZ58" i="7"/>
  <c r="Y58" i="7" s="1"/>
  <c r="V144" i="6" s="1"/>
  <c r="CY58" i="7"/>
  <c r="X58" i="7" s="1"/>
  <c r="T144" i="6" s="1"/>
  <c r="CP50" i="7"/>
  <c r="O50" i="7" s="1"/>
  <c r="CP49" i="7"/>
  <c r="O49" i="7" s="1"/>
  <c r="AB50" i="7"/>
  <c r="CR48" i="7"/>
  <c r="Q48" i="7" s="1"/>
  <c r="K107" i="6" s="1"/>
  <c r="AB48" i="7"/>
  <c r="CY38" i="7"/>
  <c r="X38" i="7" s="1"/>
  <c r="T76" i="6" s="1"/>
  <c r="CZ38" i="7"/>
  <c r="Y38" i="7" s="1"/>
  <c r="V76" i="6" s="1"/>
  <c r="AB38" i="7"/>
  <c r="CY34" i="7"/>
  <c r="X34" i="7" s="1"/>
  <c r="T58" i="6" s="1"/>
  <c r="CZ34" i="7"/>
  <c r="Y34" i="7" s="1"/>
  <c r="V58" i="6" s="1"/>
  <c r="CR31" i="7"/>
  <c r="Q31" i="7" s="1"/>
  <c r="AB31" i="7"/>
  <c r="AD60" i="7"/>
  <c r="AB60" i="7" s="1"/>
  <c r="CQ57" i="7"/>
  <c r="P57" i="7" s="1"/>
  <c r="AD57" i="7"/>
  <c r="CS56" i="7"/>
  <c r="R56" i="7" s="1"/>
  <c r="GK56" i="7" s="1"/>
  <c r="AB56" i="7"/>
  <c r="CQ54" i="7"/>
  <c r="P54" i="7" s="1"/>
  <c r="AD54" i="7"/>
  <c r="CR54" i="7" s="1"/>
  <c r="Q54" i="7" s="1"/>
  <c r="CS53" i="7"/>
  <c r="R53" i="7" s="1"/>
  <c r="GK53" i="7" s="1"/>
  <c r="AB53" i="7"/>
  <c r="CQ51" i="7"/>
  <c r="P51" i="7" s="1"/>
  <c r="AD51" i="7"/>
  <c r="CP47" i="7"/>
  <c r="O47" i="7" s="1"/>
  <c r="CS45" i="7"/>
  <c r="R45" i="7" s="1"/>
  <c r="GK45" i="7" s="1"/>
  <c r="AD45" i="7"/>
  <c r="W44" i="7"/>
  <c r="AJ76" i="7" s="1"/>
  <c r="S44" i="7"/>
  <c r="AB44" i="7"/>
  <c r="CY42" i="7"/>
  <c r="X42" i="7" s="1"/>
  <c r="T92" i="6" s="1"/>
  <c r="CZ42" i="7"/>
  <c r="Y42" i="7" s="1"/>
  <c r="V92" i="6" s="1"/>
  <c r="CQ40" i="7"/>
  <c r="P40" i="7" s="1"/>
  <c r="CP40" i="7" s="1"/>
  <c r="O40" i="7" s="1"/>
  <c r="AB40" i="7"/>
  <c r="T38" i="7"/>
  <c r="CQ37" i="7"/>
  <c r="P37" i="7" s="1"/>
  <c r="AB37" i="7"/>
  <c r="AB55" i="7"/>
  <c r="AB52" i="7"/>
  <c r="AB49" i="7"/>
  <c r="CY47" i="7"/>
  <c r="X47" i="7" s="1"/>
  <c r="T103" i="6" s="1"/>
  <c r="CZ47" i="7"/>
  <c r="Y47" i="7" s="1"/>
  <c r="V103" i="6" s="1"/>
  <c r="AB47" i="7"/>
  <c r="U44" i="7"/>
  <c r="AH76" i="7" s="1"/>
  <c r="V44" i="7"/>
  <c r="AI76" i="7" s="1"/>
  <c r="CQ43" i="7"/>
  <c r="P43" i="7" s="1"/>
  <c r="CP43" i="7" s="1"/>
  <c r="O43" i="7" s="1"/>
  <c r="AB43" i="7"/>
  <c r="CP42" i="7"/>
  <c r="O42" i="7" s="1"/>
  <c r="CS41" i="7"/>
  <c r="R41" i="7" s="1"/>
  <c r="AD41" i="7"/>
  <c r="CR41" i="7" s="1"/>
  <c r="Q41" i="7" s="1"/>
  <c r="CP41" i="7" s="1"/>
  <c r="O41" i="7" s="1"/>
  <c r="CZ48" i="7"/>
  <c r="Y48" i="7" s="1"/>
  <c r="V105" i="6" s="1"/>
  <c r="K111" i="6" s="1"/>
  <c r="T47" i="7"/>
  <c r="CQ46" i="7"/>
  <c r="P46" i="7" s="1"/>
  <c r="AB46" i="7"/>
  <c r="CZ45" i="7"/>
  <c r="Y45" i="7" s="1"/>
  <c r="V95" i="6" s="1"/>
  <c r="Q44" i="7"/>
  <c r="CP44" i="7" s="1"/>
  <c r="O44" i="7" s="1"/>
  <c r="AB42" i="7"/>
  <c r="AB41" i="7"/>
  <c r="CR39" i="7"/>
  <c r="Q39" i="7" s="1"/>
  <c r="CP39" i="7" s="1"/>
  <c r="O39" i="7" s="1"/>
  <c r="AB39" i="7"/>
  <c r="CP38" i="7"/>
  <c r="O38" i="7" s="1"/>
  <c r="CS36" i="7"/>
  <c r="R36" i="7" s="1"/>
  <c r="AD36" i="7"/>
  <c r="CY35" i="7"/>
  <c r="X35" i="7" s="1"/>
  <c r="T60" i="6" s="1"/>
  <c r="CZ35" i="7"/>
  <c r="Y35" i="7" s="1"/>
  <c r="V60" i="6" s="1"/>
  <c r="AB35" i="7"/>
  <c r="CY26" i="7"/>
  <c r="X26" i="7" s="1"/>
  <c r="T37" i="6" s="1"/>
  <c r="CZ26" i="7"/>
  <c r="Y26" i="7" s="1"/>
  <c r="V37" i="6" s="1"/>
  <c r="CR26" i="7"/>
  <c r="Q26" i="7" s="1"/>
  <c r="K39" i="6" s="1"/>
  <c r="AB26" i="7"/>
  <c r="CS43" i="7"/>
  <c r="R43" i="7" s="1"/>
  <c r="GK43" i="7" s="1"/>
  <c r="CS37" i="7"/>
  <c r="R37" i="7" s="1"/>
  <c r="CQ36" i="7"/>
  <c r="P36" i="7" s="1"/>
  <c r="AB34" i="7"/>
  <c r="CY33" i="7"/>
  <c r="X33" i="7" s="1"/>
  <c r="T57" i="6" s="1"/>
  <c r="CZ33" i="7"/>
  <c r="Y33" i="7" s="1"/>
  <c r="V57" i="6" s="1"/>
  <c r="CP32" i="7"/>
  <c r="O32" i="7" s="1"/>
  <c r="CP29" i="7"/>
  <c r="O29" i="7" s="1"/>
  <c r="CP27" i="7"/>
  <c r="O27" i="7" s="1"/>
  <c r="CP34" i="7"/>
  <c r="O34" i="7" s="1"/>
  <c r="CP31" i="7"/>
  <c r="O31" i="7" s="1"/>
  <c r="CP26" i="7"/>
  <c r="O26" i="7" s="1"/>
  <c r="CY25" i="7"/>
  <c r="X25" i="7" s="1"/>
  <c r="T35" i="6" s="1"/>
  <c r="CZ25" i="7"/>
  <c r="Y25" i="7" s="1"/>
  <c r="V35" i="6" s="1"/>
  <c r="CZ32" i="7"/>
  <c r="Y32" i="7" s="1"/>
  <c r="V51" i="6" s="1"/>
  <c r="K55" i="6" s="1"/>
  <c r="CY32" i="7"/>
  <c r="X32" i="7" s="1"/>
  <c r="T51" i="6" s="1"/>
  <c r="K54" i="6" s="1"/>
  <c r="CY31" i="7"/>
  <c r="X31" i="7" s="1"/>
  <c r="T49" i="6" s="1"/>
  <c r="CZ31" i="7"/>
  <c r="Y31" i="7" s="1"/>
  <c r="V49" i="6" s="1"/>
  <c r="CY30" i="7"/>
  <c r="X30" i="7" s="1"/>
  <c r="T48" i="6" s="1"/>
  <c r="CZ30" i="7"/>
  <c r="Y30" i="7" s="1"/>
  <c r="V48" i="6" s="1"/>
  <c r="CP30" i="7"/>
  <c r="O30" i="7" s="1"/>
  <c r="CZ29" i="7"/>
  <c r="Y29" i="7" s="1"/>
  <c r="V47" i="6" s="1"/>
  <c r="CY29" i="7"/>
  <c r="X29" i="7" s="1"/>
  <c r="T47" i="6" s="1"/>
  <c r="CY28" i="7"/>
  <c r="X28" i="7" s="1"/>
  <c r="T46" i="6" s="1"/>
  <c r="CZ28" i="7"/>
  <c r="Y28" i="7" s="1"/>
  <c r="V46" i="6" s="1"/>
  <c r="AB28" i="7"/>
  <c r="CY27" i="7"/>
  <c r="X27" i="7" s="1"/>
  <c r="T45" i="6" s="1"/>
  <c r="CZ27" i="7"/>
  <c r="Y27" i="7" s="1"/>
  <c r="V45" i="6" s="1"/>
  <c r="CY24" i="7"/>
  <c r="X24" i="7" s="1"/>
  <c r="CZ24" i="7"/>
  <c r="Y24" i="7" s="1"/>
  <c r="CP24" i="7"/>
  <c r="O24" i="7" s="1"/>
  <c r="AB24" i="7"/>
  <c r="AB30" i="7"/>
  <c r="CQ28" i="7"/>
  <c r="P28" i="7" s="1"/>
  <c r="AD25" i="7"/>
  <c r="AT18" i="9" l="1"/>
  <c r="F101" i="9"/>
  <c r="J133" i="8"/>
  <c r="F80" i="9"/>
  <c r="J134" i="8" s="1"/>
  <c r="I18" i="8"/>
  <c r="AR18" i="9"/>
  <c r="F110" i="9"/>
  <c r="K94" i="6"/>
  <c r="GM62" i="7"/>
  <c r="GO62" i="7"/>
  <c r="K161" i="6"/>
  <c r="GM39" i="7"/>
  <c r="GO39" i="7"/>
  <c r="T27" i="6"/>
  <c r="K32" i="6" s="1"/>
  <c r="GM30" i="7"/>
  <c r="GO30" i="7"/>
  <c r="K48" i="6"/>
  <c r="GK37" i="7"/>
  <c r="K71" i="6"/>
  <c r="K43" i="6"/>
  <c r="CP46" i="7"/>
  <c r="O46" i="7" s="1"/>
  <c r="K99" i="6"/>
  <c r="GO35" i="7"/>
  <c r="GM42" i="7"/>
  <c r="GO42" i="7"/>
  <c r="K92" i="6"/>
  <c r="AH22" i="7"/>
  <c r="U76" i="7"/>
  <c r="GM40" i="7"/>
  <c r="GO40" i="7"/>
  <c r="K84" i="6"/>
  <c r="CY44" i="7"/>
  <c r="X44" i="7" s="1"/>
  <c r="T94" i="6" s="1"/>
  <c r="CZ44" i="7"/>
  <c r="Y44" i="7" s="1"/>
  <c r="V94" i="6" s="1"/>
  <c r="AF76" i="7"/>
  <c r="GO47" i="7"/>
  <c r="GM47" i="7"/>
  <c r="K103" i="6"/>
  <c r="CZ43" i="7"/>
  <c r="Y43" i="7" s="1"/>
  <c r="V93" i="6" s="1"/>
  <c r="CP48" i="7"/>
  <c r="O48" i="7" s="1"/>
  <c r="GM49" i="7"/>
  <c r="GO49" i="7"/>
  <c r="K113" i="6"/>
  <c r="K151" i="6"/>
  <c r="CY37" i="7"/>
  <c r="X37" i="7" s="1"/>
  <c r="T68" i="6" s="1"/>
  <c r="K73" i="6" s="1"/>
  <c r="CY53" i="7"/>
  <c r="X53" i="7" s="1"/>
  <c r="T125" i="6" s="1"/>
  <c r="AQ22" i="7"/>
  <c r="F86" i="7"/>
  <c r="AQ108" i="7"/>
  <c r="K134" i="6"/>
  <c r="GM61" i="7"/>
  <c r="GO61" i="7"/>
  <c r="J85" i="6"/>
  <c r="P85" i="6" s="1"/>
  <c r="K120" i="6"/>
  <c r="AB54" i="7"/>
  <c r="AS22" i="7"/>
  <c r="F93" i="7"/>
  <c r="I17" i="6" s="1"/>
  <c r="AS108" i="7"/>
  <c r="J172" i="6"/>
  <c r="P172" i="6" s="1"/>
  <c r="GO71" i="7"/>
  <c r="GM71" i="7"/>
  <c r="K200" i="6"/>
  <c r="BC22" i="7"/>
  <c r="BC108" i="7"/>
  <c r="F92" i="7"/>
  <c r="GO66" i="7"/>
  <c r="GM66" i="7"/>
  <c r="K181" i="6"/>
  <c r="GM26" i="7"/>
  <c r="GO26" i="7"/>
  <c r="GO27" i="7"/>
  <c r="GM27" i="7"/>
  <c r="K45" i="6"/>
  <c r="K42" i="6"/>
  <c r="CR36" i="7"/>
  <c r="Q36" i="7" s="1"/>
  <c r="H66" i="6"/>
  <c r="CP37" i="7"/>
  <c r="O37" i="7" s="1"/>
  <c r="K72" i="6"/>
  <c r="AJ22" i="7"/>
  <c r="W76" i="7"/>
  <c r="CR51" i="7"/>
  <c r="Q51" i="7" s="1"/>
  <c r="H123" i="6"/>
  <c r="CR57" i="7"/>
  <c r="Q57" i="7" s="1"/>
  <c r="K138" i="6" s="1"/>
  <c r="H138" i="6"/>
  <c r="CY43" i="7"/>
  <c r="X43" i="7" s="1"/>
  <c r="T93" i="6" s="1"/>
  <c r="GO50" i="7"/>
  <c r="GM50" i="7"/>
  <c r="AP22" i="7"/>
  <c r="F85" i="7"/>
  <c r="I19" i="6" s="1"/>
  <c r="AP108" i="7"/>
  <c r="K101" i="6"/>
  <c r="CZ56" i="7"/>
  <c r="Y56" i="7" s="1"/>
  <c r="V134" i="6" s="1"/>
  <c r="K131" i="6" s="1"/>
  <c r="CI22" i="7"/>
  <c r="AZ76" i="7"/>
  <c r="K142" i="6"/>
  <c r="AB51" i="7"/>
  <c r="GO55" i="7"/>
  <c r="CG22" i="7"/>
  <c r="AX76" i="7"/>
  <c r="GM73" i="7"/>
  <c r="GO73" i="7"/>
  <c r="K202" i="6"/>
  <c r="GO68" i="7"/>
  <c r="GM68" i="7"/>
  <c r="K189" i="6"/>
  <c r="AB25" i="7"/>
  <c r="CR25" i="7"/>
  <c r="Q25" i="7" s="1"/>
  <c r="H35" i="6"/>
  <c r="GO24" i="7"/>
  <c r="GM24" i="7"/>
  <c r="GO31" i="7"/>
  <c r="GM31" i="7"/>
  <c r="K49" i="6"/>
  <c r="GM29" i="7"/>
  <c r="GO29" i="7"/>
  <c r="K47" i="6"/>
  <c r="GK36" i="7"/>
  <c r="AE76" i="7"/>
  <c r="GK41" i="7"/>
  <c r="CZ41" i="7"/>
  <c r="Y41" i="7" s="1"/>
  <c r="V86" i="6" s="1"/>
  <c r="K90" i="6" s="1"/>
  <c r="GM43" i="7"/>
  <c r="GO43" i="7"/>
  <c r="K93" i="6"/>
  <c r="AG76" i="7"/>
  <c r="AB45" i="7"/>
  <c r="CR45" i="7"/>
  <c r="Q45" i="7" s="1"/>
  <c r="CP45" i="7" s="1"/>
  <c r="O45" i="7" s="1"/>
  <c r="H95" i="6"/>
  <c r="CP51" i="7"/>
  <c r="O51" i="7" s="1"/>
  <c r="CP54" i="7"/>
  <c r="O54" i="7" s="1"/>
  <c r="K129" i="6"/>
  <c r="CP57" i="7"/>
  <c r="O57" i="7" s="1"/>
  <c r="K140" i="6"/>
  <c r="GO33" i="7"/>
  <c r="AB36" i="7"/>
  <c r="J114" i="6"/>
  <c r="P114" i="6" s="1"/>
  <c r="J162" i="6"/>
  <c r="P162" i="6" s="1"/>
  <c r="BB22" i="7"/>
  <c r="F89" i="7"/>
  <c r="BB108" i="7"/>
  <c r="K100" i="6"/>
  <c r="CY56" i="7"/>
  <c r="X56" i="7" s="1"/>
  <c r="T134" i="6" s="1"/>
  <c r="K130" i="6" s="1"/>
  <c r="K141" i="6"/>
  <c r="GO72" i="7"/>
  <c r="GM72" i="7"/>
  <c r="K201" i="6"/>
  <c r="GO52" i="7"/>
  <c r="GM55" i="7"/>
  <c r="GO63" i="7"/>
  <c r="GM63" i="7"/>
  <c r="J182" i="6"/>
  <c r="P182" i="6" s="1"/>
  <c r="J190" i="6"/>
  <c r="P190" i="6" s="1"/>
  <c r="BA22" i="7"/>
  <c r="F96" i="7"/>
  <c r="BA108" i="7"/>
  <c r="AU22" i="7"/>
  <c r="AU108" i="7"/>
  <c r="F95" i="7"/>
  <c r="I20" i="6" s="1"/>
  <c r="CP65" i="7"/>
  <c r="O65" i="7" s="1"/>
  <c r="K196" i="6"/>
  <c r="GM69" i="7"/>
  <c r="GO69" i="7"/>
  <c r="CP28" i="7"/>
  <c r="O28" i="7" s="1"/>
  <c r="AC76" i="7"/>
  <c r="V27" i="6"/>
  <c r="K33" i="6" s="1"/>
  <c r="GO34" i="7"/>
  <c r="GM34" i="7"/>
  <c r="K58" i="6"/>
  <c r="J59" i="6" s="1"/>
  <c r="P59" i="6" s="1"/>
  <c r="GM32" i="7"/>
  <c r="GO32" i="7"/>
  <c r="CP36" i="7"/>
  <c r="O36" i="7" s="1"/>
  <c r="GO38" i="7"/>
  <c r="GM38" i="7"/>
  <c r="K76" i="6"/>
  <c r="GM35" i="7"/>
  <c r="CY41" i="7"/>
  <c r="X41" i="7" s="1"/>
  <c r="T86" i="6" s="1"/>
  <c r="AI22" i="7"/>
  <c r="V76" i="7"/>
  <c r="CZ36" i="7"/>
  <c r="Y36" i="7" s="1"/>
  <c r="V66" i="6" s="1"/>
  <c r="K64" i="6" s="1"/>
  <c r="CR60" i="7"/>
  <c r="Q60" i="7" s="1"/>
  <c r="CP60" i="7" s="1"/>
  <c r="O60" i="7" s="1"/>
  <c r="H153" i="6"/>
  <c r="GM33" i="7"/>
  <c r="CY36" i="7"/>
  <c r="X36" i="7" s="1"/>
  <c r="T66" i="6" s="1"/>
  <c r="K63" i="6" s="1"/>
  <c r="CY45" i="7"/>
  <c r="X45" i="7" s="1"/>
  <c r="T95" i="6" s="1"/>
  <c r="CZ37" i="7"/>
  <c r="Y37" i="7" s="1"/>
  <c r="V68" i="6" s="1"/>
  <c r="K74" i="6" s="1"/>
  <c r="CZ53" i="7"/>
  <c r="Y53" i="7" s="1"/>
  <c r="V125" i="6" s="1"/>
  <c r="K121" i="6" s="1"/>
  <c r="GO59" i="7"/>
  <c r="GM59" i="7"/>
  <c r="GM53" i="7"/>
  <c r="GO53" i="7"/>
  <c r="K125" i="6"/>
  <c r="GM58" i="7"/>
  <c r="GO58" i="7"/>
  <c r="K144" i="6"/>
  <c r="GM52" i="7"/>
  <c r="AB57" i="7"/>
  <c r="AO22" i="7"/>
  <c r="F80" i="7"/>
  <c r="AO108" i="7"/>
  <c r="GM70" i="7"/>
  <c r="GO70" i="7"/>
  <c r="K199" i="6"/>
  <c r="GM67" i="7"/>
  <c r="GO67" i="7"/>
  <c r="K197" i="6"/>
  <c r="J212" i="6"/>
  <c r="P212" i="6" s="1"/>
  <c r="F81" i="9" l="1"/>
  <c r="X153" i="6"/>
  <c r="G154" i="6"/>
  <c r="O154" i="6" s="1"/>
  <c r="GO36" i="7"/>
  <c r="GM36" i="7"/>
  <c r="K66" i="6"/>
  <c r="J67" i="6" s="1"/>
  <c r="P67" i="6" s="1"/>
  <c r="AC22" i="7"/>
  <c r="CE76" i="7"/>
  <c r="P76" i="7"/>
  <c r="CF76" i="7"/>
  <c r="CH76" i="7"/>
  <c r="J203" i="6"/>
  <c r="P203" i="6" s="1"/>
  <c r="BB18" i="7"/>
  <c r="F121" i="7"/>
  <c r="GO57" i="7"/>
  <c r="GM57" i="7"/>
  <c r="X95" i="6"/>
  <c r="G96" i="6"/>
  <c r="O96" i="6" s="1"/>
  <c r="X35" i="6"/>
  <c r="G36" i="6"/>
  <c r="O36" i="6" s="1"/>
  <c r="GM37" i="7"/>
  <c r="GO37" i="7"/>
  <c r="AS18" i="7"/>
  <c r="F125" i="7"/>
  <c r="AQ18" i="7"/>
  <c r="F118" i="7"/>
  <c r="U22" i="7"/>
  <c r="F98" i="7"/>
  <c r="U108" i="7"/>
  <c r="AK76" i="7"/>
  <c r="AO18" i="7"/>
  <c r="F112" i="7"/>
  <c r="GO60" i="7"/>
  <c r="GM60" i="7"/>
  <c r="K153" i="6"/>
  <c r="J154" i="6" s="1"/>
  <c r="P154" i="6" s="1"/>
  <c r="K89" i="6"/>
  <c r="GO28" i="7"/>
  <c r="GM28" i="7"/>
  <c r="K46" i="6"/>
  <c r="J50" i="6" s="1"/>
  <c r="P50" i="6" s="1"/>
  <c r="GO65" i="7"/>
  <c r="GM65" i="7"/>
  <c r="BA18" i="7"/>
  <c r="F128" i="7"/>
  <c r="J135" i="6"/>
  <c r="P135" i="6" s="1"/>
  <c r="GO45" i="7"/>
  <c r="GM45" i="7"/>
  <c r="K95" i="6"/>
  <c r="AE22" i="7"/>
  <c r="R76" i="7"/>
  <c r="AD76" i="7"/>
  <c r="CP25" i="7"/>
  <c r="O25" i="7" s="1"/>
  <c r="AX22" i="7"/>
  <c r="F83" i="7"/>
  <c r="AX108" i="7"/>
  <c r="G145" i="6"/>
  <c r="O145" i="6" s="1"/>
  <c r="X145" i="6"/>
  <c r="W22" i="7"/>
  <c r="F100" i="7"/>
  <c r="W108" i="7"/>
  <c r="X66" i="6"/>
  <c r="G67" i="6"/>
  <c r="O67" i="6" s="1"/>
  <c r="GO56" i="7"/>
  <c r="GM48" i="7"/>
  <c r="GO48" i="7"/>
  <c r="GO54" i="7"/>
  <c r="GM54" i="7"/>
  <c r="J145" i="6"/>
  <c r="P145" i="6" s="1"/>
  <c r="BC18" i="7"/>
  <c r="F124" i="7"/>
  <c r="GM56" i="7"/>
  <c r="AF22" i="7"/>
  <c r="S76" i="7"/>
  <c r="J104" i="6"/>
  <c r="P104" i="6" s="1"/>
  <c r="GM41" i="7"/>
  <c r="GM44" i="7"/>
  <c r="V22" i="7"/>
  <c r="F99" i="7"/>
  <c r="V108" i="7"/>
  <c r="AL76" i="7"/>
  <c r="AU18" i="7"/>
  <c r="F127" i="7"/>
  <c r="GO51" i="7"/>
  <c r="GM51" i="7"/>
  <c r="K123" i="6"/>
  <c r="J126" i="6" s="1"/>
  <c r="P126" i="6" s="1"/>
  <c r="AG22" i="7"/>
  <c r="T76" i="7"/>
  <c r="AZ22" i="7"/>
  <c r="F87" i="7"/>
  <c r="AZ108" i="7"/>
  <c r="AP18" i="7"/>
  <c r="F117" i="7"/>
  <c r="X123" i="6"/>
  <c r="G126" i="6"/>
  <c r="O126" i="6" s="1"/>
  <c r="J77" i="6"/>
  <c r="P77" i="6" s="1"/>
  <c r="GM46" i="7"/>
  <c r="GO46" i="7"/>
  <c r="GO41" i="7"/>
  <c r="GO44" i="7"/>
  <c r="I16" i="8" l="1"/>
  <c r="J135" i="8"/>
  <c r="AX18" i="7"/>
  <c r="F115" i="7"/>
  <c r="AD22" i="7"/>
  <c r="Q76" i="7"/>
  <c r="AK22" i="7"/>
  <c r="X76" i="7"/>
  <c r="G18" i="6"/>
  <c r="CH22" i="7"/>
  <c r="AY76" i="7"/>
  <c r="S22" i="7"/>
  <c r="F91" i="7"/>
  <c r="I22" i="6" s="1"/>
  <c r="S108" i="7"/>
  <c r="R22" i="7"/>
  <c r="F90" i="7"/>
  <c r="R108" i="7"/>
  <c r="U18" i="7"/>
  <c r="F130" i="7"/>
  <c r="CF22" i="7"/>
  <c r="AW76" i="7"/>
  <c r="AL22" i="7"/>
  <c r="Y76" i="7"/>
  <c r="J96" i="6"/>
  <c r="P96" i="6" s="1"/>
  <c r="I21" i="6"/>
  <c r="G21" i="6" s="1"/>
  <c r="P22" i="7"/>
  <c r="P108" i="7"/>
  <c r="F79" i="7"/>
  <c r="AZ18" i="7"/>
  <c r="F119" i="7"/>
  <c r="T22" i="7"/>
  <c r="F97" i="7"/>
  <c r="T108" i="7"/>
  <c r="V18" i="7"/>
  <c r="F131" i="7"/>
  <c r="W18" i="7"/>
  <c r="F132" i="7"/>
  <c r="GO25" i="7"/>
  <c r="CC76" i="7" s="1"/>
  <c r="GM25" i="7"/>
  <c r="CA76" i="7" s="1"/>
  <c r="K35" i="6"/>
  <c r="J36" i="6" s="1"/>
  <c r="P36" i="6" s="1"/>
  <c r="J213" i="6" s="1"/>
  <c r="AB76" i="7"/>
  <c r="G16" i="6"/>
  <c r="G213" i="6"/>
  <c r="CE22" i="7"/>
  <c r="AV76" i="7"/>
  <c r="CC22" i="7" l="1"/>
  <c r="AT76" i="7"/>
  <c r="S18" i="7"/>
  <c r="F123" i="7"/>
  <c r="AV22" i="7"/>
  <c r="F81" i="7"/>
  <c r="AV108" i="7"/>
  <c r="AB22" i="7"/>
  <c r="O76" i="7"/>
  <c r="T18" i="7"/>
  <c r="F129" i="7"/>
  <c r="AW22" i="7"/>
  <c r="F82" i="7"/>
  <c r="AW108" i="7"/>
  <c r="R18" i="7"/>
  <c r="F122" i="7"/>
  <c r="X22" i="7"/>
  <c r="F101" i="7"/>
  <c r="X108" i="7"/>
  <c r="Q22" i="7"/>
  <c r="Q108" i="7"/>
  <c r="F88" i="7"/>
  <c r="CA22" i="7"/>
  <c r="AR76" i="7"/>
  <c r="P18" i="7"/>
  <c r="F111" i="7"/>
  <c r="Y22" i="7"/>
  <c r="F102" i="7"/>
  <c r="Y108" i="7"/>
  <c r="AY22" i="7"/>
  <c r="AY108" i="7"/>
  <c r="F84" i="7"/>
  <c r="AR22" i="7" l="1"/>
  <c r="F103" i="7"/>
  <c r="F104" i="7" s="1"/>
  <c r="AR108" i="7"/>
  <c r="AY18" i="7"/>
  <c r="F116" i="7"/>
  <c r="X18" i="7"/>
  <c r="F133" i="7"/>
  <c r="AV18" i="7"/>
  <c r="F113" i="7"/>
  <c r="AW18" i="7"/>
  <c r="F114" i="7"/>
  <c r="AT22" i="7"/>
  <c r="F94" i="7"/>
  <c r="I18" i="6" s="1"/>
  <c r="AT108" i="7"/>
  <c r="Y18" i="7"/>
  <c r="F134" i="7"/>
  <c r="Q18" i="7"/>
  <c r="F120" i="7"/>
  <c r="O22" i="7"/>
  <c r="F78" i="7"/>
  <c r="O108" i="7"/>
  <c r="AR18" i="7" l="1"/>
  <c r="F135" i="7"/>
  <c r="AT18" i="7"/>
  <c r="F126" i="7"/>
  <c r="J214" i="6"/>
  <c r="F105" i="7"/>
  <c r="J215" i="6" s="1"/>
  <c r="O18" i="7"/>
  <c r="F110" i="7"/>
  <c r="F106" i="7" l="1"/>
  <c r="I16" i="6" l="1"/>
  <c r="J216" i="6"/>
  <c r="I157" i="5" l="1"/>
  <c r="I154" i="5"/>
  <c r="C151" i="5"/>
  <c r="C150" i="5"/>
  <c r="C149" i="5"/>
  <c r="Z147" i="5"/>
  <c r="Y147" i="5"/>
  <c r="W147" i="5"/>
  <c r="J146" i="5"/>
  <c r="Z146" i="5"/>
  <c r="Y146" i="5"/>
  <c r="W146" i="5"/>
  <c r="F146" i="5"/>
  <c r="D146" i="5"/>
  <c r="C146" i="5"/>
  <c r="B146" i="5"/>
  <c r="A146" i="5"/>
  <c r="J145" i="5"/>
  <c r="Z145" i="5"/>
  <c r="Y145" i="5"/>
  <c r="W145" i="5"/>
  <c r="F145" i="5"/>
  <c r="D145" i="5"/>
  <c r="C145" i="5"/>
  <c r="B145" i="5"/>
  <c r="A145" i="5"/>
  <c r="J144" i="5"/>
  <c r="Z144" i="5"/>
  <c r="Y144" i="5"/>
  <c r="W144" i="5"/>
  <c r="F144" i="5"/>
  <c r="D144" i="5"/>
  <c r="C144" i="5"/>
  <c r="B144" i="5"/>
  <c r="A144" i="5"/>
  <c r="G143" i="5"/>
  <c r="E143" i="5"/>
  <c r="J142" i="5"/>
  <c r="E142" i="5"/>
  <c r="J141" i="5"/>
  <c r="E141" i="5"/>
  <c r="J140" i="5"/>
  <c r="G140" i="5"/>
  <c r="F140" i="5"/>
  <c r="J139" i="5"/>
  <c r="G139" i="5"/>
  <c r="F139" i="5"/>
  <c r="J138" i="5"/>
  <c r="G138" i="5"/>
  <c r="F138" i="5"/>
  <c r="J137" i="5"/>
  <c r="G137" i="5"/>
  <c r="F137" i="5"/>
  <c r="F136" i="5"/>
  <c r="E136" i="5"/>
  <c r="D136" i="5"/>
  <c r="I136" i="5"/>
  <c r="C136" i="5"/>
  <c r="B136" i="5"/>
  <c r="A136" i="5"/>
  <c r="Z135" i="5"/>
  <c r="Y135" i="5"/>
  <c r="W135" i="5"/>
  <c r="J134" i="5"/>
  <c r="Z134" i="5"/>
  <c r="Y134" i="5"/>
  <c r="W134" i="5"/>
  <c r="F134" i="5"/>
  <c r="D134" i="5"/>
  <c r="C134" i="5"/>
  <c r="B134" i="5"/>
  <c r="A134" i="5"/>
  <c r="G133" i="5"/>
  <c r="E133" i="5"/>
  <c r="J132" i="5"/>
  <c r="E132" i="5"/>
  <c r="J131" i="5"/>
  <c r="E131" i="5"/>
  <c r="J130" i="5"/>
  <c r="G130" i="5"/>
  <c r="F130" i="5"/>
  <c r="J129" i="5"/>
  <c r="G129" i="5"/>
  <c r="F129" i="5"/>
  <c r="F128" i="5"/>
  <c r="E128" i="5"/>
  <c r="D128" i="5"/>
  <c r="I128" i="5"/>
  <c r="C128" i="5"/>
  <c r="B128" i="5"/>
  <c r="A128" i="5"/>
  <c r="Z127" i="5"/>
  <c r="Y127" i="5"/>
  <c r="W127" i="5"/>
  <c r="J126" i="5"/>
  <c r="Z126" i="5"/>
  <c r="Y126" i="5"/>
  <c r="W126" i="5"/>
  <c r="F126" i="5"/>
  <c r="D126" i="5"/>
  <c r="C126" i="5"/>
  <c r="B126" i="5"/>
  <c r="A126" i="5"/>
  <c r="G125" i="5"/>
  <c r="E125" i="5"/>
  <c r="J124" i="5"/>
  <c r="E124" i="5"/>
  <c r="J123" i="5"/>
  <c r="E123" i="5"/>
  <c r="J122" i="5"/>
  <c r="G122" i="5"/>
  <c r="F122" i="5"/>
  <c r="J121" i="5"/>
  <c r="G121" i="5"/>
  <c r="F121" i="5"/>
  <c r="J120" i="5"/>
  <c r="G120" i="5"/>
  <c r="F120" i="5"/>
  <c r="J119" i="5"/>
  <c r="G119" i="5"/>
  <c r="F119" i="5"/>
  <c r="F118" i="5"/>
  <c r="E118" i="5"/>
  <c r="D118" i="5"/>
  <c r="I118" i="5"/>
  <c r="C118" i="5"/>
  <c r="B118" i="5"/>
  <c r="A118" i="5"/>
  <c r="Z117" i="5"/>
  <c r="Y117" i="5"/>
  <c r="W117" i="5"/>
  <c r="J116" i="5"/>
  <c r="Z116" i="5"/>
  <c r="Y116" i="5"/>
  <c r="W116" i="5"/>
  <c r="F116" i="5"/>
  <c r="D116" i="5"/>
  <c r="C116" i="5"/>
  <c r="B116" i="5"/>
  <c r="A116" i="5"/>
  <c r="G115" i="5"/>
  <c r="E115" i="5"/>
  <c r="J114" i="5"/>
  <c r="E114" i="5"/>
  <c r="J113" i="5"/>
  <c r="E113" i="5"/>
  <c r="J112" i="5"/>
  <c r="G112" i="5"/>
  <c r="F112" i="5"/>
  <c r="J111" i="5"/>
  <c r="G111" i="5"/>
  <c r="F111" i="5"/>
  <c r="F110" i="5"/>
  <c r="E110" i="5"/>
  <c r="D110" i="5"/>
  <c r="I110" i="5"/>
  <c r="C110" i="5"/>
  <c r="B110" i="5"/>
  <c r="A110" i="5"/>
  <c r="Z109" i="5"/>
  <c r="Y109" i="5"/>
  <c r="W109" i="5"/>
  <c r="J108" i="5"/>
  <c r="Z108" i="5"/>
  <c r="Y108" i="5"/>
  <c r="W108" i="5"/>
  <c r="F108" i="5"/>
  <c r="D108" i="5"/>
  <c r="C108" i="5"/>
  <c r="B108" i="5"/>
  <c r="A108" i="5"/>
  <c r="G107" i="5"/>
  <c r="E107" i="5"/>
  <c r="J106" i="5"/>
  <c r="E106" i="5"/>
  <c r="J105" i="5"/>
  <c r="E105" i="5"/>
  <c r="J104" i="5"/>
  <c r="G104" i="5"/>
  <c r="F104" i="5"/>
  <c r="J103" i="5"/>
  <c r="G103" i="5"/>
  <c r="F103" i="5"/>
  <c r="J102" i="5"/>
  <c r="G102" i="5"/>
  <c r="F102" i="5"/>
  <c r="F101" i="5"/>
  <c r="E101" i="5"/>
  <c r="D101" i="5"/>
  <c r="I101" i="5"/>
  <c r="C101" i="5"/>
  <c r="B101" i="5"/>
  <c r="A101" i="5"/>
  <c r="Z100" i="5"/>
  <c r="Y100" i="5"/>
  <c r="W100" i="5"/>
  <c r="J99" i="5"/>
  <c r="Z99" i="5"/>
  <c r="Y99" i="5"/>
  <c r="W99" i="5"/>
  <c r="F99" i="5"/>
  <c r="D99" i="5"/>
  <c r="C99" i="5"/>
  <c r="B99" i="5"/>
  <c r="A99" i="5"/>
  <c r="G98" i="5"/>
  <c r="E98" i="5"/>
  <c r="J97" i="5"/>
  <c r="E97" i="5"/>
  <c r="J96" i="5"/>
  <c r="E96" i="5"/>
  <c r="J95" i="5"/>
  <c r="G95" i="5"/>
  <c r="F95" i="5"/>
  <c r="J94" i="5"/>
  <c r="G94" i="5"/>
  <c r="F94" i="5"/>
  <c r="J93" i="5"/>
  <c r="G93" i="5"/>
  <c r="F93" i="5"/>
  <c r="J92" i="5"/>
  <c r="G92" i="5"/>
  <c r="F92" i="5"/>
  <c r="F91" i="5"/>
  <c r="E91" i="5"/>
  <c r="D91" i="5"/>
  <c r="I91" i="5"/>
  <c r="C91" i="5"/>
  <c r="B91" i="5"/>
  <c r="A91" i="5"/>
  <c r="Z90" i="5"/>
  <c r="Y90" i="5"/>
  <c r="W90" i="5"/>
  <c r="J89" i="5"/>
  <c r="Z89" i="5"/>
  <c r="Y89" i="5"/>
  <c r="W89" i="5"/>
  <c r="F89" i="5"/>
  <c r="D89" i="5"/>
  <c r="C89" i="5"/>
  <c r="B89" i="5"/>
  <c r="A89" i="5"/>
  <c r="G88" i="5"/>
  <c r="E88" i="5"/>
  <c r="J87" i="5"/>
  <c r="E87" i="5"/>
  <c r="J86" i="5"/>
  <c r="E86" i="5"/>
  <c r="J85" i="5"/>
  <c r="G85" i="5"/>
  <c r="F85" i="5"/>
  <c r="J84" i="5"/>
  <c r="G84" i="5"/>
  <c r="F84" i="5"/>
  <c r="F83" i="5"/>
  <c r="E83" i="5"/>
  <c r="D83" i="5"/>
  <c r="I83" i="5"/>
  <c r="C83" i="5"/>
  <c r="B83" i="5"/>
  <c r="A83" i="5"/>
  <c r="Z82" i="5"/>
  <c r="Y82" i="5"/>
  <c r="W82" i="5"/>
  <c r="J81" i="5"/>
  <c r="Z81" i="5"/>
  <c r="Y81" i="5"/>
  <c r="W81" i="5"/>
  <c r="F81" i="5"/>
  <c r="D81" i="5"/>
  <c r="B81" i="5"/>
  <c r="A81" i="5"/>
  <c r="G80" i="5"/>
  <c r="E80" i="5"/>
  <c r="J79" i="5"/>
  <c r="E79" i="5"/>
  <c r="J78" i="5"/>
  <c r="E78" i="5"/>
  <c r="J77" i="5"/>
  <c r="G77" i="5"/>
  <c r="F77" i="5"/>
  <c r="J76" i="5"/>
  <c r="G76" i="5"/>
  <c r="F76" i="5"/>
  <c r="F75" i="5"/>
  <c r="E75" i="5"/>
  <c r="D75" i="5"/>
  <c r="I75" i="5"/>
  <c r="C75" i="5"/>
  <c r="B75" i="5"/>
  <c r="A75" i="5"/>
  <c r="Z74" i="5"/>
  <c r="Y74" i="5"/>
  <c r="W74" i="5"/>
  <c r="J73" i="5"/>
  <c r="Z73" i="5"/>
  <c r="Y73" i="5"/>
  <c r="W73" i="5"/>
  <c r="F73" i="5"/>
  <c r="D73" i="5"/>
  <c r="B73" i="5"/>
  <c r="A73" i="5"/>
  <c r="G72" i="5"/>
  <c r="E72" i="5"/>
  <c r="J71" i="5"/>
  <c r="E71" i="5"/>
  <c r="J70" i="5"/>
  <c r="E70" i="5"/>
  <c r="J69" i="5"/>
  <c r="G69" i="5"/>
  <c r="F69" i="5"/>
  <c r="J68" i="5"/>
  <c r="G68" i="5"/>
  <c r="F68" i="5"/>
  <c r="J67" i="5"/>
  <c r="G67" i="5"/>
  <c r="F67" i="5"/>
  <c r="J66" i="5"/>
  <c r="G66" i="5"/>
  <c r="F66" i="5"/>
  <c r="F65" i="5"/>
  <c r="E65" i="5"/>
  <c r="D65" i="5"/>
  <c r="I65" i="5"/>
  <c r="C65" i="5"/>
  <c r="B65" i="5"/>
  <c r="A65" i="5"/>
  <c r="Z64" i="5"/>
  <c r="Y64" i="5"/>
  <c r="W64" i="5"/>
  <c r="J63" i="5"/>
  <c r="Z63" i="5"/>
  <c r="Y63" i="5"/>
  <c r="W63" i="5"/>
  <c r="F63" i="5"/>
  <c r="D63" i="5"/>
  <c r="C63" i="5"/>
  <c r="B63" i="5"/>
  <c r="A63" i="5"/>
  <c r="G62" i="5"/>
  <c r="E62" i="5"/>
  <c r="J61" i="5"/>
  <c r="E61" i="5"/>
  <c r="J60" i="5"/>
  <c r="E60" i="5"/>
  <c r="J59" i="5"/>
  <c r="G59" i="5"/>
  <c r="F59" i="5"/>
  <c r="J58" i="5"/>
  <c r="G58" i="5"/>
  <c r="F58" i="5"/>
  <c r="J57" i="5"/>
  <c r="G57" i="5"/>
  <c r="F57" i="5"/>
  <c r="J56" i="5"/>
  <c r="G56" i="5"/>
  <c r="F56" i="5"/>
  <c r="F55" i="5"/>
  <c r="E55" i="5"/>
  <c r="D55" i="5"/>
  <c r="I55" i="5"/>
  <c r="C55" i="5"/>
  <c r="B55" i="5"/>
  <c r="A55" i="5"/>
  <c r="Z54" i="5"/>
  <c r="Y54" i="5"/>
  <c r="W54" i="5"/>
  <c r="J53" i="5"/>
  <c r="Z53" i="5"/>
  <c r="Y53" i="5"/>
  <c r="W53" i="5"/>
  <c r="F53" i="5"/>
  <c r="D53" i="5"/>
  <c r="C53" i="5"/>
  <c r="B53" i="5"/>
  <c r="A53" i="5"/>
  <c r="G52" i="5"/>
  <c r="E52" i="5"/>
  <c r="J51" i="5"/>
  <c r="E51" i="5"/>
  <c r="J50" i="5"/>
  <c r="E50" i="5"/>
  <c r="J49" i="5"/>
  <c r="G49" i="5"/>
  <c r="F49" i="5"/>
  <c r="J48" i="5"/>
  <c r="G48" i="5"/>
  <c r="F48" i="5"/>
  <c r="F47" i="5"/>
  <c r="E47" i="5"/>
  <c r="D47" i="5"/>
  <c r="I47" i="5"/>
  <c r="C47" i="5"/>
  <c r="B47" i="5"/>
  <c r="A47" i="5"/>
  <c r="Z46" i="5"/>
  <c r="Y46" i="5"/>
  <c r="W46" i="5"/>
  <c r="J45" i="5"/>
  <c r="Z45" i="5"/>
  <c r="Y45" i="5"/>
  <c r="W45" i="5"/>
  <c r="F45" i="5"/>
  <c r="D45" i="5"/>
  <c r="C45" i="5"/>
  <c r="B45" i="5"/>
  <c r="A45" i="5"/>
  <c r="G44" i="5"/>
  <c r="E44" i="5"/>
  <c r="J43" i="5"/>
  <c r="E43" i="5"/>
  <c r="J42" i="5"/>
  <c r="E42" i="5"/>
  <c r="J41" i="5"/>
  <c r="G41" i="5"/>
  <c r="F41" i="5"/>
  <c r="J40" i="5"/>
  <c r="G40" i="5"/>
  <c r="F40" i="5"/>
  <c r="F39" i="5"/>
  <c r="E39" i="5"/>
  <c r="D39" i="5"/>
  <c r="I39" i="5"/>
  <c r="C39" i="5"/>
  <c r="B39" i="5"/>
  <c r="A39" i="5"/>
  <c r="Z38" i="5"/>
  <c r="Y38" i="5"/>
  <c r="W38" i="5"/>
  <c r="J37" i="5"/>
  <c r="Z37" i="5"/>
  <c r="Y37" i="5"/>
  <c r="W37" i="5"/>
  <c r="F37" i="5"/>
  <c r="D37" i="5"/>
  <c r="B37" i="5"/>
  <c r="A37" i="5"/>
  <c r="J36" i="5"/>
  <c r="Z36" i="5"/>
  <c r="Y36" i="5"/>
  <c r="W36" i="5"/>
  <c r="F36" i="5"/>
  <c r="D36" i="5"/>
  <c r="C36" i="5"/>
  <c r="B36" i="5"/>
  <c r="A36" i="5"/>
  <c r="J35" i="5"/>
  <c r="Z35" i="5"/>
  <c r="Y35" i="5"/>
  <c r="W35" i="5"/>
  <c r="F35" i="5"/>
  <c r="D35" i="5"/>
  <c r="C35" i="5"/>
  <c r="B35" i="5"/>
  <c r="A35" i="5"/>
  <c r="G34" i="5"/>
  <c r="E34" i="5"/>
  <c r="J33" i="5"/>
  <c r="E33" i="5"/>
  <c r="J32" i="5"/>
  <c r="E32" i="5"/>
  <c r="J31" i="5"/>
  <c r="G31" i="5"/>
  <c r="F31" i="5"/>
  <c r="J30" i="5"/>
  <c r="G30" i="5"/>
  <c r="F30" i="5"/>
  <c r="J29" i="5"/>
  <c r="G29" i="5"/>
  <c r="F29" i="5"/>
  <c r="J28" i="5"/>
  <c r="G28" i="5"/>
  <c r="F28" i="5"/>
  <c r="F27" i="5"/>
  <c r="E27" i="5"/>
  <c r="D27" i="5"/>
  <c r="I27" i="5"/>
  <c r="C27" i="5"/>
  <c r="B27" i="5"/>
  <c r="A27" i="5"/>
  <c r="B11" i="5"/>
  <c r="G17" i="5" l="1"/>
  <c r="G20" i="5"/>
  <c r="G19" i="5"/>
  <c r="D12" i="1"/>
  <c r="E18" i="1"/>
  <c r="Z18" i="1"/>
  <c r="AA18" i="1"/>
  <c r="AB18" i="1"/>
  <c r="AC18" i="1"/>
  <c r="AD18" i="1"/>
  <c r="AE18" i="1"/>
  <c r="AF18" i="1"/>
  <c r="AG18" i="1"/>
  <c r="AH18" i="1"/>
  <c r="AI18" i="1"/>
  <c r="AJ18" i="1"/>
  <c r="AK18" i="1"/>
  <c r="AL18" i="1"/>
  <c r="AM18" i="1"/>
  <c r="AN18" i="1"/>
  <c r="BD18" i="1"/>
  <c r="BE18" i="1"/>
  <c r="BF18" i="1"/>
  <c r="BG18" i="1"/>
  <c r="BH18" i="1"/>
  <c r="BI18" i="1"/>
  <c r="BJ18" i="1"/>
  <c r="BK18" i="1"/>
  <c r="BL18" i="1"/>
  <c r="BM18" i="1"/>
  <c r="BN18" i="1"/>
  <c r="BO18" i="1"/>
  <c r="BP18" i="1"/>
  <c r="BQ18" i="1"/>
  <c r="BR18" i="1"/>
  <c r="BS18" i="1"/>
  <c r="BT18" i="1"/>
  <c r="BU18" i="1"/>
  <c r="BV18" i="1"/>
  <c r="BW18" i="1"/>
  <c r="BX18" i="1"/>
  <c r="BY18" i="1"/>
  <c r="BZ18" i="1"/>
  <c r="CA18" i="1"/>
  <c r="CB18" i="1"/>
  <c r="CC18" i="1"/>
  <c r="CD18" i="1"/>
  <c r="CE18" i="1"/>
  <c r="CF18" i="1"/>
  <c r="CG18" i="1"/>
  <c r="CH18" i="1"/>
  <c r="CI18" i="1"/>
  <c r="CJ18" i="1"/>
  <c r="CK18" i="1"/>
  <c r="CL18" i="1"/>
  <c r="CM18" i="1"/>
  <c r="CN18" i="1"/>
  <c r="CO18" i="1"/>
  <c r="CP18" i="1"/>
  <c r="CQ18" i="1"/>
  <c r="CR18" i="1"/>
  <c r="CS18" i="1"/>
  <c r="CT18" i="1"/>
  <c r="CU18" i="1"/>
  <c r="CV18" i="1"/>
  <c r="CW18" i="1"/>
  <c r="CX18" i="1"/>
  <c r="CY18" i="1"/>
  <c r="CZ18" i="1"/>
  <c r="DA18" i="1"/>
  <c r="DB18" i="1"/>
  <c r="DC18" i="1"/>
  <c r="DD18" i="1"/>
  <c r="DE18" i="1"/>
  <c r="DF18" i="1"/>
  <c r="DG18" i="1"/>
  <c r="DH18" i="1"/>
  <c r="DI18" i="1"/>
  <c r="DJ18" i="1"/>
  <c r="DK18" i="1"/>
  <c r="DL18" i="1"/>
  <c r="DM18" i="1"/>
  <c r="DN18" i="1"/>
  <c r="DO18" i="1"/>
  <c r="DP18" i="1"/>
  <c r="DQ18" i="1"/>
  <c r="DR18" i="1"/>
  <c r="DS18" i="1"/>
  <c r="DT18" i="1"/>
  <c r="DU18" i="1"/>
  <c r="DV18" i="1"/>
  <c r="DW18" i="1"/>
  <c r="DX18" i="1"/>
  <c r="DY18" i="1"/>
  <c r="DZ18" i="1"/>
  <c r="EA18" i="1"/>
  <c r="EB18" i="1"/>
  <c r="EC18" i="1"/>
  <c r="ED18" i="1"/>
  <c r="EE18" i="1"/>
  <c r="EF18" i="1"/>
  <c r="EG18" i="1"/>
  <c r="EH18" i="1"/>
  <c r="EI18" i="1"/>
  <c r="EJ18" i="1"/>
  <c r="EK18" i="1"/>
  <c r="EL18" i="1"/>
  <c r="EM18" i="1"/>
  <c r="EN18" i="1"/>
  <c r="EO18" i="1"/>
  <c r="EP18" i="1"/>
  <c r="EQ18" i="1"/>
  <c r="ER18" i="1"/>
  <c r="ES18" i="1"/>
  <c r="ET18" i="1"/>
  <c r="EU18" i="1"/>
  <c r="EV18" i="1"/>
  <c r="EW18" i="1"/>
  <c r="EX18" i="1"/>
  <c r="EY18" i="1"/>
  <c r="EZ18" i="1"/>
  <c r="FA18" i="1"/>
  <c r="FB18" i="1"/>
  <c r="FC18" i="1"/>
  <c r="FD18" i="1"/>
  <c r="FE18" i="1"/>
  <c r="FF18" i="1"/>
  <c r="FG18" i="1"/>
  <c r="FH18" i="1"/>
  <c r="FI18" i="1"/>
  <c r="FJ18" i="1"/>
  <c r="FK18" i="1"/>
  <c r="FL18" i="1"/>
  <c r="FM18" i="1"/>
  <c r="FN18" i="1"/>
  <c r="FO18" i="1"/>
  <c r="FP18" i="1"/>
  <c r="FQ18" i="1"/>
  <c r="FR18" i="1"/>
  <c r="FS18" i="1"/>
  <c r="FT18" i="1"/>
  <c r="FU18" i="1"/>
  <c r="FV18" i="1"/>
  <c r="FW18" i="1"/>
  <c r="FX18" i="1"/>
  <c r="FY18" i="1"/>
  <c r="FZ18" i="1"/>
  <c r="GA18" i="1"/>
  <c r="GB18" i="1"/>
  <c r="GC18" i="1"/>
  <c r="GD18" i="1"/>
  <c r="GE18" i="1"/>
  <c r="GF18" i="1"/>
  <c r="GG18" i="1"/>
  <c r="GH18" i="1"/>
  <c r="GI18" i="1"/>
  <c r="GJ18" i="1"/>
  <c r="GK18" i="1"/>
  <c r="GL18" i="1"/>
  <c r="GM18" i="1"/>
  <c r="GN18" i="1"/>
  <c r="GO18" i="1"/>
  <c r="GP18" i="1"/>
  <c r="GQ18" i="1"/>
  <c r="GR18" i="1"/>
  <c r="GS18" i="1"/>
  <c r="GT18" i="1"/>
  <c r="GU18" i="1"/>
  <c r="GV18" i="1"/>
  <c r="GW18" i="1"/>
  <c r="GX18" i="1"/>
  <c r="D20" i="1"/>
  <c r="E22" i="1"/>
  <c r="Z22" i="1"/>
  <c r="AA22" i="1"/>
  <c r="AM22" i="1"/>
  <c r="AN22" i="1"/>
  <c r="BD22" i="1"/>
  <c r="BE22" i="1"/>
  <c r="BF22" i="1"/>
  <c r="BG22" i="1"/>
  <c r="BH22" i="1"/>
  <c r="BI22" i="1"/>
  <c r="BJ22" i="1"/>
  <c r="BK22" i="1"/>
  <c r="BL22" i="1"/>
  <c r="BM22" i="1"/>
  <c r="BN22" i="1"/>
  <c r="BO22" i="1"/>
  <c r="BP22" i="1"/>
  <c r="BQ22" i="1"/>
  <c r="BR22" i="1"/>
  <c r="BS22" i="1"/>
  <c r="BT22" i="1"/>
  <c r="BU22" i="1"/>
  <c r="BV22" i="1"/>
  <c r="BW22" i="1"/>
  <c r="CM22" i="1"/>
  <c r="CN22" i="1"/>
  <c r="CO22" i="1"/>
  <c r="CP22" i="1"/>
  <c r="CQ22" i="1"/>
  <c r="CR22" i="1"/>
  <c r="CS22" i="1"/>
  <c r="CT22" i="1"/>
  <c r="CU22" i="1"/>
  <c r="CV22" i="1"/>
  <c r="CW22" i="1"/>
  <c r="CX22" i="1"/>
  <c r="CY22" i="1"/>
  <c r="CZ22" i="1"/>
  <c r="DA22" i="1"/>
  <c r="DB22" i="1"/>
  <c r="DC22" i="1"/>
  <c r="DD22" i="1"/>
  <c r="DE22" i="1"/>
  <c r="DF22" i="1"/>
  <c r="DG22" i="1"/>
  <c r="DH22" i="1"/>
  <c r="DI22" i="1"/>
  <c r="DJ22" i="1"/>
  <c r="DK22" i="1"/>
  <c r="DL22" i="1"/>
  <c r="DM22" i="1"/>
  <c r="DN22" i="1"/>
  <c r="DO22" i="1"/>
  <c r="DP22" i="1"/>
  <c r="DQ22" i="1"/>
  <c r="DR22" i="1"/>
  <c r="DS22" i="1"/>
  <c r="DT22" i="1"/>
  <c r="DU22" i="1"/>
  <c r="DV22" i="1"/>
  <c r="DW22" i="1"/>
  <c r="DX22" i="1"/>
  <c r="DY22" i="1"/>
  <c r="DZ22" i="1"/>
  <c r="EA22" i="1"/>
  <c r="EB22" i="1"/>
  <c r="EC22" i="1"/>
  <c r="ED22" i="1"/>
  <c r="EE22" i="1"/>
  <c r="EF22" i="1"/>
  <c r="EG22" i="1"/>
  <c r="EH22" i="1"/>
  <c r="EI22" i="1"/>
  <c r="EJ22" i="1"/>
  <c r="EK22" i="1"/>
  <c r="EL22" i="1"/>
  <c r="EM22" i="1"/>
  <c r="EN22" i="1"/>
  <c r="EO22" i="1"/>
  <c r="EP22" i="1"/>
  <c r="EQ22" i="1"/>
  <c r="ER22" i="1"/>
  <c r="ES22" i="1"/>
  <c r="ET22" i="1"/>
  <c r="EU22" i="1"/>
  <c r="EV22" i="1"/>
  <c r="EW22" i="1"/>
  <c r="EX22" i="1"/>
  <c r="EY22" i="1"/>
  <c r="EZ22" i="1"/>
  <c r="FA22" i="1"/>
  <c r="FB22" i="1"/>
  <c r="FC22" i="1"/>
  <c r="FD22" i="1"/>
  <c r="FE22" i="1"/>
  <c r="FF22" i="1"/>
  <c r="FG22" i="1"/>
  <c r="FH22" i="1"/>
  <c r="FI22" i="1"/>
  <c r="FJ22" i="1"/>
  <c r="FK22" i="1"/>
  <c r="FL22" i="1"/>
  <c r="FM22" i="1"/>
  <c r="FN22" i="1"/>
  <c r="FO22" i="1"/>
  <c r="FP22" i="1"/>
  <c r="FQ22" i="1"/>
  <c r="FR22" i="1"/>
  <c r="FS22" i="1"/>
  <c r="FT22" i="1"/>
  <c r="FU22" i="1"/>
  <c r="FV22" i="1"/>
  <c r="FW22" i="1"/>
  <c r="FX22" i="1"/>
  <c r="FY22" i="1"/>
  <c r="FZ22" i="1"/>
  <c r="GA22" i="1"/>
  <c r="GB22" i="1"/>
  <c r="GC22" i="1"/>
  <c r="GD22" i="1"/>
  <c r="GE22" i="1"/>
  <c r="GF22" i="1"/>
  <c r="GG22" i="1"/>
  <c r="GH22" i="1"/>
  <c r="GI22" i="1"/>
  <c r="GJ22" i="1"/>
  <c r="GK22" i="1"/>
  <c r="GL22" i="1"/>
  <c r="GM22" i="1"/>
  <c r="GN22" i="1"/>
  <c r="GO22" i="1"/>
  <c r="GP22" i="1"/>
  <c r="GQ22" i="1"/>
  <c r="GR22" i="1"/>
  <c r="GS22" i="1"/>
  <c r="GT22" i="1"/>
  <c r="GU22" i="1"/>
  <c r="GV22" i="1"/>
  <c r="GW22" i="1"/>
  <c r="GX22" i="1"/>
  <c r="C24" i="1"/>
  <c r="D24" i="1"/>
  <c r="AC24" i="1"/>
  <c r="AE24" i="1"/>
  <c r="AF24" i="1"/>
  <c r="AG24" i="1"/>
  <c r="CU24" i="1" s="1"/>
  <c r="T24" i="1" s="1"/>
  <c r="AH24" i="1"/>
  <c r="AI24" i="1"/>
  <c r="AJ24" i="1"/>
  <c r="CX24" i="1" s="1"/>
  <c r="W24" i="1" s="1"/>
  <c r="CS24" i="1"/>
  <c r="R24" i="1" s="1"/>
  <c r="CV24" i="1"/>
  <c r="U24" i="1" s="1"/>
  <c r="CW24" i="1"/>
  <c r="V24" i="1" s="1"/>
  <c r="FR24" i="1"/>
  <c r="GL24" i="1"/>
  <c r="GN24" i="1"/>
  <c r="GP24" i="1"/>
  <c r="GV24" i="1"/>
  <c r="GX24" i="1"/>
  <c r="I25" i="1"/>
  <c r="E35" i="5" s="1"/>
  <c r="AC25" i="1"/>
  <c r="AE25" i="1"/>
  <c r="CS25" i="1" s="1"/>
  <c r="AF25" i="1"/>
  <c r="AG25" i="1"/>
  <c r="CU25" i="1" s="1"/>
  <c r="T25" i="1" s="1"/>
  <c r="AH25" i="1"/>
  <c r="AI25" i="1"/>
  <c r="CW25" i="1" s="1"/>
  <c r="AJ25" i="1"/>
  <c r="CX25" i="1" s="1"/>
  <c r="W25" i="1" s="1"/>
  <c r="CT25" i="1"/>
  <c r="S25" i="1" s="1"/>
  <c r="CV25" i="1"/>
  <c r="FR25" i="1"/>
  <c r="GL25" i="1"/>
  <c r="GN25" i="1"/>
  <c r="GP25" i="1"/>
  <c r="GV25" i="1"/>
  <c r="I26" i="1"/>
  <c r="E36" i="5" s="1"/>
  <c r="AC26" i="1"/>
  <c r="AE26" i="1"/>
  <c r="AD26" i="1" s="1"/>
  <c r="CR26" i="1" s="1"/>
  <c r="Q26" i="1" s="1"/>
  <c r="AF26" i="1"/>
  <c r="AG26" i="1"/>
  <c r="AH26" i="1"/>
  <c r="CV26" i="1" s="1"/>
  <c r="AI26" i="1"/>
  <c r="AJ26" i="1"/>
  <c r="CX26" i="1" s="1"/>
  <c r="W26" i="1" s="1"/>
  <c r="CQ26" i="1"/>
  <c r="CU26" i="1"/>
  <c r="CW26" i="1"/>
  <c r="V26" i="1" s="1"/>
  <c r="FR26" i="1"/>
  <c r="GL26" i="1"/>
  <c r="GN26" i="1"/>
  <c r="GP26" i="1"/>
  <c r="GV26" i="1"/>
  <c r="I27" i="1"/>
  <c r="E37" i="5" s="1"/>
  <c r="AC27" i="1"/>
  <c r="AE27" i="1"/>
  <c r="AD27" i="1" s="1"/>
  <c r="CR27" i="1" s="1"/>
  <c r="AF27" i="1"/>
  <c r="AG27" i="1"/>
  <c r="CU27" i="1" s="1"/>
  <c r="T27" i="1" s="1"/>
  <c r="AH27" i="1"/>
  <c r="AI27" i="1"/>
  <c r="CW27" i="1" s="1"/>
  <c r="AJ27" i="1"/>
  <c r="CT27" i="1"/>
  <c r="S27" i="1" s="1"/>
  <c r="CV27" i="1"/>
  <c r="U27" i="1" s="1"/>
  <c r="CX27" i="1"/>
  <c r="FR27" i="1"/>
  <c r="GL27" i="1"/>
  <c r="GN27" i="1"/>
  <c r="GP27" i="1"/>
  <c r="GV27" i="1"/>
  <c r="C28" i="1"/>
  <c r="D28" i="1"/>
  <c r="AC28" i="1"/>
  <c r="H41" i="5" s="1"/>
  <c r="AE28" i="1"/>
  <c r="CS28" i="1" s="1"/>
  <c r="R28" i="1" s="1"/>
  <c r="GK28" i="1" s="1"/>
  <c r="AF28" i="1"/>
  <c r="AG28" i="1"/>
  <c r="CU28" i="1" s="1"/>
  <c r="T28" i="1" s="1"/>
  <c r="AH28" i="1"/>
  <c r="AI28" i="1"/>
  <c r="CW28" i="1" s="1"/>
  <c r="V28" i="1" s="1"/>
  <c r="AJ28" i="1"/>
  <c r="CX28" i="1" s="1"/>
  <c r="W28" i="1" s="1"/>
  <c r="CV28" i="1"/>
  <c r="U28" i="1" s="1"/>
  <c r="FR28" i="1"/>
  <c r="GL28" i="1"/>
  <c r="GN28" i="1"/>
  <c r="GP28" i="1"/>
  <c r="GV28" i="1"/>
  <c r="GX28" i="1" s="1"/>
  <c r="I29" i="1"/>
  <c r="AC29" i="1"/>
  <c r="AE29" i="1"/>
  <c r="AD29" i="1" s="1"/>
  <c r="CR29" i="1" s="1"/>
  <c r="AF29" i="1"/>
  <c r="AG29" i="1"/>
  <c r="AH29" i="1"/>
  <c r="CV29" i="1" s="1"/>
  <c r="AI29" i="1"/>
  <c r="CW29" i="1" s="1"/>
  <c r="V29" i="1" s="1"/>
  <c r="AJ29" i="1"/>
  <c r="CX29" i="1" s="1"/>
  <c r="W29" i="1" s="1"/>
  <c r="CQ29" i="1"/>
  <c r="P29" i="1" s="1"/>
  <c r="CU29" i="1"/>
  <c r="FR29" i="1"/>
  <c r="GL29" i="1"/>
  <c r="GN29" i="1"/>
  <c r="GP29" i="1"/>
  <c r="GV29" i="1"/>
  <c r="C30" i="1"/>
  <c r="D30" i="1"/>
  <c r="AC30" i="1"/>
  <c r="H49" i="5" s="1"/>
  <c r="AE30" i="1"/>
  <c r="AD30" i="1" s="1"/>
  <c r="AF30" i="1"/>
  <c r="AG30" i="1"/>
  <c r="AH30" i="1"/>
  <c r="CV30" i="1" s="1"/>
  <c r="U30" i="1" s="1"/>
  <c r="AI30" i="1"/>
  <c r="AJ30" i="1"/>
  <c r="CX30" i="1" s="1"/>
  <c r="W30" i="1" s="1"/>
  <c r="CQ30" i="1"/>
  <c r="P30" i="1" s="1"/>
  <c r="K49" i="5" s="1"/>
  <c r="CU30" i="1"/>
  <c r="T30" i="1" s="1"/>
  <c r="CW30" i="1"/>
  <c r="V30" i="1" s="1"/>
  <c r="FR30" i="1"/>
  <c r="GL30" i="1"/>
  <c r="GN30" i="1"/>
  <c r="GP30" i="1"/>
  <c r="GV30" i="1"/>
  <c r="GX30" i="1" s="1"/>
  <c r="I31" i="1"/>
  <c r="E53" i="5" s="1"/>
  <c r="AC31" i="1"/>
  <c r="AE31" i="1"/>
  <c r="AF31" i="1"/>
  <c r="AG31" i="1"/>
  <c r="CU31" i="1" s="1"/>
  <c r="T31" i="1" s="1"/>
  <c r="AH31" i="1"/>
  <c r="AI31" i="1"/>
  <c r="CW31" i="1" s="1"/>
  <c r="AJ31" i="1"/>
  <c r="CT31" i="1"/>
  <c r="S31" i="1" s="1"/>
  <c r="CV31" i="1"/>
  <c r="U31" i="1" s="1"/>
  <c r="CX31" i="1"/>
  <c r="FR31" i="1"/>
  <c r="GL31" i="1"/>
  <c r="GN31" i="1"/>
  <c r="GP31" i="1"/>
  <c r="GV31" i="1"/>
  <c r="C32" i="1"/>
  <c r="D32" i="1"/>
  <c r="AC32" i="1"/>
  <c r="AE32" i="1"/>
  <c r="AF32" i="1"/>
  <c r="AG32" i="1"/>
  <c r="CU32" i="1" s="1"/>
  <c r="T32" i="1" s="1"/>
  <c r="AH32" i="1"/>
  <c r="AI32" i="1"/>
  <c r="CW32" i="1" s="1"/>
  <c r="V32" i="1" s="1"/>
  <c r="AJ32" i="1"/>
  <c r="CX32" i="1" s="1"/>
  <c r="W32" i="1" s="1"/>
  <c r="CV32" i="1"/>
  <c r="U32" i="1" s="1"/>
  <c r="FR32" i="1"/>
  <c r="GL32" i="1"/>
  <c r="GN32" i="1"/>
  <c r="GP32" i="1"/>
  <c r="GV32" i="1"/>
  <c r="GX32" i="1" s="1"/>
  <c r="I33" i="1"/>
  <c r="E63" i="5" s="1"/>
  <c r="AC33" i="1"/>
  <c r="AE33" i="1"/>
  <c r="CS33" i="1" s="1"/>
  <c r="R33" i="1" s="1"/>
  <c r="GK33" i="1" s="1"/>
  <c r="AF33" i="1"/>
  <c r="AG33" i="1"/>
  <c r="CU33" i="1" s="1"/>
  <c r="T33" i="1" s="1"/>
  <c r="AH33" i="1"/>
  <c r="AI33" i="1"/>
  <c r="CW33" i="1" s="1"/>
  <c r="V33" i="1" s="1"/>
  <c r="AJ33" i="1"/>
  <c r="CQ33" i="1"/>
  <c r="P33" i="1" s="1"/>
  <c r="CV33" i="1"/>
  <c r="U33" i="1" s="1"/>
  <c r="CX33" i="1"/>
  <c r="W33" i="1" s="1"/>
  <c r="FR33" i="1"/>
  <c r="GL33" i="1"/>
  <c r="GN33" i="1"/>
  <c r="GP33" i="1"/>
  <c r="GV33" i="1"/>
  <c r="GX33" i="1" s="1"/>
  <c r="C34" i="1"/>
  <c r="D34" i="1"/>
  <c r="AC34" i="1"/>
  <c r="H69" i="5" s="1"/>
  <c r="AE34" i="1"/>
  <c r="AF34" i="1"/>
  <c r="AG34" i="1"/>
  <c r="CU34" i="1" s="1"/>
  <c r="T34" i="1" s="1"/>
  <c r="AH34" i="1"/>
  <c r="AI34" i="1"/>
  <c r="CW34" i="1" s="1"/>
  <c r="V34" i="1" s="1"/>
  <c r="AJ34" i="1"/>
  <c r="CT34" i="1"/>
  <c r="S34" i="1" s="1"/>
  <c r="K66" i="5" s="1"/>
  <c r="CV34" i="1"/>
  <c r="U34" i="1" s="1"/>
  <c r="CX34" i="1"/>
  <c r="W34" i="1" s="1"/>
  <c r="FR34" i="1"/>
  <c r="GL34" i="1"/>
  <c r="GN34" i="1"/>
  <c r="GP34" i="1"/>
  <c r="GV34" i="1"/>
  <c r="GX34" i="1"/>
  <c r="I35" i="1"/>
  <c r="AC35" i="1"/>
  <c r="AE35" i="1"/>
  <c r="AD35" i="1" s="1"/>
  <c r="AB35" i="1" s="1"/>
  <c r="AF35" i="1"/>
  <c r="AG35" i="1"/>
  <c r="AH35" i="1"/>
  <c r="CV35" i="1" s="1"/>
  <c r="U35" i="1" s="1"/>
  <c r="AI35" i="1"/>
  <c r="CW35" i="1" s="1"/>
  <c r="V35" i="1" s="1"/>
  <c r="AJ35" i="1"/>
  <c r="CX35" i="1" s="1"/>
  <c r="CU35" i="1"/>
  <c r="FR35" i="1"/>
  <c r="GL35" i="1"/>
  <c r="GN35" i="1"/>
  <c r="GP35" i="1"/>
  <c r="GV35" i="1"/>
  <c r="C36" i="1"/>
  <c r="D36" i="1"/>
  <c r="AC36" i="1"/>
  <c r="H77" i="5" s="1"/>
  <c r="AE36" i="1"/>
  <c r="CS36" i="1" s="1"/>
  <c r="R36" i="1" s="1"/>
  <c r="GK36" i="1" s="1"/>
  <c r="AF36" i="1"/>
  <c r="CT36" i="1" s="1"/>
  <c r="S36" i="1" s="1"/>
  <c r="K76" i="5" s="1"/>
  <c r="AG36" i="1"/>
  <c r="CU36" i="1" s="1"/>
  <c r="T36" i="1" s="1"/>
  <c r="AH36" i="1"/>
  <c r="CV36" i="1" s="1"/>
  <c r="U36" i="1" s="1"/>
  <c r="AI36" i="1"/>
  <c r="AJ36" i="1"/>
  <c r="CW36" i="1"/>
  <c r="V36" i="1" s="1"/>
  <c r="CX36" i="1"/>
  <c r="W36" i="1" s="1"/>
  <c r="FR36" i="1"/>
  <c r="GL36" i="1"/>
  <c r="GN36" i="1"/>
  <c r="GP36" i="1"/>
  <c r="GV36" i="1"/>
  <c r="GX36" i="1"/>
  <c r="I37" i="1"/>
  <c r="GX37" i="1" s="1"/>
  <c r="AC37" i="1"/>
  <c r="AE37" i="1"/>
  <c r="AD37" i="1" s="1"/>
  <c r="CR37" i="1" s="1"/>
  <c r="AF37" i="1"/>
  <c r="AG37" i="1"/>
  <c r="CU37" i="1" s="1"/>
  <c r="AH37" i="1"/>
  <c r="AI37" i="1"/>
  <c r="AJ37" i="1"/>
  <c r="CX37" i="1" s="1"/>
  <c r="CV37" i="1"/>
  <c r="CW37" i="1"/>
  <c r="FR37" i="1"/>
  <c r="GL37" i="1"/>
  <c r="GN37" i="1"/>
  <c r="GP37" i="1"/>
  <c r="GV37" i="1"/>
  <c r="C38" i="1"/>
  <c r="D38" i="1"/>
  <c r="AC38" i="1"/>
  <c r="AE38" i="1"/>
  <c r="CS38" i="1" s="1"/>
  <c r="R38" i="1" s="1"/>
  <c r="GK38" i="1" s="1"/>
  <c r="AF38" i="1"/>
  <c r="AG38" i="1"/>
  <c r="CU38" i="1" s="1"/>
  <c r="T38" i="1" s="1"/>
  <c r="AH38" i="1"/>
  <c r="AI38" i="1"/>
  <c r="CW38" i="1" s="1"/>
  <c r="V38" i="1" s="1"/>
  <c r="AJ38" i="1"/>
  <c r="CX38" i="1" s="1"/>
  <c r="W38" i="1" s="1"/>
  <c r="CV38" i="1"/>
  <c r="U38" i="1" s="1"/>
  <c r="FR38" i="1"/>
  <c r="GL38" i="1"/>
  <c r="GN38" i="1"/>
  <c r="GP38" i="1"/>
  <c r="GV38" i="1"/>
  <c r="GX38" i="1" s="1"/>
  <c r="I39" i="1"/>
  <c r="E89" i="5" s="1"/>
  <c r="AC39" i="1"/>
  <c r="AE39" i="1"/>
  <c r="CS39" i="1" s="1"/>
  <c r="R39" i="1" s="1"/>
  <c r="GK39" i="1" s="1"/>
  <c r="AF39" i="1"/>
  <c r="AG39" i="1"/>
  <c r="AH39" i="1"/>
  <c r="CV39" i="1" s="1"/>
  <c r="U39" i="1" s="1"/>
  <c r="AI39" i="1"/>
  <c r="CW39" i="1" s="1"/>
  <c r="V39" i="1" s="1"/>
  <c r="AJ39" i="1"/>
  <c r="CT39" i="1"/>
  <c r="S39" i="1" s="1"/>
  <c r="CU39" i="1"/>
  <c r="T39" i="1" s="1"/>
  <c r="CX39" i="1"/>
  <c r="W39" i="1" s="1"/>
  <c r="FR39" i="1"/>
  <c r="GL39" i="1"/>
  <c r="GN39" i="1"/>
  <c r="GP39" i="1"/>
  <c r="GV39" i="1"/>
  <c r="GX39" i="1"/>
  <c r="C40" i="1"/>
  <c r="D40" i="1"/>
  <c r="R40" i="1"/>
  <c r="AC40" i="1"/>
  <c r="H95" i="5" s="1"/>
  <c r="AE40" i="1"/>
  <c r="AF40" i="1"/>
  <c r="AG40" i="1"/>
  <c r="CU40" i="1" s="1"/>
  <c r="T40" i="1" s="1"/>
  <c r="AH40" i="1"/>
  <c r="AI40" i="1"/>
  <c r="AJ40" i="1"/>
  <c r="CX40" i="1" s="1"/>
  <c r="W40" i="1" s="1"/>
  <c r="CQ40" i="1"/>
  <c r="P40" i="1" s="1"/>
  <c r="K95" i="5" s="1"/>
  <c r="CS40" i="1"/>
  <c r="CV40" i="1"/>
  <c r="U40" i="1" s="1"/>
  <c r="CW40" i="1"/>
  <c r="V40" i="1" s="1"/>
  <c r="FR40" i="1"/>
  <c r="GL40" i="1"/>
  <c r="GN40" i="1"/>
  <c r="GP40" i="1"/>
  <c r="GV40" i="1"/>
  <c r="GX40" i="1" s="1"/>
  <c r="I41" i="1"/>
  <c r="E99" i="5" s="1"/>
  <c r="AC41" i="1"/>
  <c r="AE41" i="1"/>
  <c r="AF41" i="1"/>
  <c r="AG41" i="1"/>
  <c r="CU41" i="1" s="1"/>
  <c r="T41" i="1" s="1"/>
  <c r="AH41" i="1"/>
  <c r="AI41" i="1"/>
  <c r="CW41" i="1" s="1"/>
  <c r="AJ41" i="1"/>
  <c r="CQ41" i="1"/>
  <c r="P41" i="1" s="1"/>
  <c r="CV41" i="1"/>
  <c r="U41" i="1" s="1"/>
  <c r="CX41" i="1"/>
  <c r="W41" i="1" s="1"/>
  <c r="FR41" i="1"/>
  <c r="GL41" i="1"/>
  <c r="GN41" i="1"/>
  <c r="GP41" i="1"/>
  <c r="GV41" i="1"/>
  <c r="C42" i="1"/>
  <c r="D42" i="1"/>
  <c r="AC42" i="1"/>
  <c r="AE42" i="1"/>
  <c r="AD42" i="1" s="1"/>
  <c r="H103" i="5" s="1"/>
  <c r="AF42" i="1"/>
  <c r="AG42" i="1"/>
  <c r="CU42" i="1" s="1"/>
  <c r="T42" i="1" s="1"/>
  <c r="AH42" i="1"/>
  <c r="CV42" i="1" s="1"/>
  <c r="U42" i="1" s="1"/>
  <c r="AI42" i="1"/>
  <c r="AJ42" i="1"/>
  <c r="CR42" i="1"/>
  <c r="Q42" i="1" s="1"/>
  <c r="K103" i="5" s="1"/>
  <c r="CS42" i="1"/>
  <c r="R42" i="1" s="1"/>
  <c r="GK42" i="1" s="1"/>
  <c r="CT42" i="1"/>
  <c r="S42" i="1" s="1"/>
  <c r="K102" i="5" s="1"/>
  <c r="CW42" i="1"/>
  <c r="V42" i="1" s="1"/>
  <c r="CX42" i="1"/>
  <c r="W42" i="1" s="1"/>
  <c r="FR42" i="1"/>
  <c r="GL42" i="1"/>
  <c r="GN42" i="1"/>
  <c r="GP42" i="1"/>
  <c r="GV42" i="1"/>
  <c r="GX42" i="1"/>
  <c r="I43" i="1"/>
  <c r="E108" i="5" s="1"/>
  <c r="AC43" i="1"/>
  <c r="AE43" i="1"/>
  <c r="AD43" i="1" s="1"/>
  <c r="AB43" i="1" s="1"/>
  <c r="AF43" i="1"/>
  <c r="AG43" i="1"/>
  <c r="CU43" i="1" s="1"/>
  <c r="AH43" i="1"/>
  <c r="AI43" i="1"/>
  <c r="CW43" i="1" s="1"/>
  <c r="V43" i="1" s="1"/>
  <c r="AJ43" i="1"/>
  <c r="CX43" i="1" s="1"/>
  <c r="W43" i="1" s="1"/>
  <c r="CV43" i="1"/>
  <c r="FR43" i="1"/>
  <c r="GL43" i="1"/>
  <c r="GN43" i="1"/>
  <c r="GP43" i="1"/>
  <c r="GV43" i="1"/>
  <c r="GX43" i="1" s="1"/>
  <c r="C44" i="1"/>
  <c r="D44" i="1"/>
  <c r="AC44" i="1"/>
  <c r="AE44" i="1"/>
  <c r="CS44" i="1" s="1"/>
  <c r="R44" i="1" s="1"/>
  <c r="AF44" i="1"/>
  <c r="AG44" i="1"/>
  <c r="CU44" i="1" s="1"/>
  <c r="T44" i="1" s="1"/>
  <c r="AH44" i="1"/>
  <c r="CV44" i="1" s="1"/>
  <c r="U44" i="1" s="1"/>
  <c r="AI44" i="1"/>
  <c r="CW44" i="1" s="1"/>
  <c r="V44" i="1" s="1"/>
  <c r="AJ44" i="1"/>
  <c r="CX44" i="1" s="1"/>
  <c r="W44" i="1" s="1"/>
  <c r="FR44" i="1"/>
  <c r="GK44" i="1"/>
  <c r="GL44" i="1"/>
  <c r="GN44" i="1"/>
  <c r="GP44" i="1"/>
  <c r="GV44" i="1"/>
  <c r="GX44" i="1" s="1"/>
  <c r="I45" i="1"/>
  <c r="E116" i="5" s="1"/>
  <c r="AC45" i="1"/>
  <c r="AD45" i="1"/>
  <c r="CR45" i="1" s="1"/>
  <c r="Q45" i="1" s="1"/>
  <c r="AE45" i="1"/>
  <c r="AF45" i="1"/>
  <c r="AG45" i="1"/>
  <c r="CU45" i="1" s="1"/>
  <c r="T45" i="1" s="1"/>
  <c r="AH45" i="1"/>
  <c r="CV45" i="1" s="1"/>
  <c r="U45" i="1" s="1"/>
  <c r="AI45" i="1"/>
  <c r="AJ45" i="1"/>
  <c r="CS45" i="1"/>
  <c r="R45" i="1" s="1"/>
  <c r="GK45" i="1" s="1"/>
  <c r="CW45" i="1"/>
  <c r="V45" i="1" s="1"/>
  <c r="CX45" i="1"/>
  <c r="W45" i="1" s="1"/>
  <c r="FR45" i="1"/>
  <c r="GL45" i="1"/>
  <c r="GN45" i="1"/>
  <c r="GP45" i="1"/>
  <c r="GV45" i="1"/>
  <c r="GX45" i="1"/>
  <c r="C46" i="1"/>
  <c r="D46" i="1"/>
  <c r="AC46" i="1"/>
  <c r="H122" i="5" s="1"/>
  <c r="AE46" i="1"/>
  <c r="AF46" i="1"/>
  <c r="AG46" i="1"/>
  <c r="AH46" i="1"/>
  <c r="AI46" i="1"/>
  <c r="CW46" i="1" s="1"/>
  <c r="V46" i="1" s="1"/>
  <c r="AJ46" i="1"/>
  <c r="CX46" i="1" s="1"/>
  <c r="W46" i="1" s="1"/>
  <c r="CU46" i="1"/>
  <c r="T46" i="1" s="1"/>
  <c r="CV46" i="1"/>
  <c r="U46" i="1" s="1"/>
  <c r="FR46" i="1"/>
  <c r="GL46" i="1"/>
  <c r="GN46" i="1"/>
  <c r="GP46" i="1"/>
  <c r="GV46" i="1"/>
  <c r="GX46" i="1" s="1"/>
  <c r="I47" i="1"/>
  <c r="E126" i="5" s="1"/>
  <c r="AC47" i="1"/>
  <c r="AD47" i="1"/>
  <c r="CR47" i="1" s="1"/>
  <c r="Q47" i="1" s="1"/>
  <c r="AE47" i="1"/>
  <c r="CS47" i="1" s="1"/>
  <c r="R47" i="1" s="1"/>
  <c r="AF47" i="1"/>
  <c r="AG47" i="1"/>
  <c r="CU47" i="1" s="1"/>
  <c r="T47" i="1" s="1"/>
  <c r="AH47" i="1"/>
  <c r="CV47" i="1" s="1"/>
  <c r="U47" i="1" s="1"/>
  <c r="AI47" i="1"/>
  <c r="CW47" i="1" s="1"/>
  <c r="V47" i="1" s="1"/>
  <c r="AJ47" i="1"/>
  <c r="CX47" i="1" s="1"/>
  <c r="W47" i="1" s="1"/>
  <c r="CT47" i="1"/>
  <c r="S47" i="1" s="1"/>
  <c r="CZ47" i="1" s="1"/>
  <c r="Y47" i="1" s="1"/>
  <c r="V126" i="5" s="1"/>
  <c r="FR47" i="1"/>
  <c r="GK47" i="1"/>
  <c r="GL47" i="1"/>
  <c r="GN47" i="1"/>
  <c r="GP47" i="1"/>
  <c r="GV47" i="1"/>
  <c r="GX47" i="1" s="1"/>
  <c r="C48" i="1"/>
  <c r="D48" i="1"/>
  <c r="AC48" i="1"/>
  <c r="AE48" i="1"/>
  <c r="AD48" i="1" s="1"/>
  <c r="AF48" i="1"/>
  <c r="AG48" i="1"/>
  <c r="CU48" i="1" s="1"/>
  <c r="T48" i="1" s="1"/>
  <c r="AH48" i="1"/>
  <c r="CV48" i="1" s="1"/>
  <c r="U48" i="1" s="1"/>
  <c r="AI48" i="1"/>
  <c r="CW48" i="1" s="1"/>
  <c r="V48" i="1" s="1"/>
  <c r="AJ48" i="1"/>
  <c r="CX48" i="1" s="1"/>
  <c r="W48" i="1" s="1"/>
  <c r="CR48" i="1"/>
  <c r="Q48" i="1" s="1"/>
  <c r="CS48" i="1"/>
  <c r="R48" i="1" s="1"/>
  <c r="GK48" i="1" s="1"/>
  <c r="FR48" i="1"/>
  <c r="GL48" i="1"/>
  <c r="GN48" i="1"/>
  <c r="GP48" i="1"/>
  <c r="GV48" i="1"/>
  <c r="GX48" i="1" s="1"/>
  <c r="I49" i="1"/>
  <c r="E134" i="5" s="1"/>
  <c r="AC49" i="1"/>
  <c r="H134" i="5" s="1"/>
  <c r="X134" i="5" s="1"/>
  <c r="AD49" i="1"/>
  <c r="AE49" i="1"/>
  <c r="AF49" i="1"/>
  <c r="AG49" i="1"/>
  <c r="CU49" i="1" s="1"/>
  <c r="T49" i="1" s="1"/>
  <c r="AH49" i="1"/>
  <c r="CV49" i="1" s="1"/>
  <c r="U49" i="1" s="1"/>
  <c r="AI49" i="1"/>
  <c r="AJ49" i="1"/>
  <c r="CX49" i="1" s="1"/>
  <c r="W49" i="1" s="1"/>
  <c r="CR49" i="1"/>
  <c r="Q49" i="1" s="1"/>
  <c r="CS49" i="1"/>
  <c r="R49" i="1" s="1"/>
  <c r="CW49" i="1"/>
  <c r="V49" i="1" s="1"/>
  <c r="FR49" i="1"/>
  <c r="GK49" i="1"/>
  <c r="GL49" i="1"/>
  <c r="GN49" i="1"/>
  <c r="GP49" i="1"/>
  <c r="GV49" i="1"/>
  <c r="GX49" i="1"/>
  <c r="C50" i="1"/>
  <c r="D50" i="1"/>
  <c r="AC50" i="1"/>
  <c r="H140" i="5" s="1"/>
  <c r="AE50" i="1"/>
  <c r="AF50" i="1"/>
  <c r="AG50" i="1"/>
  <c r="AH50" i="1"/>
  <c r="CV50" i="1" s="1"/>
  <c r="U50" i="1" s="1"/>
  <c r="AI50" i="1"/>
  <c r="CW50" i="1" s="1"/>
  <c r="V50" i="1" s="1"/>
  <c r="AJ50" i="1"/>
  <c r="CX50" i="1" s="1"/>
  <c r="W50" i="1" s="1"/>
  <c r="CU50" i="1"/>
  <c r="T50" i="1" s="1"/>
  <c r="FR50" i="1"/>
  <c r="GL50" i="1"/>
  <c r="GN50" i="1"/>
  <c r="GP50" i="1"/>
  <c r="GV50" i="1"/>
  <c r="GX50" i="1" s="1"/>
  <c r="I51" i="1"/>
  <c r="E144" i="5" s="1"/>
  <c r="AC51" i="1"/>
  <c r="CQ51" i="1" s="1"/>
  <c r="P51" i="1" s="1"/>
  <c r="AD51" i="1"/>
  <c r="CR51" i="1" s="1"/>
  <c r="AE51" i="1"/>
  <c r="CS51" i="1" s="1"/>
  <c r="AF51" i="1"/>
  <c r="AG51" i="1"/>
  <c r="CU51" i="1" s="1"/>
  <c r="T51" i="1" s="1"/>
  <c r="AH51" i="1"/>
  <c r="CV51" i="1" s="1"/>
  <c r="AI51" i="1"/>
  <c r="CW51" i="1" s="1"/>
  <c r="AJ51" i="1"/>
  <c r="CX51" i="1"/>
  <c r="W51" i="1" s="1"/>
  <c r="FR51" i="1"/>
  <c r="GL51" i="1"/>
  <c r="GN51" i="1"/>
  <c r="GP51" i="1"/>
  <c r="GV51" i="1"/>
  <c r="GX51" i="1" s="1"/>
  <c r="I52" i="1"/>
  <c r="E145" i="5" s="1"/>
  <c r="AC52" i="1"/>
  <c r="AE52" i="1"/>
  <c r="AD52" i="1" s="1"/>
  <c r="CR52" i="1" s="1"/>
  <c r="Q52" i="1" s="1"/>
  <c r="AF52" i="1"/>
  <c r="AG52" i="1"/>
  <c r="CU52" i="1" s="1"/>
  <c r="AH52" i="1"/>
  <c r="CV52" i="1" s="1"/>
  <c r="U52" i="1" s="1"/>
  <c r="AI52" i="1"/>
  <c r="AJ52" i="1"/>
  <c r="CT52" i="1"/>
  <c r="S52" i="1" s="1"/>
  <c r="CW52" i="1"/>
  <c r="V52" i="1" s="1"/>
  <c r="CX52" i="1"/>
  <c r="W52" i="1" s="1"/>
  <c r="FR52" i="1"/>
  <c r="GL52" i="1"/>
  <c r="GN52" i="1"/>
  <c r="GP52" i="1"/>
  <c r="GV52" i="1"/>
  <c r="GX52" i="1"/>
  <c r="I53" i="1"/>
  <c r="E146" i="5" s="1"/>
  <c r="AC53" i="1"/>
  <c r="AE53" i="1"/>
  <c r="AD53" i="1" s="1"/>
  <c r="AF53" i="1"/>
  <c r="AG53" i="1"/>
  <c r="CU53" i="1" s="1"/>
  <c r="T53" i="1" s="1"/>
  <c r="AH53" i="1"/>
  <c r="AI53" i="1"/>
  <c r="AJ53" i="1"/>
  <c r="CX53" i="1" s="1"/>
  <c r="CS53" i="1"/>
  <c r="CV53" i="1"/>
  <c r="CW53" i="1"/>
  <c r="FR53" i="1"/>
  <c r="GL53" i="1"/>
  <c r="GN53" i="1"/>
  <c r="GP53" i="1"/>
  <c r="GV53" i="1"/>
  <c r="GX53" i="1"/>
  <c r="B55" i="1"/>
  <c r="B22" i="1" s="1"/>
  <c r="C55" i="1"/>
  <c r="C22" i="1" s="1"/>
  <c r="D55" i="1"/>
  <c r="D22" i="1" s="1"/>
  <c r="F55" i="1"/>
  <c r="F22" i="1" s="1"/>
  <c r="G55" i="1"/>
  <c r="BX55" i="1"/>
  <c r="BX22" i="1" s="1"/>
  <c r="BY55" i="1"/>
  <c r="BY22" i="1" s="1"/>
  <c r="CK55" i="1"/>
  <c r="CK22" i="1" s="1"/>
  <c r="CL55" i="1"/>
  <c r="CL22" i="1" s="1"/>
  <c r="B87" i="1"/>
  <c r="B18" i="1" s="1"/>
  <c r="C87" i="1"/>
  <c r="C18" i="1" s="1"/>
  <c r="D87" i="1"/>
  <c r="D18" i="1" s="1"/>
  <c r="F87" i="1"/>
  <c r="F18" i="1" s="1"/>
  <c r="G87" i="1"/>
  <c r="G18" i="1" s="1"/>
  <c r="L143" i="5" l="1"/>
  <c r="L147" i="5"/>
  <c r="Q147" i="5" s="1"/>
  <c r="L109" i="5"/>
  <c r="Q109" i="5" s="1"/>
  <c r="L107" i="5"/>
  <c r="L135" i="5"/>
  <c r="Q135" i="5" s="1"/>
  <c r="L133" i="5"/>
  <c r="CQ48" i="1"/>
  <c r="P48" i="1" s="1"/>
  <c r="K130" i="5" s="1"/>
  <c r="H130" i="5"/>
  <c r="AB47" i="1"/>
  <c r="H126" i="5"/>
  <c r="X126" i="5" s="1"/>
  <c r="L100" i="5"/>
  <c r="Q100" i="5" s="1"/>
  <c r="L98" i="5"/>
  <c r="H85" i="5"/>
  <c r="L74" i="5"/>
  <c r="Q74" i="5" s="1"/>
  <c r="L72" i="5"/>
  <c r="L34" i="5"/>
  <c r="L38" i="5"/>
  <c r="Q38" i="5" s="1"/>
  <c r="CS46" i="1"/>
  <c r="R46" i="1" s="1"/>
  <c r="H121" i="5"/>
  <c r="R121" i="5" s="1"/>
  <c r="CQ42" i="1"/>
  <c r="P42" i="1" s="1"/>
  <c r="H104" i="5"/>
  <c r="L90" i="5"/>
  <c r="Q90" i="5" s="1"/>
  <c r="L88" i="5"/>
  <c r="U81" i="5"/>
  <c r="S81" i="5"/>
  <c r="AD34" i="1"/>
  <c r="H68" i="5"/>
  <c r="R68" i="5" s="1"/>
  <c r="S55" i="5"/>
  <c r="H56" i="5"/>
  <c r="R56" i="5" s="1"/>
  <c r="U55" i="5"/>
  <c r="CQ50" i="1"/>
  <c r="P50" i="1" s="1"/>
  <c r="K140" i="5" s="1"/>
  <c r="AB48" i="1"/>
  <c r="S126" i="5"/>
  <c r="U126" i="5"/>
  <c r="U99" i="5"/>
  <c r="S99" i="5"/>
  <c r="CT40" i="1"/>
  <c r="S40" i="1" s="1"/>
  <c r="K92" i="5" s="1"/>
  <c r="U91" i="5"/>
  <c r="S91" i="5"/>
  <c r="H92" i="5"/>
  <c r="R92" i="5" s="1"/>
  <c r="AD39" i="1"/>
  <c r="CR39" i="1" s="1"/>
  <c r="Q39" i="1" s="1"/>
  <c r="U83" i="5"/>
  <c r="S83" i="5"/>
  <c r="H84" i="5"/>
  <c r="R84" i="5" s="1"/>
  <c r="Q37" i="1"/>
  <c r="CS35" i="1"/>
  <c r="R35" i="1" s="1"/>
  <c r="GK35" i="1" s="1"/>
  <c r="H73" i="5"/>
  <c r="X73" i="5" s="1"/>
  <c r="S63" i="5"/>
  <c r="U63" i="5"/>
  <c r="L64" i="5"/>
  <c r="Q64" i="5" s="1"/>
  <c r="L62" i="5"/>
  <c r="AD32" i="1"/>
  <c r="H58" i="5"/>
  <c r="R58" i="5" s="1"/>
  <c r="CS29" i="1"/>
  <c r="R29" i="1" s="1"/>
  <c r="GK29" i="1" s="1"/>
  <c r="T26" i="1"/>
  <c r="GX25" i="1"/>
  <c r="U35" i="5"/>
  <c r="S35" i="5"/>
  <c r="GK24" i="1"/>
  <c r="K30" i="5"/>
  <c r="R53" i="1"/>
  <c r="GK53" i="1" s="1"/>
  <c r="AB51" i="1"/>
  <c r="H144" i="5"/>
  <c r="X144" i="5" s="1"/>
  <c r="CQ49" i="1"/>
  <c r="P49" i="1" s="1"/>
  <c r="L127" i="5"/>
  <c r="Q127" i="5" s="1"/>
  <c r="L125" i="5"/>
  <c r="U110" i="5"/>
  <c r="S110" i="5"/>
  <c r="H111" i="5"/>
  <c r="CT43" i="1"/>
  <c r="S43" i="1" s="1"/>
  <c r="S108" i="5"/>
  <c r="U108" i="5"/>
  <c r="GK40" i="1"/>
  <c r="K94" i="5"/>
  <c r="CQ38" i="1"/>
  <c r="P38" i="1" s="1"/>
  <c r="K85" i="5" s="1"/>
  <c r="V37" i="1"/>
  <c r="E81" i="5"/>
  <c r="CT30" i="1"/>
  <c r="S30" i="1" s="1"/>
  <c r="K48" i="5" s="1"/>
  <c r="U47" i="5"/>
  <c r="S47" i="5"/>
  <c r="H48" i="5"/>
  <c r="R48" i="5" s="1"/>
  <c r="CQ27" i="1"/>
  <c r="P27" i="1" s="1"/>
  <c r="H37" i="5"/>
  <c r="X37" i="5" s="1"/>
  <c r="AB26" i="1"/>
  <c r="U36" i="5"/>
  <c r="S36" i="5"/>
  <c r="CD55" i="1"/>
  <c r="CT49" i="1"/>
  <c r="S49" i="1" s="1"/>
  <c r="CY49" i="1" s="1"/>
  <c r="X49" i="1" s="1"/>
  <c r="T134" i="5" s="1"/>
  <c r="S134" i="5"/>
  <c r="U134" i="5"/>
  <c r="AO55" i="1"/>
  <c r="V53" i="1"/>
  <c r="CS52" i="1"/>
  <c r="R52" i="1" s="1"/>
  <c r="GK52" i="1" s="1"/>
  <c r="T52" i="1"/>
  <c r="AB52" i="1"/>
  <c r="H145" i="5"/>
  <c r="X145" i="5" s="1"/>
  <c r="V51" i="1"/>
  <c r="R51" i="1"/>
  <c r="GK51" i="1" s="1"/>
  <c r="CT50" i="1"/>
  <c r="S50" i="1" s="1"/>
  <c r="K137" i="5" s="1"/>
  <c r="U136" i="5"/>
  <c r="S136" i="5"/>
  <c r="H137" i="5"/>
  <c r="R137" i="5" s="1"/>
  <c r="CZ49" i="1"/>
  <c r="Y49" i="1" s="1"/>
  <c r="V134" i="5" s="1"/>
  <c r="CB55" i="1"/>
  <c r="CT48" i="1"/>
  <c r="S48" i="1" s="1"/>
  <c r="U128" i="5"/>
  <c r="H132" i="5" s="1"/>
  <c r="S128" i="5"/>
  <c r="H129" i="5"/>
  <c r="CQ46" i="1"/>
  <c r="P46" i="1" s="1"/>
  <c r="K122" i="5" s="1"/>
  <c r="CT45" i="1"/>
  <c r="S45" i="1" s="1"/>
  <c r="U116" i="5"/>
  <c r="S116" i="5"/>
  <c r="L117" i="5"/>
  <c r="Q117" i="5" s="1"/>
  <c r="L115" i="5"/>
  <c r="AD44" i="1"/>
  <c r="CR44" i="1" s="1"/>
  <c r="Q44" i="1" s="1"/>
  <c r="U43" i="1"/>
  <c r="CQ43" i="1"/>
  <c r="H108" i="5"/>
  <c r="X108" i="5" s="1"/>
  <c r="H102" i="5"/>
  <c r="U101" i="5"/>
  <c r="H106" i="5" s="1"/>
  <c r="S101" i="5"/>
  <c r="V41" i="1"/>
  <c r="AD40" i="1"/>
  <c r="H94" i="5"/>
  <c r="R94" i="5" s="1"/>
  <c r="AB39" i="1"/>
  <c r="H89" i="5"/>
  <c r="X89" i="5" s="1"/>
  <c r="CT38" i="1"/>
  <c r="S38" i="1" s="1"/>
  <c r="CT37" i="1"/>
  <c r="S37" i="1" s="1"/>
  <c r="H81" i="5"/>
  <c r="X81" i="5" s="1"/>
  <c r="L80" i="5"/>
  <c r="L82" i="5"/>
  <c r="Q82" i="5" s="1"/>
  <c r="AD36" i="1"/>
  <c r="CR36" i="1" s="1"/>
  <c r="Q36" i="1" s="1"/>
  <c r="CQ35" i="1"/>
  <c r="CS34" i="1"/>
  <c r="R34" i="1" s="1"/>
  <c r="CT32" i="1"/>
  <c r="S32" i="1" s="1"/>
  <c r="K56" i="5" s="1"/>
  <c r="CQ32" i="1"/>
  <c r="P32" i="1" s="1"/>
  <c r="K59" i="5" s="1"/>
  <c r="H59" i="5"/>
  <c r="GX31" i="1"/>
  <c r="U53" i="5"/>
  <c r="S53" i="5"/>
  <c r="CS30" i="1"/>
  <c r="R30" i="1" s="1"/>
  <c r="L54" i="5"/>
  <c r="Q54" i="5" s="1"/>
  <c r="L52" i="5"/>
  <c r="H45" i="5"/>
  <c r="X45" i="5" s="1"/>
  <c r="L46" i="5"/>
  <c r="Q46" i="5" s="1"/>
  <c r="L44" i="5"/>
  <c r="GX27" i="1"/>
  <c r="U37" i="5"/>
  <c r="S37" i="5"/>
  <c r="GX26" i="1"/>
  <c r="CS26" i="1"/>
  <c r="R26" i="1" s="1"/>
  <c r="GK26" i="1" s="1"/>
  <c r="U26" i="1"/>
  <c r="V25" i="1"/>
  <c r="R25" i="1"/>
  <c r="GK25" i="1" s="1"/>
  <c r="CT24" i="1"/>
  <c r="S24" i="1" s="1"/>
  <c r="K28" i="5" s="1"/>
  <c r="H28" i="5"/>
  <c r="R28" i="5" s="1"/>
  <c r="U27" i="5"/>
  <c r="S27" i="5"/>
  <c r="S75" i="5"/>
  <c r="H78" i="5" s="1"/>
  <c r="H76" i="5"/>
  <c r="U75" i="5"/>
  <c r="U39" i="5"/>
  <c r="S39" i="5"/>
  <c r="H40" i="5"/>
  <c r="CQ24" i="1"/>
  <c r="P24" i="1" s="1"/>
  <c r="K31" i="5" s="1"/>
  <c r="H31" i="5"/>
  <c r="W53" i="1"/>
  <c r="CT53" i="1"/>
  <c r="S53" i="1" s="1"/>
  <c r="U146" i="5"/>
  <c r="S146" i="5"/>
  <c r="U144" i="5"/>
  <c r="S144" i="5"/>
  <c r="CQ45" i="1"/>
  <c r="P45" i="1" s="1"/>
  <c r="H116" i="5"/>
  <c r="X116" i="5" s="1"/>
  <c r="G22" i="1"/>
  <c r="A148" i="5"/>
  <c r="U53" i="1"/>
  <c r="CQ53" i="1"/>
  <c r="P53" i="1" s="1"/>
  <c r="H146" i="5"/>
  <c r="X146" i="5" s="1"/>
  <c r="U145" i="5"/>
  <c r="S145" i="5"/>
  <c r="CT51" i="1"/>
  <c r="S51" i="1" s="1"/>
  <c r="U51" i="1"/>
  <c r="Q51" i="1"/>
  <c r="AD50" i="1"/>
  <c r="H138" i="5" s="1"/>
  <c r="H139" i="5"/>
  <c r="R139" i="5" s="1"/>
  <c r="AB49" i="1"/>
  <c r="CT46" i="1"/>
  <c r="S46" i="1" s="1"/>
  <c r="S118" i="5"/>
  <c r="H123" i="5" s="1"/>
  <c r="H119" i="5"/>
  <c r="R119" i="5" s="1"/>
  <c r="U118" i="5"/>
  <c r="H124" i="5" s="1"/>
  <c r="BZ55" i="1"/>
  <c r="CT44" i="1"/>
  <c r="S44" i="1" s="1"/>
  <c r="AB44" i="1"/>
  <c r="H112" i="5"/>
  <c r="CR43" i="1"/>
  <c r="Q43" i="1" s="1"/>
  <c r="T43" i="1"/>
  <c r="GX41" i="1"/>
  <c r="CT41" i="1"/>
  <c r="S41" i="1" s="1"/>
  <c r="U89" i="5"/>
  <c r="S89" i="5"/>
  <c r="AD38" i="1"/>
  <c r="CR38" i="1" s="1"/>
  <c r="Q38" i="1" s="1"/>
  <c r="CS37" i="1"/>
  <c r="CT35" i="1"/>
  <c r="U73" i="5"/>
  <c r="S73" i="5"/>
  <c r="GX35" i="1"/>
  <c r="E73" i="5"/>
  <c r="H66" i="5"/>
  <c r="R66" i="5" s="1"/>
  <c r="U65" i="5"/>
  <c r="S65" i="5"/>
  <c r="H70" i="5" s="1"/>
  <c r="CT33" i="1"/>
  <c r="S33" i="1" s="1"/>
  <c r="CS32" i="1"/>
  <c r="R32" i="1" s="1"/>
  <c r="W31" i="1"/>
  <c r="V31" i="1"/>
  <c r="CT29" i="1"/>
  <c r="U45" i="5"/>
  <c r="S45" i="5"/>
  <c r="GX29" i="1"/>
  <c r="E45" i="5"/>
  <c r="CT28" i="1"/>
  <c r="S28" i="1" s="1"/>
  <c r="K40" i="5" s="1"/>
  <c r="W27" i="1"/>
  <c r="V27" i="1"/>
  <c r="Q27" i="1"/>
  <c r="P26" i="1"/>
  <c r="H36" i="5"/>
  <c r="X36" i="5" s="1"/>
  <c r="U25" i="1"/>
  <c r="AD24" i="1"/>
  <c r="H30" i="5"/>
  <c r="R30" i="5" s="1"/>
  <c r="CZ51" i="1"/>
  <c r="Y51" i="1" s="1"/>
  <c r="V144" i="5" s="1"/>
  <c r="CY51" i="1"/>
  <c r="X51" i="1" s="1"/>
  <c r="T144" i="5" s="1"/>
  <c r="CR50" i="1"/>
  <c r="Q50" i="1" s="1"/>
  <c r="K138" i="5" s="1"/>
  <c r="AB50" i="1"/>
  <c r="CZ53" i="1"/>
  <c r="Y53" i="1" s="1"/>
  <c r="V146" i="5" s="1"/>
  <c r="CY53" i="1"/>
  <c r="X53" i="1" s="1"/>
  <c r="T146" i="5" s="1"/>
  <c r="CY52" i="1"/>
  <c r="X52" i="1" s="1"/>
  <c r="T145" i="5" s="1"/>
  <c r="CZ52" i="1"/>
  <c r="Y52" i="1" s="1"/>
  <c r="V145" i="5" s="1"/>
  <c r="CD22" i="1"/>
  <c r="AU55" i="1"/>
  <c r="CP50" i="1"/>
  <c r="O50" i="1" s="1"/>
  <c r="CY34" i="1"/>
  <c r="X34" i="1" s="1"/>
  <c r="T65" i="5" s="1"/>
  <c r="CZ34" i="1"/>
  <c r="Y34" i="1" s="1"/>
  <c r="V65" i="5" s="1"/>
  <c r="BZ22" i="1"/>
  <c r="CG55" i="1"/>
  <c r="AQ55" i="1"/>
  <c r="CP51" i="1"/>
  <c r="O51" i="1" s="1"/>
  <c r="K144" i="5" s="1"/>
  <c r="CP49" i="1"/>
  <c r="O49" i="1" s="1"/>
  <c r="K134" i="5" s="1"/>
  <c r="CR53" i="1"/>
  <c r="Q53" i="1" s="1"/>
  <c r="CP53" i="1" s="1"/>
  <c r="O53" i="1" s="1"/>
  <c r="K146" i="5" s="1"/>
  <c r="AB53" i="1"/>
  <c r="CB22" i="1"/>
  <c r="AS55" i="1"/>
  <c r="CY45" i="1"/>
  <c r="X45" i="1" s="1"/>
  <c r="T116" i="5" s="1"/>
  <c r="CZ45" i="1"/>
  <c r="Y45" i="1" s="1"/>
  <c r="V116" i="5" s="1"/>
  <c r="CP45" i="1"/>
  <c r="O45" i="1" s="1"/>
  <c r="K116" i="5" s="1"/>
  <c r="CZ36" i="1"/>
  <c r="Y36" i="1" s="1"/>
  <c r="V75" i="5" s="1"/>
  <c r="CY36" i="1"/>
  <c r="X36" i="1" s="1"/>
  <c r="T75" i="5" s="1"/>
  <c r="AI55" i="1"/>
  <c r="CI55" i="1"/>
  <c r="BC55" i="1"/>
  <c r="CZ46" i="1"/>
  <c r="Y46" i="1" s="1"/>
  <c r="V118" i="5" s="1"/>
  <c r="K124" i="5" s="1"/>
  <c r="AD46" i="1"/>
  <c r="H120" i="5" s="1"/>
  <c r="CY42" i="1"/>
  <c r="X42" i="1" s="1"/>
  <c r="CZ42" i="1"/>
  <c r="Y42" i="1" s="1"/>
  <c r="V101" i="5" s="1"/>
  <c r="CS41" i="1"/>
  <c r="R41" i="1" s="1"/>
  <c r="AD41" i="1"/>
  <c r="CR41" i="1" s="1"/>
  <c r="Q41" i="1" s="1"/>
  <c r="CP41" i="1" s="1"/>
  <c r="O41" i="1" s="1"/>
  <c r="K99" i="5" s="1"/>
  <c r="CP38" i="1"/>
  <c r="O38" i="1" s="1"/>
  <c r="CQ37" i="1"/>
  <c r="P37" i="1" s="1"/>
  <c r="CP37" i="1" s="1"/>
  <c r="O37" i="1" s="1"/>
  <c r="K81" i="5" s="1"/>
  <c r="AB37" i="1"/>
  <c r="CR35" i="1"/>
  <c r="Q35" i="1" s="1"/>
  <c r="GK30" i="1"/>
  <c r="CY30" i="1"/>
  <c r="X30" i="1" s="1"/>
  <c r="T47" i="5" s="1"/>
  <c r="CR30" i="1"/>
  <c r="Q30" i="1" s="1"/>
  <c r="AB30" i="1"/>
  <c r="AO87" i="1"/>
  <c r="BB55" i="1"/>
  <c r="AP55" i="1"/>
  <c r="CQ52" i="1"/>
  <c r="P52" i="1" s="1"/>
  <c r="CP52" i="1" s="1"/>
  <c r="O52" i="1" s="1"/>
  <c r="K145" i="5" s="1"/>
  <c r="CS50" i="1"/>
  <c r="R50" i="1" s="1"/>
  <c r="CP48" i="1"/>
  <c r="O48" i="1" s="1"/>
  <c r="CY47" i="1"/>
  <c r="X47" i="1" s="1"/>
  <c r="T126" i="5" s="1"/>
  <c r="CQ47" i="1"/>
  <c r="P47" i="1" s="1"/>
  <c r="CP47" i="1" s="1"/>
  <c r="O47" i="1" s="1"/>
  <c r="K126" i="5" s="1"/>
  <c r="CY44" i="1"/>
  <c r="X44" i="1" s="1"/>
  <c r="T110" i="5" s="1"/>
  <c r="CQ44" i="1"/>
  <c r="P44" i="1" s="1"/>
  <c r="CS43" i="1"/>
  <c r="R43" i="1" s="1"/>
  <c r="P43" i="1"/>
  <c r="CP43" i="1" s="1"/>
  <c r="O43" i="1" s="1"/>
  <c r="K108" i="5" s="1"/>
  <c r="AB40" i="1"/>
  <c r="CY39" i="1"/>
  <c r="X39" i="1" s="1"/>
  <c r="T89" i="5" s="1"/>
  <c r="CZ39" i="1"/>
  <c r="Y39" i="1" s="1"/>
  <c r="V89" i="5" s="1"/>
  <c r="W37" i="1"/>
  <c r="R37" i="1"/>
  <c r="GK37" i="1" s="1"/>
  <c r="CP30" i="1"/>
  <c r="O30" i="1" s="1"/>
  <c r="CY40" i="1"/>
  <c r="X40" i="1" s="1"/>
  <c r="T91" i="5" s="1"/>
  <c r="CZ40" i="1"/>
  <c r="Y40" i="1" s="1"/>
  <c r="V91" i="5" s="1"/>
  <c r="CY37" i="1"/>
  <c r="X37" i="1" s="1"/>
  <c r="T81" i="5" s="1"/>
  <c r="CZ37" i="1"/>
  <c r="Y37" i="1" s="1"/>
  <c r="V81" i="5" s="1"/>
  <c r="AB36" i="1"/>
  <c r="CQ36" i="1"/>
  <c r="P36" i="1" s="1"/>
  <c r="CQ34" i="1"/>
  <c r="P34" i="1" s="1"/>
  <c r="AB34" i="1"/>
  <c r="CY32" i="1"/>
  <c r="X32" i="1" s="1"/>
  <c r="T55" i="5" s="1"/>
  <c r="CZ32" i="1"/>
  <c r="Y32" i="1" s="1"/>
  <c r="V55" i="5" s="1"/>
  <c r="CP26" i="1"/>
  <c r="O26" i="1" s="1"/>
  <c r="K36" i="5" s="1"/>
  <c r="CY48" i="1"/>
  <c r="X48" i="1" s="1"/>
  <c r="T128" i="5" s="1"/>
  <c r="AB45" i="1"/>
  <c r="CY43" i="1"/>
  <c r="X43" i="1" s="1"/>
  <c r="T108" i="5" s="1"/>
  <c r="AB42" i="1"/>
  <c r="CQ39" i="1"/>
  <c r="P39" i="1" s="1"/>
  <c r="CP39" i="1" s="1"/>
  <c r="O39" i="1" s="1"/>
  <c r="K89" i="5" s="1"/>
  <c r="T37" i="1"/>
  <c r="P35" i="1"/>
  <c r="AD33" i="1"/>
  <c r="CR33" i="1" s="1"/>
  <c r="Q33" i="1" s="1"/>
  <c r="CP33" i="1" s="1"/>
  <c r="O33" i="1" s="1"/>
  <c r="K63" i="5" s="1"/>
  <c r="CS31" i="1"/>
  <c r="R31" i="1" s="1"/>
  <c r="GK31" i="1" s="1"/>
  <c r="AD31" i="1"/>
  <c r="CR31" i="1" s="1"/>
  <c r="Q31" i="1" s="1"/>
  <c r="S29" i="1"/>
  <c r="AB29" i="1"/>
  <c r="U37" i="1"/>
  <c r="T35" i="1"/>
  <c r="W35" i="1"/>
  <c r="AJ55" i="1" s="1"/>
  <c r="S35" i="1"/>
  <c r="CY28" i="1"/>
  <c r="X28" i="1" s="1"/>
  <c r="T39" i="5" s="1"/>
  <c r="CZ28" i="1"/>
  <c r="Y28" i="1" s="1"/>
  <c r="V39" i="5" s="1"/>
  <c r="CP27" i="1"/>
  <c r="O27" i="1" s="1"/>
  <c r="K37" i="5" s="1"/>
  <c r="AB31" i="1"/>
  <c r="CQ31" i="1"/>
  <c r="P31" i="1" s="1"/>
  <c r="CP31" i="1" s="1"/>
  <c r="O31" i="1" s="1"/>
  <c r="K53" i="5" s="1"/>
  <c r="CZ30" i="1"/>
  <c r="Y30" i="1" s="1"/>
  <c r="V47" i="5" s="1"/>
  <c r="T29" i="1"/>
  <c r="AB28" i="1"/>
  <c r="CQ28" i="1"/>
  <c r="P28" i="1" s="1"/>
  <c r="AB32" i="1"/>
  <c r="U29" i="1"/>
  <c r="Q29" i="1"/>
  <c r="CP29" i="1" s="1"/>
  <c r="O29" i="1" s="1"/>
  <c r="K45" i="5" s="1"/>
  <c r="CY24" i="1"/>
  <c r="X24" i="1" s="1"/>
  <c r="T27" i="5" s="1"/>
  <c r="CZ24" i="1"/>
  <c r="Y24" i="1" s="1"/>
  <c r="V27" i="5" s="1"/>
  <c r="CY25" i="1"/>
  <c r="X25" i="1" s="1"/>
  <c r="T35" i="5" s="1"/>
  <c r="CZ25" i="1"/>
  <c r="Y25" i="1" s="1"/>
  <c r="V35" i="5" s="1"/>
  <c r="AB24" i="1"/>
  <c r="AD28" i="1"/>
  <c r="CR28" i="1" s="1"/>
  <c r="Q28" i="1" s="1"/>
  <c r="CS27" i="1"/>
  <c r="R27" i="1" s="1"/>
  <c r="AB27" i="1"/>
  <c r="CT26" i="1"/>
  <c r="S26" i="1" s="1"/>
  <c r="CQ25" i="1"/>
  <c r="P25" i="1" s="1"/>
  <c r="AD25" i="1"/>
  <c r="CR25" i="1" s="1"/>
  <c r="Q25" i="1" s="1"/>
  <c r="K131" i="5" l="1"/>
  <c r="H97" i="5"/>
  <c r="H61" i="5"/>
  <c r="H96" i="5"/>
  <c r="X127" i="5"/>
  <c r="H79" i="5"/>
  <c r="H33" i="5"/>
  <c r="H105" i="5"/>
  <c r="X109" i="5" s="1"/>
  <c r="K78" i="5"/>
  <c r="CY33" i="1"/>
  <c r="X33" i="1" s="1"/>
  <c r="T63" i="5" s="1"/>
  <c r="CZ33" i="1"/>
  <c r="Y33" i="1" s="1"/>
  <c r="V63" i="5" s="1"/>
  <c r="K61" i="5" s="1"/>
  <c r="CZ44" i="1"/>
  <c r="Y44" i="1" s="1"/>
  <c r="V110" i="5" s="1"/>
  <c r="K114" i="5" s="1"/>
  <c r="K111" i="5"/>
  <c r="G127" i="5"/>
  <c r="O127" i="5" s="1"/>
  <c r="K129" i="5"/>
  <c r="CZ48" i="1"/>
  <c r="Y48" i="1" s="1"/>
  <c r="V128" i="5" s="1"/>
  <c r="K132" i="5" s="1"/>
  <c r="H141" i="5"/>
  <c r="H53" i="5"/>
  <c r="X53" i="5" s="1"/>
  <c r="H87" i="5"/>
  <c r="CR34" i="1"/>
  <c r="Q34" i="1" s="1"/>
  <c r="K67" i="5" s="1"/>
  <c r="H67" i="5"/>
  <c r="GK46" i="1"/>
  <c r="K121" i="5"/>
  <c r="CP34" i="1"/>
  <c r="O34" i="1" s="1"/>
  <c r="GO34" i="1" s="1"/>
  <c r="K69" i="5"/>
  <c r="K79" i="5"/>
  <c r="CJ55" i="1"/>
  <c r="H99" i="5"/>
  <c r="X99" i="5" s="1"/>
  <c r="CY46" i="1"/>
  <c r="X46" i="1" s="1"/>
  <c r="T118" i="5" s="1"/>
  <c r="K123" i="5" s="1"/>
  <c r="K119" i="5"/>
  <c r="R40" i="5"/>
  <c r="R76" i="5"/>
  <c r="X82" i="5"/>
  <c r="R129" i="5"/>
  <c r="H142" i="5"/>
  <c r="H50" i="5"/>
  <c r="R111" i="5"/>
  <c r="L148" i="5"/>
  <c r="AG55" i="1"/>
  <c r="AB33" i="1"/>
  <c r="CP36" i="1"/>
  <c r="O36" i="1" s="1"/>
  <c r="GO36" i="1" s="1"/>
  <c r="K77" i="5"/>
  <c r="CP44" i="1"/>
  <c r="O44" i="1" s="1"/>
  <c r="K112" i="5"/>
  <c r="CZ31" i="1"/>
  <c r="Y31" i="1" s="1"/>
  <c r="V53" i="5" s="1"/>
  <c r="CR24" i="1"/>
  <c r="Q24" i="1" s="1"/>
  <c r="AD55" i="1" s="1"/>
  <c r="H29" i="5"/>
  <c r="GK32" i="1"/>
  <c r="K58" i="5"/>
  <c r="H71" i="5"/>
  <c r="G74" i="5" s="1"/>
  <c r="O74" i="5" s="1"/>
  <c r="H42" i="5"/>
  <c r="G82" i="5"/>
  <c r="O82" i="5" s="1"/>
  <c r="K84" i="5"/>
  <c r="CY38" i="1"/>
  <c r="X38" i="1" s="1"/>
  <c r="T83" i="5" s="1"/>
  <c r="K86" i="5" s="1"/>
  <c r="J90" i="5" s="1"/>
  <c r="P90" i="5" s="1"/>
  <c r="CZ38" i="1"/>
  <c r="Y38" i="1" s="1"/>
  <c r="V83" i="5" s="1"/>
  <c r="K87" i="5" s="1"/>
  <c r="H93" i="5"/>
  <c r="X100" i="5" s="1"/>
  <c r="CR40" i="1"/>
  <c r="Q40" i="1" s="1"/>
  <c r="R102" i="5"/>
  <c r="G109" i="5"/>
  <c r="O109" i="5" s="1"/>
  <c r="H131" i="5"/>
  <c r="G135" i="5" s="1"/>
  <c r="O135" i="5" s="1"/>
  <c r="AO22" i="1"/>
  <c r="F59" i="1"/>
  <c r="H51" i="5"/>
  <c r="X54" i="5" s="1"/>
  <c r="H113" i="5"/>
  <c r="CR32" i="1"/>
  <c r="Q32" i="1" s="1"/>
  <c r="H57" i="5"/>
  <c r="H60" i="5"/>
  <c r="CP42" i="1"/>
  <c r="O42" i="1" s="1"/>
  <c r="K104" i="5"/>
  <c r="AB38" i="1"/>
  <c r="CP28" i="1"/>
  <c r="O28" i="1" s="1"/>
  <c r="K41" i="5"/>
  <c r="K51" i="5"/>
  <c r="AB41" i="1"/>
  <c r="J135" i="5"/>
  <c r="P135" i="5" s="1"/>
  <c r="K60" i="5"/>
  <c r="K113" i="5"/>
  <c r="GK50" i="1"/>
  <c r="K139" i="5"/>
  <c r="GO42" i="1"/>
  <c r="T101" i="5"/>
  <c r="K105" i="5" s="1"/>
  <c r="H35" i="5"/>
  <c r="X35" i="5" s="1"/>
  <c r="H63" i="5"/>
  <c r="X63" i="5" s="1"/>
  <c r="H43" i="5"/>
  <c r="X46" i="5" s="1"/>
  <c r="H32" i="5"/>
  <c r="GK34" i="1"/>
  <c r="K68" i="5"/>
  <c r="H114" i="5"/>
  <c r="G117" i="5" s="1"/>
  <c r="O117" i="5" s="1"/>
  <c r="H86" i="5"/>
  <c r="G100" i="5"/>
  <c r="O100" i="5" s="1"/>
  <c r="CI22" i="1"/>
  <c r="AZ55" i="1"/>
  <c r="GM49" i="1"/>
  <c r="GO49" i="1"/>
  <c r="GK27" i="1"/>
  <c r="AE55" i="1"/>
  <c r="CZ29" i="1"/>
  <c r="Y29" i="1" s="1"/>
  <c r="CY29" i="1"/>
  <c r="X29" i="1" s="1"/>
  <c r="T45" i="5" s="1"/>
  <c r="K42" i="5" s="1"/>
  <c r="GO43" i="1"/>
  <c r="GO52" i="1"/>
  <c r="GM52" i="1"/>
  <c r="GO51" i="1"/>
  <c r="GM51" i="1"/>
  <c r="GM42" i="1"/>
  <c r="CP25" i="1"/>
  <c r="O25" i="1" s="1"/>
  <c r="K35" i="5" s="1"/>
  <c r="AC55" i="1"/>
  <c r="AH55" i="1"/>
  <c r="AG22" i="1"/>
  <c r="T55" i="1"/>
  <c r="AJ22" i="1"/>
  <c r="W55" i="1"/>
  <c r="CZ27" i="1"/>
  <c r="Y27" i="1" s="1"/>
  <c r="GM34" i="1"/>
  <c r="GK43" i="1"/>
  <c r="CZ43" i="1"/>
  <c r="Y43" i="1" s="1"/>
  <c r="AP22" i="1"/>
  <c r="F64" i="1"/>
  <c r="AP87" i="1"/>
  <c r="GK41" i="1"/>
  <c r="CY41" i="1"/>
  <c r="X41" i="1" s="1"/>
  <c r="CZ41" i="1"/>
  <c r="Y41" i="1" s="1"/>
  <c r="GM53" i="1"/>
  <c r="GO53" i="1"/>
  <c r="AS22" i="1"/>
  <c r="F72" i="1"/>
  <c r="AS87" i="1"/>
  <c r="AQ22" i="1"/>
  <c r="AQ87" i="1"/>
  <c r="F65" i="1"/>
  <c r="CY31" i="1"/>
  <c r="X31" i="1" s="1"/>
  <c r="T53" i="5" s="1"/>
  <c r="K50" i="5" s="1"/>
  <c r="J54" i="5" s="1"/>
  <c r="P54" i="5" s="1"/>
  <c r="AU22" i="1"/>
  <c r="AU87" i="1"/>
  <c r="F74" i="1"/>
  <c r="GM28" i="1"/>
  <c r="GO28" i="1"/>
  <c r="GO38" i="1"/>
  <c r="CZ50" i="1"/>
  <c r="Y50" i="1" s="1"/>
  <c r="V136" i="5" s="1"/>
  <c r="K142" i="5" s="1"/>
  <c r="AB25" i="1"/>
  <c r="CY35" i="1"/>
  <c r="X35" i="1" s="1"/>
  <c r="T73" i="5" s="1"/>
  <c r="K70" i="5" s="1"/>
  <c r="CZ35" i="1"/>
  <c r="Y35" i="1" s="1"/>
  <c r="V73" i="5" s="1"/>
  <c r="K71" i="5" s="1"/>
  <c r="CP35" i="1"/>
  <c r="O35" i="1" s="1"/>
  <c r="K73" i="5" s="1"/>
  <c r="GO30" i="1"/>
  <c r="GM30" i="1"/>
  <c r="GM47" i="1"/>
  <c r="GO47" i="1"/>
  <c r="AB46" i="1"/>
  <c r="CR46" i="1"/>
  <c r="Q46" i="1" s="1"/>
  <c r="CY50" i="1"/>
  <c r="X50" i="1" s="1"/>
  <c r="CZ26" i="1"/>
  <c r="Y26" i="1" s="1"/>
  <c r="CY26" i="1"/>
  <c r="X26" i="1" s="1"/>
  <c r="AF55" i="1"/>
  <c r="CY27" i="1"/>
  <c r="X27" i="1" s="1"/>
  <c r="GM39" i="1"/>
  <c r="GO39" i="1"/>
  <c r="GM36" i="1"/>
  <c r="GM44" i="1"/>
  <c r="GO44" i="1"/>
  <c r="GO48" i="1"/>
  <c r="GM48" i="1"/>
  <c r="BB22" i="1"/>
  <c r="F68" i="1"/>
  <c r="BB87" i="1"/>
  <c r="GM37" i="1"/>
  <c r="GO37" i="1"/>
  <c r="BC22" i="1"/>
  <c r="BC87" i="1"/>
  <c r="F71" i="1"/>
  <c r="GM45" i="1"/>
  <c r="GO45" i="1"/>
  <c r="CG22" i="1"/>
  <c r="AX55" i="1"/>
  <c r="GM31" i="1"/>
  <c r="GO31" i="1"/>
  <c r="AO18" i="1"/>
  <c r="F91" i="1"/>
  <c r="AI22" i="1"/>
  <c r="V55" i="1"/>
  <c r="G46" i="5" l="1"/>
  <c r="O46" i="5" s="1"/>
  <c r="G90" i="5"/>
  <c r="O90" i="5" s="1"/>
  <c r="G22" i="5"/>
  <c r="X117" i="5"/>
  <c r="J74" i="5"/>
  <c r="P74" i="5" s="1"/>
  <c r="CJ22" i="1"/>
  <c r="BA55" i="1"/>
  <c r="AK55" i="1"/>
  <c r="T36" i="5"/>
  <c r="GM43" i="1"/>
  <c r="V108" i="5"/>
  <c r="K106" i="5" s="1"/>
  <c r="J109" i="5" s="1"/>
  <c r="P109" i="5" s="1"/>
  <c r="GM33" i="1"/>
  <c r="K93" i="5"/>
  <c r="CP40" i="1"/>
  <c r="O40" i="1" s="1"/>
  <c r="X135" i="5"/>
  <c r="X74" i="5"/>
  <c r="GO41" i="1"/>
  <c r="T99" i="5"/>
  <c r="K96" i="5" s="1"/>
  <c r="K29" i="5"/>
  <c r="CP24" i="1"/>
  <c r="O24" i="1" s="1"/>
  <c r="AL55" i="1"/>
  <c r="AL22" i="1" s="1"/>
  <c r="V36" i="5"/>
  <c r="GO29" i="1"/>
  <c r="V45" i="5"/>
  <c r="K43" i="5" s="1"/>
  <c r="J46" i="5" s="1"/>
  <c r="P46" i="5" s="1"/>
  <c r="GO33" i="1"/>
  <c r="J82" i="5"/>
  <c r="P82" i="5" s="1"/>
  <c r="X147" i="5"/>
  <c r="G147" i="5"/>
  <c r="O147" i="5" s="1"/>
  <c r="J117" i="5"/>
  <c r="P117" i="5" s="1"/>
  <c r="CP46" i="1"/>
  <c r="O46" i="1" s="1"/>
  <c r="GM46" i="1" s="1"/>
  <c r="K120" i="5"/>
  <c r="J127" i="5" s="1"/>
  <c r="P127" i="5" s="1"/>
  <c r="K57" i="5"/>
  <c r="J64" i="5" s="1"/>
  <c r="P64" i="5" s="1"/>
  <c r="CP32" i="1"/>
  <c r="O32" i="1" s="1"/>
  <c r="GM27" i="1"/>
  <c r="T37" i="5"/>
  <c r="GM50" i="1"/>
  <c r="T136" i="5"/>
  <c r="K141" i="5" s="1"/>
  <c r="J147" i="5" s="1"/>
  <c r="P147" i="5" s="1"/>
  <c r="GM38" i="1"/>
  <c r="I17" i="5"/>
  <c r="GM41" i="1"/>
  <c r="V99" i="5"/>
  <c r="K97" i="5" s="1"/>
  <c r="I19" i="5"/>
  <c r="GO27" i="1"/>
  <c r="V37" i="5"/>
  <c r="X90" i="5"/>
  <c r="G64" i="5"/>
  <c r="O64" i="5" s="1"/>
  <c r="G38" i="5"/>
  <c r="O38" i="5" s="1"/>
  <c r="X38" i="5"/>
  <c r="G54" i="5"/>
  <c r="O54" i="5" s="1"/>
  <c r="X64" i="5"/>
  <c r="AK22" i="1"/>
  <c r="X55" i="1"/>
  <c r="Y55" i="1"/>
  <c r="AD22" i="1"/>
  <c r="Q55" i="1"/>
  <c r="AX22" i="1"/>
  <c r="AX87" i="1"/>
  <c r="F62" i="1"/>
  <c r="BB18" i="1"/>
  <c r="F100" i="1"/>
  <c r="GO46" i="1"/>
  <c r="GO25" i="1"/>
  <c r="GM25" i="1"/>
  <c r="AE22" i="1"/>
  <c r="R55" i="1"/>
  <c r="AZ22" i="1"/>
  <c r="F66" i="1"/>
  <c r="AZ87" i="1"/>
  <c r="GM29" i="1"/>
  <c r="V22" i="1"/>
  <c r="F78" i="1"/>
  <c r="V87" i="1"/>
  <c r="GO50" i="1"/>
  <c r="GM26" i="1"/>
  <c r="AC22" i="1"/>
  <c r="P55" i="1"/>
  <c r="CF55" i="1"/>
  <c r="CH55" i="1"/>
  <c r="CE55" i="1"/>
  <c r="AU18" i="1"/>
  <c r="F106" i="1"/>
  <c r="AQ18" i="1"/>
  <c r="F97" i="1"/>
  <c r="W22" i="1"/>
  <c r="F79" i="1"/>
  <c r="W87" i="1"/>
  <c r="T22" i="1"/>
  <c r="F76" i="1"/>
  <c r="T87" i="1"/>
  <c r="GO26" i="1"/>
  <c r="AF22" i="1"/>
  <c r="S55" i="1"/>
  <c r="GO35" i="1"/>
  <c r="GM35" i="1"/>
  <c r="AS18" i="1"/>
  <c r="F104" i="1"/>
  <c r="AP18" i="1"/>
  <c r="F96" i="1"/>
  <c r="AH22" i="1"/>
  <c r="U55" i="1"/>
  <c r="BC18" i="1"/>
  <c r="F103" i="1"/>
  <c r="K33" i="5" l="1"/>
  <c r="G18" i="5"/>
  <c r="GO32" i="1"/>
  <c r="GM32" i="1"/>
  <c r="GM24" i="1"/>
  <c r="CA55" i="1" s="1"/>
  <c r="GO24" i="1"/>
  <c r="CC55" i="1" s="1"/>
  <c r="GO40" i="1"/>
  <c r="GM40" i="1"/>
  <c r="BA87" i="1"/>
  <c r="BA22" i="1"/>
  <c r="F75" i="1"/>
  <c r="AB55" i="1"/>
  <c r="O55" i="1" s="1"/>
  <c r="J100" i="5"/>
  <c r="P100" i="5" s="1"/>
  <c r="K32" i="5"/>
  <c r="J38" i="5" s="1"/>
  <c r="P38" i="5" s="1"/>
  <c r="J148" i="5" s="1"/>
  <c r="G16" i="5"/>
  <c r="G148" i="5"/>
  <c r="T18" i="1"/>
  <c r="F108" i="1"/>
  <c r="CF22" i="1"/>
  <c r="AW55" i="1"/>
  <c r="V18" i="1"/>
  <c r="F110" i="1"/>
  <c r="X22" i="1"/>
  <c r="F80" i="1"/>
  <c r="X87" i="1"/>
  <c r="U22" i="1"/>
  <c r="F77" i="1"/>
  <c r="I21" i="5" s="1"/>
  <c r="G21" i="5" s="1"/>
  <c r="U87" i="1"/>
  <c r="S22" i="1"/>
  <c r="F70" i="1"/>
  <c r="S87" i="1"/>
  <c r="P22" i="1"/>
  <c r="P87" i="1"/>
  <c r="F58" i="1"/>
  <c r="AZ18" i="1"/>
  <c r="F98" i="1"/>
  <c r="CE22" i="1"/>
  <c r="AV55" i="1"/>
  <c r="AX18" i="1"/>
  <c r="F94" i="1"/>
  <c r="Y22" i="1"/>
  <c r="F81" i="1"/>
  <c r="Y87" i="1"/>
  <c r="CC22" i="1"/>
  <c r="AT55" i="1"/>
  <c r="AB22" i="1"/>
  <c r="R22" i="1"/>
  <c r="R87" i="1"/>
  <c r="F69" i="1"/>
  <c r="Q22" i="1"/>
  <c r="F67" i="1"/>
  <c r="Q87" i="1"/>
  <c r="W18" i="1"/>
  <c r="F111" i="1"/>
  <c r="CH22" i="1"/>
  <c r="AY55" i="1"/>
  <c r="CA22" i="1" l="1"/>
  <c r="AR55" i="1"/>
  <c r="I22" i="5"/>
  <c r="I20" i="5"/>
  <c r="F107" i="1"/>
  <c r="BA18" i="1"/>
  <c r="U18" i="1"/>
  <c r="F109" i="1"/>
  <c r="AW22" i="1"/>
  <c r="AW87" i="1"/>
  <c r="F61" i="1"/>
  <c r="O22" i="1"/>
  <c r="F57" i="1"/>
  <c r="O87" i="1"/>
  <c r="S18" i="1"/>
  <c r="F102" i="1"/>
  <c r="AV22" i="1"/>
  <c r="F60" i="1"/>
  <c r="AV87" i="1"/>
  <c r="AR22" i="1"/>
  <c r="AR87" i="1"/>
  <c r="F82" i="1"/>
  <c r="F83" i="1" s="1"/>
  <c r="J149" i="5" s="1"/>
  <c r="Y18" i="1"/>
  <c r="F113" i="1"/>
  <c r="AY22" i="1"/>
  <c r="AY87" i="1"/>
  <c r="F63" i="1"/>
  <c r="Q18" i="1"/>
  <c r="F99" i="1"/>
  <c r="R18" i="1"/>
  <c r="F101" i="1"/>
  <c r="AT22" i="1"/>
  <c r="F73" i="1"/>
  <c r="AT87" i="1"/>
  <c r="P18" i="1"/>
  <c r="F90" i="1"/>
  <c r="X18" i="1"/>
  <c r="F112" i="1"/>
  <c r="I18" i="5" l="1"/>
  <c r="AV18" i="1"/>
  <c r="F92" i="1"/>
  <c r="F84" i="1"/>
  <c r="O18" i="1"/>
  <c r="F89" i="1"/>
  <c r="AW18" i="1"/>
  <c r="F93" i="1"/>
  <c r="AT18" i="1"/>
  <c r="F105" i="1"/>
  <c r="AY18" i="1"/>
  <c r="F95" i="1"/>
  <c r="AR18" i="1"/>
  <c r="F114" i="1"/>
  <c r="F85" i="1" l="1"/>
  <c r="J150" i="5"/>
  <c r="J151" i="5" l="1"/>
  <c r="I16" i="5"/>
</calcChain>
</file>

<file path=xl/sharedStrings.xml><?xml version="1.0" encoding="utf-8"?>
<sst xmlns="http://schemas.openxmlformats.org/spreadsheetml/2006/main" count="9678" uniqueCount="433">
  <si>
    <t>Smeta.RU  (495) 974-1589</t>
  </si>
  <si>
    <t>_PS_</t>
  </si>
  <si>
    <t>Smeta.RU</t>
  </si>
  <si>
    <t/>
  </si>
  <si>
    <t>Кислов пожарка ПОДВАЛ ШКУЛЁВА.</t>
  </si>
  <si>
    <t>Сметные нормы списания</t>
  </si>
  <si>
    <t>Коды ценников</t>
  </si>
  <si>
    <t>ФЕР-2017</t>
  </si>
  <si>
    <t>ТР для Версии 10: Центральные регионы (с учетом п-ма 2536-ИП/12/ГС от 22.03.2017 г</t>
  </si>
  <si>
    <t>Поправки  для ГСН 2017 от 31.03.2017 г</t>
  </si>
  <si>
    <t>Новая локальная смета</t>
  </si>
  <si>
    <t>1</t>
  </si>
  <si>
    <t>м10-02-016-06</t>
  </si>
  <si>
    <t>Установка контролера,источника вторичного питания</t>
  </si>
  <si>
    <t>ШТ</t>
  </si>
  <si>
    <t>ФЕРм-2001, м10-02-016-06, приказ Минстроя России №1039/пр от 30.12.2016г.</t>
  </si>
  <si>
    <t>Монтажные работы</t>
  </si>
  <si>
    <t>Связь:  городская, местная, междугородняя проводная телефонная связь ( отделы 1, 2, 3 ) - ( при уст-ве средств посадки самолетов:  {AВИА}=1 - НР=95%, СП=55% )</t>
  </si>
  <si>
    <t>мФЕР-10</t>
  </si>
  <si>
    <t>1,1</t>
  </si>
  <si>
    <t>61.2.07.04-0002</t>
  </si>
  <si>
    <t>Контроллер двухпроводной линии связи, марка "С2000-КДЛ"</t>
  </si>
  <si>
    <t>шт.</t>
  </si>
  <si>
    <t>ФССЦ-2001, 61.2.07.04-0002, приказ Минстроя России №1039/пр от 30.12.2016г.</t>
  </si>
  <si>
    <t>Связь:  монтаж теле- радио оборудования ( отдел 4 и 5 )  - (при устройстве средств посадки самолетов : НР=95%, СП=55% - {АВИА}=1)</t>
  </si>
  <si>
    <t>1,2</t>
  </si>
  <si>
    <t>61.2.07.02-0034</t>
  </si>
  <si>
    <t>Блок контрольно-пусковой, марка "С2000-КПБ"</t>
  </si>
  <si>
    <t>ФССЦ-2001, 61.2.07.02-0034, приказ Минстроя России №1039/пр от 30.12.2016г.</t>
  </si>
  <si>
    <t>1,3</t>
  </si>
  <si>
    <t>Прайс-лист ВижнПро</t>
  </si>
  <si>
    <t>Источник вторичного электропитания резервирования СКАТ-1200МDIN</t>
  </si>
  <si>
    <t>[1 700 / 1,18 /  7,61]</t>
  </si>
  <si>
    <t>2</t>
  </si>
  <si>
    <t>м10-08-002-03</t>
  </si>
  <si>
    <t>Извещатель ПС автоматический тепловой, дымовой, световой во взрывозащищенном исполнении</t>
  </si>
  <si>
    <t>ФЕРм-2001, м10-08-002-03, приказ Минстроя России №1039/пр от 30.12.2016г.</t>
  </si>
  <si>
    <t>Связь: пожарно-охранная сигнализация и пром. телевиз. установки  ( отделы 8 и 9 ) (при устройстве средств посадки самолетов : НР=95%, СП=55% - {АВИА}=1)</t>
  </si>
  <si>
    <t>2,1</t>
  </si>
  <si>
    <t>61.2.02.01-0019</t>
  </si>
  <si>
    <t>Извещатель пожарный дымовой ДИП-34А-03</t>
  </si>
  <si>
    <t>10 шт.</t>
  </si>
  <si>
    <t>ФССЦ-2001, 61.2.02.01-0019, приказ Минстроя России №1039/пр от 30.12.2016г.</t>
  </si>
  <si>
    <t>3</t>
  </si>
  <si>
    <t>м10-01-039-06</t>
  </si>
  <si>
    <t>Извещатель пожарный ручной адресный</t>
  </si>
  <si>
    <t>ФЕРм-2001, м10-01-039-06, приказ Минстроя России №1039/пр от 30.12.2016г.</t>
  </si>
  <si>
    <t>3,1</t>
  </si>
  <si>
    <t>61.2.02.03-0023</t>
  </si>
  <si>
    <t>Извещатель пожарный ручной ИПР-513-АМ</t>
  </si>
  <si>
    <t>ФССЦ-2001, 61.2.02.03-0023, приказ Минстроя России №1039/пр от 30.12.2016г.</t>
  </si>
  <si>
    <t>4</t>
  </si>
  <si>
    <t>м08-03-593-10</t>
  </si>
  <si>
    <t>Световые настенные указатели</t>
  </si>
  <si>
    <t>100 ШТ</t>
  </si>
  <si>
    <t>ФЕРм-2001, м08-03-593-10, приказ Минстроя России №1039/пр от 30.12.2016г.</t>
  </si>
  <si>
    <t>Электромонтажные работы ,  отдел 01-03 : ( на АЭС  НР = 110% ) - (работы по упр. авиа.- движением:  СП=55% (  {АВИА}=1; обычные работы : СП=65 - {AВИА}=0), при работе на АЭС СП= 68% )</t>
  </si>
  <si>
    <t>мФЕР-08</t>
  </si>
  <si>
    <t>4,1</t>
  </si>
  <si>
    <t>61.2.04.07-0008</t>
  </si>
  <si>
    <t>Оповещатель световой МОЛНИЯ-12 ВЫХОД</t>
  </si>
  <si>
    <t>ФССЦ-2001, 61.2.04.07-0008, приказ Минстроя России №1039/пр от 30.12.2016г.</t>
  </si>
  <si>
    <t>5</t>
  </si>
  <si>
    <t>м08-03-572-05</t>
  </si>
  <si>
    <t>Блок управления шкафного исполнения или распределительный пункт (шкаф), устанавливаемый на стене, высота и ширина до 1700х1100 мм</t>
  </si>
  <si>
    <t>ФЕРм-2001, м08-03-572-05, приказ Минстроя России №1039/пр от 30.12.2016г.</t>
  </si>
  <si>
    <t>5,1</t>
  </si>
  <si>
    <t>Прайс-лист ООО ТРИОН</t>
  </si>
  <si>
    <t>Шкаф электромонтажный ШЭМ-004</t>
  </si>
  <si>
    <t>[1 340 / 1,18 /  7,61]</t>
  </si>
  <si>
    <t>6</t>
  </si>
  <si>
    <t>м10-04-101-07</t>
  </si>
  <si>
    <t>Громкоговоритель или звуковая колонка в помещении</t>
  </si>
  <si>
    <t>ФЕРм-2001, м10-04-101-07, приказ Минстроя России №1039/пр от 30.12.2016г.</t>
  </si>
  <si>
    <t>6,1</t>
  </si>
  <si>
    <t>Прайс-лист ТД Видеоглаз</t>
  </si>
  <si>
    <t>Громкоговоритель настенный белый,80-20.000Гц,93дб,100В,6/3/1,5 LPA-6W</t>
  </si>
  <si>
    <t>[1 316 / 1,18 /  7,61]</t>
  </si>
  <si>
    <t>7</t>
  </si>
  <si>
    <t>м08-01-121-01</t>
  </si>
  <si>
    <t>Аккумулятор  стационарный</t>
  </si>
  <si>
    <t>ФЕРм-2001, м08-01-121-01, приказ Минстроя России №1039/пр от 30.12.2016г.</t>
  </si>
  <si>
    <t>7,1</t>
  </si>
  <si>
    <t>62.4.01.01-0004</t>
  </si>
  <si>
    <t>Батарея аккумуляторная АКБ-7 12В/7 А/ч</t>
  </si>
  <si>
    <t>ФССЦ-2001, 62.4.01.01-0004, приказ Минстроя России №1039/пр от 30.12.2016г.</t>
  </si>
  <si>
    <t>8</t>
  </si>
  <si>
    <t>м08-02-370-02</t>
  </si>
  <si>
    <t>Щиток до трех групп, устанавливаемый в нише цоколя</t>
  </si>
  <si>
    <t>ФЕРм-2001, м08-02-370-02, приказ Минстроя России №1039/пр от 30.12.2016г.</t>
  </si>
  <si>
    <t>8,1</t>
  </si>
  <si>
    <t>62.1.02.03-0003</t>
  </si>
  <si>
    <t>Боксы модульные для автоматических выключателей наружной установки КМПн 2/2</t>
  </si>
  <si>
    <t>ФССЦ-2001, 62.1.02.03-0003, приказ Минстроя России №1039/пр от 30.12.2016г.</t>
  </si>
  <si>
    <t>9</t>
  </si>
  <si>
    <t>м08-03-526-01</t>
  </si>
  <si>
    <t>Автомат одно-, двух-, трехполюсный, устанавливаемый на конструкции на стене или колонне, на ток до 25 А</t>
  </si>
  <si>
    <t>ФЕРм-2001, м08-03-526-01, приказ Минстроя России №1039/пр от 30.12.2016г.</t>
  </si>
  <si>
    <t>9,1</t>
  </si>
  <si>
    <t>62.1.01.09-0004</t>
  </si>
  <si>
    <t>Выключатели автоматические «IEK» ВА47-29 1Р 10А, характеристика С</t>
  </si>
  <si>
    <t>ФССЦ-2001, 62.1.01.09-0004, приказ Минстроя России №1039/пр от 30.12.2016г.</t>
  </si>
  <si>
    <t>10</t>
  </si>
  <si>
    <t>м08-10-010-01</t>
  </si>
  <si>
    <t>Прокладка труб гофрированных ПВХ для защиты проводов и кабелей</t>
  </si>
  <si>
    <t>100 м</t>
  </si>
  <si>
    <t>ФЕРм-2001, м08-10-010-01, приказ Минстроя России №1039/пр от 30.12.2016г.</t>
  </si>
  <si>
    <t>10,1</t>
  </si>
  <si>
    <t>24.3.01.02-0022</t>
  </si>
  <si>
    <t>Трубы гибкие гофрированные легкие из самозатухающего ПВХ (IP55) серии FL, с зондом, диаметром 20 мм</t>
  </si>
  <si>
    <t>10 м</t>
  </si>
  <si>
    <t>ФССЦ-2001, 24.3.01.02-0022, приказ Минстроя России №1039/пр от 30.12.2016г.</t>
  </si>
  <si>
    <t>11</t>
  </si>
  <si>
    <t>м08-02-390-01</t>
  </si>
  <si>
    <t>Короба пластмассовые шириной до 40 мм</t>
  </si>
  <si>
    <t>ФЕРм-2001, м08-02-390-01, приказ Минстроя России №1039/пр от 30.12.2016г.</t>
  </si>
  <si>
    <t>11,1</t>
  </si>
  <si>
    <t>20.2.05.04-0003</t>
  </si>
  <si>
    <t>Кабель-канал  25х17 мм</t>
  </si>
  <si>
    <t>ФССЦ-2001, 20.2.05.04-0003, приказ Минстроя России №1039/пр от 30.12.2016г.</t>
  </si>
  <si>
    <t>12</t>
  </si>
  <si>
    <t>м10-08-019-01</t>
  </si>
  <si>
    <t>Коробка ответвительная на стене</t>
  </si>
  <si>
    <t>ФЕРм-2001, м10-08-019-01, приказ Минстроя России №1039/пр от 30.12.2016г.</t>
  </si>
  <si>
    <t>12,1</t>
  </si>
  <si>
    <t>20.5.02.06-0001</t>
  </si>
  <si>
    <t>Коробка разветвительная для открытой проводки KP 2603 "HEGEL" размером 80х80х40 мм</t>
  </si>
  <si>
    <t>ФССЦ-2001, 20.5.02.06-0001, приказ Минстроя России №1039/пр от 30.12.2016г.</t>
  </si>
  <si>
    <t>13</t>
  </si>
  <si>
    <t>м08-02-148-01</t>
  </si>
  <si>
    <t>Кабель до 35 кВ в проложенных трубах, блоках и коробах, масса 1 м кабеля до 1 кг</t>
  </si>
  <si>
    <t>ФЕРм-2001, м08-02-148-01, приказ Минстроя России №1039/пр от 30.12.2016г.</t>
  </si>
  <si>
    <t>13,1</t>
  </si>
  <si>
    <t>21.1.06.10-0168</t>
  </si>
  <si>
    <t>Кабель силовой огнестойкий с медными жилами с изоляцией и оболочкой из ПВХ, не распространяющий горение, с низким дымо- и газовыделением, напряжением 1,0 кВ (ГОСТ Р 53769-2010), марки ВВГнг(A)-FRLS 3х1,5ок(N,РЕ)</t>
  </si>
  <si>
    <t>1000 м</t>
  </si>
  <si>
    <t>ФССЦ-2001, 21.1.06.10-0168, приказ Минстроя России №1039/пр от 30.12.2016г.</t>
  </si>
  <si>
    <t>1000 М</t>
  </si>
  <si>
    <t>13,2</t>
  </si>
  <si>
    <t>21.1.08.01-0133</t>
  </si>
  <si>
    <t>ФССЦ-2001, 21.1.08.01-0133, приказ Минстроя России №1039/пр от 30.12.2016г.</t>
  </si>
  <si>
    <t>13,3</t>
  </si>
  <si>
    <t>21.1.08.01-0131</t>
  </si>
  <si>
    <t>ФССЦ-2001, 21.1.08.01-0131, приказ Минстроя России №1039/пр от 30.12.2016г.</t>
  </si>
  <si>
    <t>ПЗ</t>
  </si>
  <si>
    <t>Прямые затраты</t>
  </si>
  <si>
    <t>СтМатОб</t>
  </si>
  <si>
    <t>Стоимость материальных ресурсов (всего)</t>
  </si>
  <si>
    <t>СтМатОбЗак</t>
  </si>
  <si>
    <t>Стоимость материалов и оборудования заказчика</t>
  </si>
  <si>
    <t>СтМатОбПод</t>
  </si>
  <si>
    <t>Стоимость материалов и оборудования подрядчика</t>
  </si>
  <si>
    <t>СтМат</t>
  </si>
  <si>
    <t>Стоимость материалов (всего)</t>
  </si>
  <si>
    <t>СтМатЗак</t>
  </si>
  <si>
    <t>Стоимость материалов заказчика</t>
  </si>
  <si>
    <t>СтМатПод</t>
  </si>
  <si>
    <t>Стоимость материалов подрядчика</t>
  </si>
  <si>
    <t>Оборуд</t>
  </si>
  <si>
    <t>Стоимость оборудования (всего)</t>
  </si>
  <si>
    <t>ОборудЗак</t>
  </si>
  <si>
    <t>Стоимость оборудования заказчика</t>
  </si>
  <si>
    <t>ОборудПод</t>
  </si>
  <si>
    <t>Стоимость оборудования подрядчика</t>
  </si>
  <si>
    <t>ЭММ</t>
  </si>
  <si>
    <t>Эксплуатация машин</t>
  </si>
  <si>
    <t>ЭММсНРиСП</t>
  </si>
  <si>
    <t>Эксплуатация машин по ТСН-2001.16</t>
  </si>
  <si>
    <t>ЗПМ</t>
  </si>
  <si>
    <t>ЗП машинистов</t>
  </si>
  <si>
    <t>ОЗП</t>
  </si>
  <si>
    <t>Основная ЗП рабочих</t>
  </si>
  <si>
    <t>ОЗПсНРиСП</t>
  </si>
  <si>
    <t>Основная ЗП рабочих по ТСН-2001.16</t>
  </si>
  <si>
    <t>Строит</t>
  </si>
  <si>
    <t>Строительные работы с НР и СП</t>
  </si>
  <si>
    <t>Монтаж</t>
  </si>
  <si>
    <t>Монтажные работы с НР и СП</t>
  </si>
  <si>
    <t>Прочие</t>
  </si>
  <si>
    <t>Прочие работы с НР и СП</t>
  </si>
  <si>
    <t>ПрочиеЗатр</t>
  </si>
  <si>
    <t>Прочие затраты по ТСН-2001.16</t>
  </si>
  <si>
    <t>ВозврМат</t>
  </si>
  <si>
    <t>Возврат материалов</t>
  </si>
  <si>
    <t>ТрудСтр</t>
  </si>
  <si>
    <t>Трудозатраты строителей</t>
  </si>
  <si>
    <t>ТрудМаш</t>
  </si>
  <si>
    <t>Трудозатраты машинистов</t>
  </si>
  <si>
    <t>ТранспМат</t>
  </si>
  <si>
    <t>Транспорт материалов</t>
  </si>
  <si>
    <t>НР</t>
  </si>
  <si>
    <t>Накладные расходы</t>
  </si>
  <si>
    <t>СмПриб</t>
  </si>
  <si>
    <t>Сметная прибыль</t>
  </si>
  <si>
    <t>Всего</t>
  </si>
  <si>
    <t>Всего с НР и СП</t>
  </si>
  <si>
    <t>и1</t>
  </si>
  <si>
    <t>Итого</t>
  </si>
  <si>
    <t>и2</t>
  </si>
  <si>
    <t>НДС 18%</t>
  </si>
  <si>
    <t>и3</t>
  </si>
  <si>
    <t>СТР_РЕК</t>
  </si>
  <si>
    <t>СТРОИТЕЛЬСТВО и РЕКОНСТРУКЦИЯ  зданий и сооружений всех назначений</t>
  </si>
  <si>
    <t>РЕМ_ЖИЛ</t>
  </si>
  <si>
    <t>КАП. РЕМ. ЖИЛЫХ И ОБЩЕСТВЕННЫХ ЗДАНИЙ</t>
  </si>
  <si>
    <t>РЕМ_ПР</t>
  </si>
  <si>
    <t>КАП. РЕМ. ПРОИЗВОДСТВЕННЫХ ЗД, и СООРУЖЕНИЙ,  НАРУЖНЫХ ИНЖЕНЕРНЫХ СЕТЕЙ, УЛИЦ И ДОРОГ МЕСТНОГО ЗНАЧЕНИЯ, МОСТОВ И ПУТЕПРОВОДОВ</t>
  </si>
  <si>
    <t>УПР</t>
  </si>
  <si>
    <t>{вкл} - УПРОЩЕННОЕ НАЛОГООБЛОЖЕНИЕ</t>
  </si>
  <si>
    <t>Для всех  расценок. (  при применении упрощенной системы налогообложения)  · {УПР} - ( вкл.)    -  при упрощенной системе   ;  к = 0,9 к СП ( к= 0,7 к НР отменен с 1.01.11)  · {УПР} - ( выкл.) -  при  обычной системе налогообложения</t>
  </si>
  <si>
    <t>ХОЗ</t>
  </si>
  <si>
    <t>{вкл} - ХОЗЯЙСТВЕННЫЙ СПОСОБ</t>
  </si>
  <si>
    <t>Для всех  расценок. (  при хозяйственном способе производства работ):  · {ХОЗ} - ( вкл.)    -  при  хоз. способе (к=0,6 к НР )  · {ХОЗ} - ( выкл.) -  при обычном способе производства работ</t>
  </si>
  <si>
    <t>СЛЖ</t>
  </si>
  <si>
    <t>{вкл} -  При  РЕКОНСТРУКЦИИ сложных объектов, РЕКОНСТРУКЦИИ и КАП. РЕМОНТЕ объектов с дейст. яд. реакторами</t>
  </si>
  <si>
    <t>Для сборников ФЕР ( при производстве работ на технически сложных объектах ):  ·  { СЛЖ } - (вкл.)    - работа на сложных объектах  (к=1,2 к НР)           ·  { СЛЖ } - (выкл.) - работа на обычных объектах</t>
  </si>
  <si>
    <t>М/Т/Я</t>
  </si>
  <si>
    <t>Работы по строительству мостов, тоннелей, метрополитенов, атомных станций, объектов с ядерным топливом и радиокативными отходами ( письмо Госстроя РФ № 2536-ИП/12/ГС от 27.11.12), коэффициенты к НР =0,85 и к СП-0,8 не назначаются</t>
  </si>
  <si>
    <t>ОПТ/В</t>
  </si>
  <si>
    <t>{вкл}    - Прокладка  МЕЖДУГОРОДНИХ  ВОЛОКОННО-ОПТИЧЕСКИХ ЛИНИЙ (для ФЕРм10, отд. 6 разд.3)  {выкл} - Прокладка  ГОРОДСКИХ               ВОЛОКОННО-ОПТИТЕСКИХ ЛИНИЙ  (для ФЕРм10, отд. 6 разд.3)</t>
  </si>
  <si>
    <t>Для сборников ФЕРм-10  ( волоконно-оптические линии связи ): ·  {М_ГОР_опт} -  ( вкл.)  - междугородные сети связи ( НР=120% , СП=70% )           ·  {М_ГОР_опт} - ( выкл.) - городские сети связи  ( НР=100%; СП=65%)</t>
  </si>
  <si>
    <t>ЗАКР</t>
  </si>
  <si>
    <t>{вкл}   -  Обслуживающие и сопутстующие работы в тоннелях при  производве работ ЗАКРЫТЫМ СПОСОБОМ   {выкл} - Обслуживающие и сопутстующие работы в тоннелях при  производве работ  ОТКРЫТЫМ                       (ФЕР-29, разд.04 )</t>
  </si>
  <si>
    <t>Для сборника ФЕР -29 ( сопутствующие работы в тоннелях и метро. ): ·  {ЗАКР} - (вкл.)     -  при выполнении работ в тоннелях  и метро закрытым способом  (НР=145% , СП=75%); ·                {ЗАКР} - (выкл.) -   при выполнении работ в тоннелях и метро  отк</t>
  </si>
  <si>
    <t>АВИ</t>
  </si>
  <si>
    <t>(вкл)   -  При работах по ДИСПЕТЧЕРЕЗАЦИИ управления движением АВИАТРАНСПОРТОМ {вкл}  (монтажные работы )</t>
  </si>
  <si>
    <t>Для сборников ФЕРм 08;10;11 :    · {мАВИА} -  (вкл.)     -  производство монтажных  работы по диспетчеризации управления  движением авиатранспортном (НР=95%, СП=55%) ;    ·            {мАВИА} -  (выкл. ) -  при производстве работ на прочих объектах , кром</t>
  </si>
  <si>
    <t>АЭС</t>
  </si>
  <si>
    <t>(вкл)  -  Производство эл./монт. работ на АЭС ( ФЕРм -08 , отдел 01-03 ),  и контроль свар. швов  на АЭС {вкл}  (ФЕРм-39, отд. 02 и 03 )  (вык) -  Произовдство эл./монт. работ  и и контроль свар. швов на ОБЫЧНЫХ СООРУЖ,</t>
  </si>
  <si>
    <t>Для сборника ФЕРм -39  и ФЕРМ-08  ( при работах по контролю сварных соединений) :    {мАЭС} - ( вкл.)  -     при выполнении работ по на АЭС  (HР=101%; СП= 68%;             {мАЭС} - (выкл.) -  при выполнении работ  на обычных объектах</t>
  </si>
  <si>
    <t>Инд_исп.Сводный</t>
  </si>
  <si>
    <t>Используется Индекс "по сводному"</t>
  </si>
  <si>
    <t>К_НР_РЕМ</t>
  </si>
  <si>
    <t>при ремонте жилых и общественных зданий если  ( если {РЕМ_ЖИЛ}= [вкл.]</t>
  </si>
  <si>
    <t>Для сборников  ФЕР и  ФЕРмр :  · Значение {_МДСрем_НР}= 0,90 -  при ремонте зданий жилого и гражданского назначений ( 0,90 к НР) ;  · Значение {_МДСрем_НР}= 1,00  - при строительстве  и реконструкции  объектов всех назначений</t>
  </si>
  <si>
    <t>К_СП_РЕМ</t>
  </si>
  <si>
    <t>к нормам СП при капитальном ремонте зданий и сооружений всех назначений ( если или {РЕМ_ЖИЛ}=[вкл] , или (РЕМ_ПР}=[вкл] )</t>
  </si>
  <si>
    <t>Для сборников  ФЕР и  ФЕРмр :   · Значение {_МДСрем_СП} = 0.85  -  при ремонте зданий всех назначений ( 0,85 к СП);   · Значение {_МДСрем_СП} = 1,00 -  при строительстве  и реконструкции  объектов всех назначений</t>
  </si>
  <si>
    <t>К_НР_05</t>
  </si>
  <si>
    <t>К нормам НР  с 1.01.2005 по 1.01.2011</t>
  </si>
  <si>
    <t>Для норм НР с 1.01.2011 года:  · {_ТЕК_НР} = 0.85  -  Коэффициент   учитывающий изменение нормы страховых взносов с  1.01.1 - (при расчете в текущем уровне цен  индексами по статьям затрат )  · {_ТЕК_НР} = 1,00  -  при расчет в текущем уровне цен и при уп</t>
  </si>
  <si>
    <t>К_НР_11</t>
  </si>
  <si>
    <t>Коэфф.  к НР для текущего уровня цен с 01.01.2011  при обычном и упрощенном налогообложении  при постатейной индексации</t>
  </si>
  <si>
    <t>К_СП_11</t>
  </si>
  <si>
    <t>Коэф. к  СП в текущем уровне цен  с 01.01.2011</t>
  </si>
  <si>
    <t>Для норм СП с 1.01.2011 года:  · {_ТЕК_СП} = 0.80  -  Коэффициент   учитывающий изменение нормы страховых взносов с  1.01.11 - (при расчете в текущем уровне цен  индексами по статьям затрат )  · {_ТЕК_СП} = 1,00  -  без учета</t>
  </si>
  <si>
    <t>К_НР_12</t>
  </si>
  <si>
    <t>Корректировка НР с 03.12.12   если (М/Т/Я) = {выкл.}</t>
  </si>
  <si>
    <t>К_СП_12</t>
  </si>
  <si>
    <t>Корректировка СП с 03.12.12  в текущем уровне цен по письму  2536-ИП/12/ГС от 27.11.12  ( если (М/Т/Я) = {выкл.} )</t>
  </si>
  <si>
    <t>К_НР_УПР</t>
  </si>
  <si>
    <t>Коэф. к  НР при упрощенном налогообложении    ( если {УПР} = [вкл] )</t>
  </si>
  <si>
    <t>К_СП_УПР</t>
  </si>
  <si>
    <t>Коэф. к СП при упрощенном налогообложении    ( если {УПР} = [вкл] )</t>
  </si>
  <si>
    <t>К_НР_ХОЗ</t>
  </si>
  <si>
    <t>Коэф. к НР при хозяйственном способе производства работ   ( если {ХОЗ}= {вкл} )</t>
  </si>
  <si>
    <t>К_НР_СЛЖ</t>
  </si>
  <si>
    <t>Коэф.  при реконструкции сложных объектов  и  кап. ремонте объектов с яд. реакторами   ( если {СЛЖ} = [вкл] )</t>
  </si>
  <si>
    <t>Р_ОКР</t>
  </si>
  <si>
    <t>Разрядность округления результата расчета НР и СП  ( с 01.01.2011 - до целых )</t>
  </si>
  <si>
    <t>К_НР_УПР_ПУ</t>
  </si>
  <si>
    <t>Коэф. к НР при упрощенном налогообложении ( если {УПР} = [вкл] ) для расценок на изготовление материалов, полуфабрикатов, а также металлических и трубопроводных заготовок, изготовляемых в построечных условиях</t>
  </si>
  <si>
    <t>Уровень цен</t>
  </si>
  <si>
    <t>Индексы за итогом</t>
  </si>
  <si>
    <t>Кабели парной скрутки огнестойкие для систем пожарной сигнализации с однопроволочными медными жилами, изоляцией из кремнийорганической резины, оболочкой из безгалогенной полимерной композиции, не распространяющий горение, с низким дымо- и газовыделением, марки КПСнг(А)-FRHF 1х2х0,5</t>
  </si>
  <si>
    <t>Кабели парной скрутки огнестойкие для систем пожарной сигнализации с однопроволочными медными жилами, изоляцией из кремнийорганической резины, оболочкой из безгалогенной полимерной композиции, не распространяющий горение, с низким дымо- и газовыделением, марки КПСнг(А)-FRHF 1х2х1,5</t>
  </si>
  <si>
    <t>базовая цена</t>
  </si>
  <si>
    <t>текущая цена</t>
  </si>
  <si>
    <t>Сметная стоимость</t>
  </si>
  <si>
    <t>тыс. руб.</t>
  </si>
  <si>
    <t xml:space="preserve">     Строительные работы</t>
  </si>
  <si>
    <t xml:space="preserve">     Монтажные работы</t>
  </si>
  <si>
    <t xml:space="preserve">     Оборудование</t>
  </si>
  <si>
    <t xml:space="preserve">     Прочие работы</t>
  </si>
  <si>
    <t>Нормативная трудоемкость</t>
  </si>
  <si>
    <t>чел. -ч.</t>
  </si>
  <si>
    <t>Средства на оплату труда</t>
  </si>
  <si>
    <t>№ п/п</t>
  </si>
  <si>
    <t>Шифр расценки и коды ресурсов</t>
  </si>
  <si>
    <t>Наименование работ и затрат</t>
  </si>
  <si>
    <t>Ед. изм.</t>
  </si>
  <si>
    <t>Кол-во единиц</t>
  </si>
  <si>
    <t>Цена на ед. изм.</t>
  </si>
  <si>
    <t>Попра-вочные коэфф.</t>
  </si>
  <si>
    <t>Стоимость в ценах 2001г.</t>
  </si>
  <si>
    <t>Пункт коэфф. пересчета</t>
  </si>
  <si>
    <t>Коэфф. пересчета</t>
  </si>
  <si>
    <t>Стоимость в текущих ценах</t>
  </si>
  <si>
    <t>ЗТР всего чел.-час</t>
  </si>
  <si>
    <t>Составлена в ценах III квартал 2017 года</t>
  </si>
  <si>
    <t>Зарплата</t>
  </si>
  <si>
    <t>в т.ч. зарплата машинистов</t>
  </si>
  <si>
    <t>Материальные ресурсы</t>
  </si>
  <si>
    <t>НР от ФОТ</t>
  </si>
  <si>
    <t>%</t>
  </si>
  <si>
    <t>СП от ФОТ</t>
  </si>
  <si>
    <t>Затраты труда</t>
  </si>
  <si>
    <t>чел-ч</t>
  </si>
  <si>
    <r>
      <t>Источник вторичного электропитания резервирования СКАТ-1200МDIN</t>
    </r>
    <r>
      <rPr>
        <i/>
        <sz val="10"/>
        <rFont val="Arial"/>
        <family val="2"/>
        <charset val="204"/>
      </rPr>
      <t xml:space="preserve">
Базисная стоимость: 189,31 = [1 700 / 1,18 /  7,61]</t>
    </r>
  </si>
  <si>
    <r>
      <t>Шкаф электромонтажный ШЭМ-004</t>
    </r>
    <r>
      <rPr>
        <i/>
        <sz val="10"/>
        <rFont val="Arial"/>
        <family val="2"/>
        <charset val="204"/>
      </rPr>
      <t xml:space="preserve">
Базисная стоимость: 149,22 = [1 340 / 1,18 /  7,61]</t>
    </r>
  </si>
  <si>
    <r>
      <t>Громкоговоритель настенный белый,80-20.000Гц,93дб,100В,6/3/1,5 LPA-6W</t>
    </r>
    <r>
      <rPr>
        <i/>
        <sz val="10"/>
        <rFont val="Arial"/>
        <family val="2"/>
        <charset val="204"/>
      </rPr>
      <t xml:space="preserve">
Базисная стоимость: 146,55 = [1 316 / 1,18 /  7,61]</t>
    </r>
  </si>
  <si>
    <t xml:space="preserve">   </t>
  </si>
  <si>
    <t xml:space="preserve"> СМЕТА </t>
  </si>
  <si>
    <t>выполнение работ по монтажу комплекса систем пожарной безопасности в квартире № 1 в здании общежития НИЯУ МИФИ по адресу: 109263, г. Москва, ул. Шкулева, д. 27, стр. 2</t>
  </si>
  <si>
    <t xml:space="preserve">Приложение 1 к Форме 7 </t>
  </si>
  <si>
    <r>
      <t>Полка СВ-62</t>
    </r>
    <r>
      <rPr>
        <i/>
        <sz val="10"/>
        <rFont val="Arial"/>
        <family val="2"/>
        <charset val="204"/>
      </rPr>
      <t xml:space="preserve">
Базисная стоимость: 113,03 = [1 015 / 1,18 /  7,61]</t>
    </r>
  </si>
  <si>
    <r>
      <t>Шкаф телекоммуникационный напольный 22U(600х800) дверь стекло ШТК-М-22.6.8.-1ААА</t>
    </r>
    <r>
      <rPr>
        <i/>
        <sz val="10"/>
        <rFont val="Arial"/>
        <family val="2"/>
        <charset val="204"/>
      </rPr>
      <t xml:space="preserve">
Базисная стоимость: 2 672,67 = [24 000 / 1,18 /  7,61]</t>
    </r>
  </si>
  <si>
    <r>
      <t>Модуль вентиляторный потолочный (170х425),3 вентлятора с терморегулятором</t>
    </r>
    <r>
      <rPr>
        <i/>
        <sz val="10"/>
        <rFont val="Arial"/>
        <family val="2"/>
        <charset val="204"/>
      </rPr>
      <t xml:space="preserve">
Базисная стоимость: 577,74 = [5 188 / 1,18 /  7,61]</t>
    </r>
  </si>
  <si>
    <r>
      <t>4-х канальный усилитель мощности для системы оповещения LPA-EVA-4120</t>
    </r>
    <r>
      <rPr>
        <i/>
        <sz val="10"/>
        <rFont val="Arial"/>
        <family val="2"/>
        <charset val="204"/>
      </rPr>
      <t xml:space="preserve">
Базисная стоимость: 11 545,91 = [103 680 / 1,18 /  7,61]</t>
    </r>
  </si>
  <si>
    <r>
      <t>Коммутатор системы оповещения  на 8 зон LPA-EVA-MS</t>
    </r>
    <r>
      <rPr>
        <i/>
        <sz val="10"/>
        <rFont val="Arial"/>
        <family val="2"/>
        <charset val="204"/>
      </rPr>
      <t xml:space="preserve">
Базисная стоимость: 11 545,91 = [103 680 / 1,18 /  7,61]</t>
    </r>
  </si>
  <si>
    <r>
      <t>Контролер системы оповещения  LPA-EVA-MA</t>
    </r>
    <r>
      <rPr>
        <i/>
        <sz val="10"/>
        <rFont val="Arial"/>
        <family val="2"/>
        <charset val="204"/>
      </rPr>
      <t xml:space="preserve">
Базисная стоимость: 17 318,87 = [155 520 / 1,18 /  7,61]</t>
    </r>
  </si>
  <si>
    <r>
      <t>Шкаф с установленным блоком питания</t>
    </r>
    <r>
      <rPr>
        <i/>
        <sz val="10"/>
        <rFont val="Arial"/>
        <family val="2"/>
        <charset val="204"/>
      </rPr>
      <t xml:space="preserve">
Базисная стоимость: 1 336,33 = [12 000 / 1,18 /  7,61]</t>
    </r>
  </si>
  <si>
    <r>
      <t>Блок основного и резервного питания системы LPA-EVA-BC</t>
    </r>
    <r>
      <rPr>
        <i/>
        <sz val="10"/>
        <rFont val="Arial"/>
        <family val="2"/>
        <charset val="204"/>
      </rPr>
      <t xml:space="preserve">
Базисная стоимость: 6 494,58 = [58 320 / 1,18 /  7,61]</t>
    </r>
  </si>
  <si>
    <t>выполнение работ по монтажу комплекса систем пожарно безопасности в квартире № 3 в здании общежития НИЯУ МИФИ по адресу: 109263, г. Москва, ул. Шкулева, д. 27, стр. 2</t>
  </si>
  <si>
    <t xml:space="preserve"> СМЕТА</t>
  </si>
  <si>
    <t xml:space="preserve">Приложение 2 к Форме 7 </t>
  </si>
  <si>
    <t>Связь: настройка синхронных цифровых линий  . отдел 6, раздел 4  - (при устройстве средств посадки самолетов : НР=95%, СП=55% - {АВИА}=1)</t>
  </si>
  <si>
    <t>ФЕРм-2001, м10-06-068-17, приказ Минстроя России №1039/пр от 30.12.2016г.</t>
  </si>
  <si>
    <t>Сдача объекта, контрольные и приемо-сдаточные испытания</t>
  </si>
  <si>
    <t>м10-06-068-17</t>
  </si>
  <si>
    <t>19</t>
  </si>
  <si>
    <t>18,4</t>
  </si>
  <si>
    <t>ФССЦ-2001, 21.1.04.01-0004, приказ Минстроя России №1039/пр от 30.12.2016г.</t>
  </si>
  <si>
    <t>Кабель (витая пара) UTP 4 категория 5е</t>
  </si>
  <si>
    <t>21.1.04.01-0004</t>
  </si>
  <si>
    <t>18,3</t>
  </si>
  <si>
    <t>18,2</t>
  </si>
  <si>
    <t>18,1</t>
  </si>
  <si>
    <t>18</t>
  </si>
  <si>
    <t>17,1</t>
  </si>
  <si>
    <t>17</t>
  </si>
  <si>
    <t>16,1</t>
  </si>
  <si>
    <t>16</t>
  </si>
  <si>
    <t>ФССЦ-2001, 20.2.04.08-0012, приказ Минстроя России №1039/пр от 30.12.2016г.</t>
  </si>
  <si>
    <t>Короб с крышкой , 100х80 мм, длина 2000 мм</t>
  </si>
  <si>
    <t>20.2.04.08-0012</t>
  </si>
  <si>
    <t>15,1</t>
  </si>
  <si>
    <t>ФЕРм-2001, м08-02-390-03, приказ Минстроя России №1039/пр от 30.12.2016г.</t>
  </si>
  <si>
    <t>Короба пластмассовые шириной до 120 мм</t>
  </si>
  <si>
    <t>м08-02-390-03</t>
  </si>
  <si>
    <t>15</t>
  </si>
  <si>
    <t>14,1</t>
  </si>
  <si>
    <t>14</t>
  </si>
  <si>
    <t>ФССЦ-2001, 62.4.01.01-0010, приказ Минстроя России №1039/пр от 30.12.2016г.</t>
  </si>
  <si>
    <t>Батарея аккумуляторная АКБ-65 12В/120 А/ч</t>
  </si>
  <si>
    <t>62.4.01.01-0010</t>
  </si>
  <si>
    <t>11,2</t>
  </si>
  <si>
    <t>ФССЦ-2001, 62.4.01.01-0006, приказ Минстроя России №1039/пр от 30.12.2016г.</t>
  </si>
  <si>
    <t>Батарея аккумуляторная АКБ-17 12В/17 А/ч</t>
  </si>
  <si>
    <t>62.4.01.01-0006</t>
  </si>
  <si>
    <t>ФССЦ-2001, 20.2.08.06-0001, приказ Минстроя России №1039/пр от 30.12.2016г.</t>
  </si>
  <si>
    <t>Ролик грузоподъёмный</t>
  </si>
  <si>
    <t>20.2.08.06-0001</t>
  </si>
  <si>
    <t>10,3</t>
  </si>
  <si>
    <t>[1 015 / 1,18 /  7,61]</t>
  </si>
  <si>
    <t>Полка СВ-62</t>
  </si>
  <si>
    <t>Прайс-лист</t>
  </si>
  <si>
    <t>10,2</t>
  </si>
  <si>
    <t>[24 000 / 1,18 /  7,61]</t>
  </si>
  <si>
    <t>Шкаф телекоммуникационный напольный 22U(600х800) дверь стекло ШТК-М-22.6.8.-1ААА</t>
  </si>
  <si>
    <t>Прайс-лист Оптимальные коммуникации</t>
  </si>
  <si>
    <t>ФЕРм-2001, м10-04-067-08, приказ Минстроя России №1039/пр от 30.12.2016г.</t>
  </si>
  <si>
    <t>Шкаф коммутации</t>
  </si>
  <si>
    <t>м10-04-067-08</t>
  </si>
  <si>
    <t>[5 188 / 1,18 /  7,61]</t>
  </si>
  <si>
    <t>Модуль вентиляторный потолочный (170х425),3 вентлятора с терморегулятором</t>
  </si>
  <si>
    <t>Прайс-лист LANMARK</t>
  </si>
  <si>
    <t>ФЕРм-2001, м08-03-605-01, приказ Минстроя России №1039/пр от 30.12.2016г.</t>
  </si>
  <si>
    <t>Модуль вентиляторный потолочный</t>
  </si>
  <si>
    <t>м08-03-605-01</t>
  </si>
  <si>
    <t>[103 680 / 1,18 /  7,61]</t>
  </si>
  <si>
    <t>4-х канальный усилитель мощности для системы оповещения LPA-EVA-4120</t>
  </si>
  <si>
    <t>Прайс-лист ООО Видеоглаз</t>
  </si>
  <si>
    <t>7,4</t>
  </si>
  <si>
    <t>Коммутатор 6 портов LTV NSF-0604-60</t>
  </si>
  <si>
    <t>7,3</t>
  </si>
  <si>
    <t>Коммутатор системы оповещения  на 8 зон LPA-EVA-MS</t>
  </si>
  <si>
    <t>Прайс-лист ООО ПОЖАРНАЯ БЕЗОПАСНОСТЬ</t>
  </si>
  <si>
    <t>7,2</t>
  </si>
  <si>
    <t>[155 520 / 1,18 /  7,61]</t>
  </si>
  <si>
    <t>Контролер системы оповещения  LPA-EVA-MA</t>
  </si>
  <si>
    <t>Прайс лист ООО Видеоглаз</t>
  </si>
  <si>
    <t>ФЕРм-2001, м10-08-003-05, приказ Минстроя России №1039/пр от 30.12.2016г.</t>
  </si>
  <si>
    <t>Установка контролера в системы оповещения,коммутатора системы оповещения на 8 зон,4-х канального усилетеля мощности для системы оповещения, коммутатора 6 портов LTV NSF-0604 60  в одноблочном исполнении</t>
  </si>
  <si>
    <t>м10-08-003-05</t>
  </si>
  <si>
    <t>[12 000 / 1,18 /  7,61]</t>
  </si>
  <si>
    <t>Шкаф с установленным блоком питания</t>
  </si>
  <si>
    <t>Прайс-лист Торговый дом ТИНКО</t>
  </si>
  <si>
    <t>ФЕРм-2001, м10-04-112-01, приказ Минстроя России №1039/пр от 30.12.2016г.</t>
  </si>
  <si>
    <t>Шкаф  связи и сигнализации на стене или в нише</t>
  </si>
  <si>
    <t>м10-04-112-01</t>
  </si>
  <si>
    <t>ФССЦ-2001, 61.2.02.02-0051, приказ Минстроя России №1039/пр от 30.12.2016г.</t>
  </si>
  <si>
    <t>Извещатель пожарный тепловой максимально- дифференциальный адресно-аналоговый, марка "С2000-ИП-03"</t>
  </si>
  <si>
    <t>61.2.02.02-0051</t>
  </si>
  <si>
    <t>3,2</t>
  </si>
  <si>
    <t>[58 320 / 1,18 /  7,61]</t>
  </si>
  <si>
    <t>Блок основного и резервного питания системы LPA-EVA-BC</t>
  </si>
  <si>
    <t>Прайс-лист Видеоглаз</t>
  </si>
  <si>
    <t>2,5</t>
  </si>
  <si>
    <t>ФССЦ-2001, 61.2.07.02-0030, приказ Минстроя России №1039/пр от 30.12.2016г.</t>
  </si>
  <si>
    <t>Блок индикации, марка "С2000-БИ"</t>
  </si>
  <si>
    <t>61.2.07.02-0030</t>
  </si>
  <si>
    <t>2,4</t>
  </si>
  <si>
    <t>2,3</t>
  </si>
  <si>
    <t>ФССЦ-2001, 61.2.07.02-0079, приказ Минстроя России №1039/пр от 30.12.2016г.</t>
  </si>
  <si>
    <t>Блок сигнально-пусковой (релейный блок), марка "С2000-СП1"</t>
  </si>
  <si>
    <t>61.2.07.02-0079</t>
  </si>
  <si>
    <t>2,2</t>
  </si>
  <si>
    <t>Установка контролера, блока сигнально-пускового,контрольно-пускового,блок индикации,блоки питания</t>
  </si>
  <si>
    <t>ФССЦ-2001, 61.2.04.10-0004, приказ Минстроя России №1039/пр от 30.12.2016г.</t>
  </si>
  <si>
    <t>Пульт контроля и управления охранно-пожарный, марка "С2000- М"</t>
  </si>
  <si>
    <t>61.2.04.10-0004</t>
  </si>
  <si>
    <t>ФЕРм-2001, м10-04-077-15, приказ Минстроя России №1039/пр от 30.12.2016г.</t>
  </si>
  <si>
    <t>Монтаж пульта  контроля и управления</t>
  </si>
  <si>
    <t>м10-04-077-15</t>
  </si>
  <si>
    <t>Кислов пожарка 1-ый ЭТАЖ ШКУЛЁВА</t>
  </si>
  <si>
    <t>выполнение работ по монтажу комплекса систем пожарной безопасности в квартире № 4 в здании общежития НИЯУ МИФИ по адресу: 109263, г. Москва, ул. Шкулева, д. 27, стр. 2</t>
  </si>
  <si>
    <t xml:space="preserve">Приложение 3 к Форме 7 </t>
  </si>
  <si>
    <t>11,3</t>
  </si>
  <si>
    <t>Кислов пожарка 2-этаж ШКУЛЁВА</t>
  </si>
  <si>
    <t>выполнение работ по монтажу комплекса систем пожарной безопасности в квартире № 5 в здании общежития НИЯУ МИФИ по адресу: 109263, г. Москва, ул. Шкулева, д. 27, стр. 2</t>
  </si>
  <si>
    <t xml:space="preserve">Приложение 4 к Форме 7 </t>
  </si>
  <si>
    <t>13,4</t>
  </si>
  <si>
    <t>Кислов пожарка 3-ый этаж ШКУЛЁВА</t>
  </si>
  <si>
    <t>(наименование работ и затрат, наименование объекта)</t>
  </si>
  <si>
    <t>выполнение работ по монтажу комплекса систем пожарной безопасности в квартире № 6 в здании общежития НИЯУ МИФИ по адресу: 109263, г. Москва, ул. Шкулева, д. 27, стр. 2</t>
  </si>
  <si>
    <t>СМЕТА</t>
  </si>
  <si>
    <t xml:space="preserve">Приложение 5 к Форме 7  </t>
  </si>
  <si>
    <t>Кислов пожарка 4-ый этаж ШКУЛЁВО</t>
  </si>
  <si>
    <t>выполнение работ по монтажу комплекса систем пожарной безопасности в квартире № 7 в здании общежития НИЯУ МИФИ по адресу: 109263, г. Москва, ул. Шкулева, д. 27, стр. 2</t>
  </si>
  <si>
    <t xml:space="preserve">СМЕТА </t>
  </si>
  <si>
    <t xml:space="preserve">Приложение 6 к Форме 7 </t>
  </si>
  <si>
    <t>Кислов пожарка 5-ый этаж ШКУЛЁВО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</si>
</sst>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;[Red]\-\ #,##0.00"/>
  </numFmts>
  <fonts count="16" x14ac:knownFonts="1">
    <font>
      <sz val="10"/>
      <name val="Arial"/>
      <charset val="204"/>
    </font>
    <font>
      <b/>
      <sz val="10"/>
      <color indexed="12"/>
      <name val="Arial"/>
      <charset val="204"/>
    </font>
    <font>
      <b/>
      <sz val="10"/>
      <color indexed="16"/>
      <name val="Arial"/>
      <charset val="204"/>
    </font>
    <font>
      <b/>
      <sz val="10"/>
      <color indexed="20"/>
      <name val="Arial"/>
      <charset val="204"/>
    </font>
    <font>
      <b/>
      <sz val="10"/>
      <color indexed="17"/>
      <name val="Arial"/>
      <charset val="204"/>
    </font>
    <font>
      <sz val="10"/>
      <color indexed="17"/>
      <name val="Arial"/>
      <charset val="204"/>
    </font>
    <font>
      <sz val="10"/>
      <name val="Arial"/>
      <family val="2"/>
      <charset val="204"/>
    </font>
    <font>
      <sz val="9"/>
      <name val="Arial"/>
      <family val="2"/>
      <charset val="204"/>
    </font>
    <font>
      <sz val="11"/>
      <name val="Arial"/>
      <family val="2"/>
      <charset val="204"/>
    </font>
    <font>
      <b/>
      <sz val="13"/>
      <name val="Arial"/>
      <family val="2"/>
      <charset val="204"/>
    </font>
    <font>
      <b/>
      <sz val="12"/>
      <name val="Arial"/>
      <family val="2"/>
      <charset val="204"/>
    </font>
    <font>
      <b/>
      <sz val="11"/>
      <name val="Arial"/>
      <family val="2"/>
      <charset val="204"/>
    </font>
    <font>
      <b/>
      <sz val="14"/>
      <name val="Arial"/>
      <family val="2"/>
      <charset val="204"/>
    </font>
    <font>
      <i/>
      <sz val="11"/>
      <name val="Arial"/>
      <family val="2"/>
      <charset val="204"/>
    </font>
    <font>
      <i/>
      <sz val="10"/>
      <name val="Arial"/>
      <family val="2"/>
      <charset val="204"/>
    </font>
    <font>
      <b/>
      <sz val="9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7" fillId="0" borderId="0" xfId="0" applyFont="1"/>
    <xf numFmtId="0" fontId="8" fillId="0" borderId="0" xfId="0" applyFont="1" applyAlignment="1">
      <alignment horizontal="right"/>
    </xf>
    <xf numFmtId="0" fontId="8" fillId="0" borderId="0" xfId="0" applyFont="1"/>
    <xf numFmtId="0" fontId="9" fillId="0" borderId="0" xfId="0" applyFont="1" applyAlignment="1"/>
    <xf numFmtId="0" fontId="8" fillId="0" borderId="0" xfId="0" applyFont="1" applyAlignment="1"/>
    <xf numFmtId="0" fontId="8" fillId="0" borderId="0" xfId="0" applyFont="1" applyBorder="1" applyAlignment="1">
      <alignment horizontal="left"/>
    </xf>
    <xf numFmtId="0" fontId="8" fillId="0" borderId="0" xfId="0" applyFont="1" applyAlignment="1">
      <alignment horizontal="left"/>
    </xf>
    <xf numFmtId="0" fontId="8" fillId="0" borderId="0" xfId="0" applyFont="1" applyBorder="1" applyAlignment="1">
      <alignment wrapText="1"/>
    </xf>
    <xf numFmtId="0" fontId="11" fillId="0" borderId="0" xfId="0" applyFont="1" applyAlignment="1">
      <alignment vertical="center" wrapText="1"/>
    </xf>
    <xf numFmtId="0" fontId="11" fillId="0" borderId="0" xfId="0" applyFont="1" applyBorder="1" applyAlignment="1">
      <alignment wrapText="1"/>
    </xf>
    <xf numFmtId="0" fontId="8" fillId="0" borderId="0" xfId="0" applyFont="1" applyAlignment="1">
      <alignment horizontal="center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164" fontId="0" fillId="0" borderId="0" xfId="0" applyNumberFormat="1"/>
    <xf numFmtId="0" fontId="8" fillId="0" borderId="0" xfId="0" applyFont="1" applyAlignment="1">
      <alignment vertical="center"/>
    </xf>
    <xf numFmtId="0" fontId="11" fillId="0" borderId="0" xfId="0" applyFont="1"/>
    <xf numFmtId="0" fontId="8" fillId="0" borderId="0" xfId="0" applyFont="1" applyAlignment="1">
      <alignment horizontal="left" wrapText="1"/>
    </xf>
    <xf numFmtId="0" fontId="13" fillId="0" borderId="0" xfId="0" applyFont="1" applyAlignment="1">
      <alignment horizontal="right" wrapText="1"/>
    </xf>
    <xf numFmtId="164" fontId="8" fillId="0" borderId="0" xfId="0" applyNumberFormat="1" applyFont="1" applyAlignment="1">
      <alignment horizontal="right"/>
    </xf>
    <xf numFmtId="0" fontId="8" fillId="0" borderId="0" xfId="0" applyFont="1" applyAlignment="1">
      <alignment horizontal="right" wrapText="1"/>
    </xf>
    <xf numFmtId="0" fontId="7" fillId="0" borderId="0" xfId="0" applyFont="1" applyAlignment="1">
      <alignment horizontal="right"/>
    </xf>
    <xf numFmtId="164" fontId="13" fillId="0" borderId="0" xfId="0" applyNumberFormat="1" applyFont="1" applyAlignment="1">
      <alignment horizontal="right"/>
    </xf>
    <xf numFmtId="0" fontId="6" fillId="0" borderId="0" xfId="0" applyFont="1" applyAlignment="1">
      <alignment horizontal="right" wrapText="1"/>
    </xf>
    <xf numFmtId="164" fontId="7" fillId="0" borderId="0" xfId="0" applyNumberFormat="1" applyFont="1" applyAlignment="1">
      <alignment horizontal="right"/>
    </xf>
    <xf numFmtId="0" fontId="8" fillId="0" borderId="0" xfId="0" quotePrefix="1" applyFont="1" applyAlignment="1">
      <alignment horizontal="right" wrapText="1"/>
    </xf>
    <xf numFmtId="0" fontId="13" fillId="0" borderId="2" xfId="0" applyFont="1" applyBorder="1" applyAlignment="1">
      <alignment horizontal="right" wrapText="1"/>
    </xf>
    <xf numFmtId="0" fontId="8" fillId="0" borderId="2" xfId="0" applyFont="1" applyBorder="1" applyAlignment="1">
      <alignment horizontal="right"/>
    </xf>
    <xf numFmtId="164" fontId="8" fillId="0" borderId="2" xfId="0" applyNumberFormat="1" applyFont="1" applyBorder="1" applyAlignment="1">
      <alignment horizontal="right"/>
    </xf>
    <xf numFmtId="0" fontId="8" fillId="0" borderId="2" xfId="0" quotePrefix="1" applyFont="1" applyBorder="1" applyAlignment="1">
      <alignment horizontal="right" wrapText="1"/>
    </xf>
    <xf numFmtId="0" fontId="8" fillId="0" borderId="2" xfId="0" applyFont="1" applyBorder="1" applyAlignment="1">
      <alignment horizontal="right" wrapText="1"/>
    </xf>
    <xf numFmtId="0" fontId="7" fillId="0" borderId="2" xfId="0" applyFont="1" applyBorder="1" applyAlignment="1">
      <alignment horizontal="right"/>
    </xf>
    <xf numFmtId="164" fontId="15" fillId="0" borderId="0" xfId="0" applyNumberFormat="1" applyFont="1" applyAlignment="1">
      <alignment horizontal="right"/>
    </xf>
    <xf numFmtId="0" fontId="8" fillId="0" borderId="0" xfId="0" applyFont="1" applyAlignment="1">
      <alignment horizontal="left" vertical="top"/>
    </xf>
    <xf numFmtId="0" fontId="8" fillId="0" borderId="0" xfId="0" applyFont="1" applyAlignment="1">
      <alignment horizontal="left" vertical="top" wrapText="1"/>
    </xf>
    <xf numFmtId="0" fontId="8" fillId="0" borderId="2" xfId="0" applyFont="1" applyBorder="1" applyAlignment="1">
      <alignment horizontal="left" vertical="top"/>
    </xf>
    <xf numFmtId="0" fontId="8" fillId="0" borderId="2" xfId="0" applyFont="1" applyBorder="1" applyAlignment="1">
      <alignment horizontal="left" vertical="top" wrapText="1"/>
    </xf>
    <xf numFmtId="164" fontId="6" fillId="0" borderId="0" xfId="0" applyNumberFormat="1" applyFont="1" applyAlignment="1">
      <alignment horizontal="left"/>
    </xf>
    <xf numFmtId="0" fontId="8" fillId="0" borderId="0" xfId="0" applyFont="1" applyAlignment="1">
      <alignment horizontal="left"/>
    </xf>
    <xf numFmtId="0" fontId="8" fillId="0" borderId="0" xfId="0" applyFont="1" applyAlignment="1">
      <alignment horizontal="left" wrapText="1"/>
    </xf>
    <xf numFmtId="0" fontId="10" fillId="0" borderId="0" xfId="0" applyFont="1" applyBorder="1" applyAlignment="1">
      <alignment horizontal="center" wrapText="1"/>
    </xf>
    <xf numFmtId="164" fontId="8" fillId="0" borderId="0" xfId="0" applyNumberFormat="1" applyFont="1" applyAlignment="1">
      <alignment horizontal="right"/>
    </xf>
    <xf numFmtId="0" fontId="8" fillId="0" borderId="0" xfId="0" applyFont="1"/>
    <xf numFmtId="0" fontId="8" fillId="0" borderId="0" xfId="0" applyFont="1" applyAlignment="1">
      <alignment horizontal="right"/>
    </xf>
    <xf numFmtId="0" fontId="8" fillId="0" borderId="0" xfId="0" applyFont="1" applyBorder="1" applyAlignment="1">
      <alignment horizontal="right"/>
    </xf>
    <xf numFmtId="0" fontId="8" fillId="0" borderId="0" xfId="0" applyFont="1" applyBorder="1"/>
    <xf numFmtId="164" fontId="11" fillId="0" borderId="0" xfId="0" applyNumberFormat="1" applyFont="1" applyAlignment="1">
      <alignment horizontal="right"/>
    </xf>
    <xf numFmtId="0" fontId="11" fillId="0" borderId="0" xfId="0" applyFont="1" applyAlignment="1">
      <alignment horizontal="left" wrapText="1"/>
    </xf>
    <xf numFmtId="164" fontId="11" fillId="0" borderId="1" xfId="0" applyNumberFormat="1" applyFont="1" applyBorder="1" applyAlignment="1">
      <alignment horizontal="right"/>
    </xf>
    <xf numFmtId="0" fontId="7" fillId="0" borderId="0" xfId="0" applyFont="1" applyBorder="1" applyAlignment="1">
      <alignment horizontal="center" vertical="top"/>
    </xf>
    <xf numFmtId="0" fontId="11" fillId="0" borderId="0" xfId="0" applyFont="1" applyAlignment="1">
      <alignment horizontal="right"/>
    </xf>
    <xf numFmtId="164" fontId="8" fillId="0" borderId="0" xfId="0" applyNumberFormat="1" applyFont="1" applyAlignment="1">
      <alignment horizontal="right"/>
    </xf>
    <xf numFmtId="0" fontId="8" fillId="0" borderId="0" xfId="0" applyFont="1"/>
    <xf numFmtId="0" fontId="8" fillId="0" borderId="2" xfId="0" applyFont="1" applyBorder="1" applyAlignment="1">
      <alignment horizontal="left"/>
    </xf>
    <xf numFmtId="0" fontId="8" fillId="0" borderId="0" xfId="0" applyFont="1" applyAlignment="1">
      <alignment horizontal="left" wrapText="1"/>
    </xf>
    <xf numFmtId="0" fontId="8" fillId="0" borderId="0" xfId="0" applyFont="1" applyAlignment="1">
      <alignment horizontal="right"/>
    </xf>
    <xf numFmtId="0" fontId="10" fillId="0" borderId="0" xfId="0" applyFont="1" applyBorder="1" applyAlignment="1">
      <alignment horizontal="center" wrapText="1"/>
    </xf>
    <xf numFmtId="0" fontId="12" fillId="0" borderId="0" xfId="0" applyFont="1" applyBorder="1" applyAlignment="1">
      <alignment horizontal="center" wrapText="1"/>
    </xf>
    <xf numFmtId="0" fontId="8" fillId="0" borderId="0" xfId="0" applyFont="1" applyAlignment="1">
      <alignment horizontal="center" vertical="top"/>
    </xf>
    <xf numFmtId="0" fontId="8" fillId="0" borderId="0" xfId="0" applyFont="1" applyBorder="1" applyAlignment="1">
      <alignment horizontal="left" wrapText="1"/>
    </xf>
    <xf numFmtId="0" fontId="10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0" fillId="0" borderId="0" xfId="0" applyBorder="1"/>
    <xf numFmtId="164" fontId="7" fillId="0" borderId="2" xfId="0" applyNumberFormat="1" applyFont="1" applyBorder="1" applyAlignment="1">
      <alignment horizontal="right"/>
    </xf>
    <xf numFmtId="0" fontId="7" fillId="0" borderId="0" xfId="0" applyFont="1" applyBorder="1" applyAlignment="1">
      <alignment horizontal="center" vertical="top" wrapText="1"/>
    </xf>
    <xf numFmtId="0" fontId="12" fillId="0" borderId="2" xfId="0" applyFont="1" applyBorder="1" applyAlignment="1">
      <alignment horizontal="center" wrapText="1"/>
    </xf>
    <xf numFmtId="0" fontId="8" fillId="0" borderId="0" xfId="0" applyFont="1" applyBorder="1" applyAlignment="1">
      <alignment horizontal="right" wrapText="1"/>
    </xf>
    <xf numFmtId="0" fontId="8" fillId="0" borderId="0" xfId="0" applyFont="1" applyBorder="1" applyAlignment="1">
      <alignment horizontal="left"/>
    </xf>
    <xf numFmtId="0" fontId="8" fillId="0" borderId="0" xfId="0" applyFont="1" applyBorder="1" applyAlignment="1"/>
    <xf numFmtId="0" fontId="10" fillId="0" borderId="0" xfId="0" applyFont="1" applyBorder="1" applyAlignment="1">
      <alignment horizontal="left"/>
    </xf>
    <xf numFmtId="0" fontId="9" fillId="0" borderId="0" xfId="0" applyFont="1" applyBorder="1" applyAlignment="1"/>
    <xf numFmtId="0" fontId="7" fillId="0" borderId="0" xfId="0" applyFont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5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4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3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5;2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5;3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5;4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5;5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5;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Акт КС-2 c НР и СП"/>
      <sheetName val="Макет форма-3"/>
      <sheetName val="SourceObSm"/>
      <sheetName val="SmtRes"/>
      <sheetName val="EtalonRes"/>
    </sheetNames>
    <sheetDataSet>
      <sheetData sheetId="0" refreshError="1"/>
      <sheetData sheetId="1" refreshError="1"/>
      <sheetData sheetId="2" refreshError="1"/>
      <sheetData sheetId="3">
        <row r="10">
          <cell r="A10">
            <v>24</v>
          </cell>
        </row>
        <row r="31">
          <cell r="A31">
            <v>26</v>
          </cell>
        </row>
        <row r="39">
          <cell r="A39">
            <v>32</v>
          </cell>
        </row>
        <row r="42">
          <cell r="A42">
            <v>35</v>
          </cell>
        </row>
        <row r="51">
          <cell r="A51">
            <v>37</v>
          </cell>
        </row>
        <row r="60">
          <cell r="A60">
            <v>39</v>
          </cell>
        </row>
        <row r="70">
          <cell r="A70">
            <v>41</v>
          </cell>
        </row>
        <row r="76">
          <cell r="A76">
            <v>46</v>
          </cell>
        </row>
        <row r="83">
          <cell r="A83">
            <v>48</v>
          </cell>
        </row>
        <row r="103">
          <cell r="A103">
            <v>50</v>
          </cell>
        </row>
        <row r="111">
          <cell r="A111">
            <v>54</v>
          </cell>
        </row>
        <row r="120">
          <cell r="A120">
            <v>57</v>
          </cell>
        </row>
        <row r="135">
          <cell r="A135">
            <v>59</v>
          </cell>
        </row>
        <row r="139">
          <cell r="A139">
            <v>61</v>
          </cell>
        </row>
        <row r="146">
          <cell r="A146">
            <v>63</v>
          </cell>
        </row>
        <row r="153">
          <cell r="A153">
            <v>65</v>
          </cell>
        </row>
        <row r="159">
          <cell r="A159">
            <v>67</v>
          </cell>
        </row>
        <row r="173">
          <cell r="A173">
            <v>69</v>
          </cell>
        </row>
        <row r="177">
          <cell r="A177">
            <v>74</v>
          </cell>
        </row>
      </sheetData>
      <sheetData sheetId="4">
        <row r="10">
          <cell r="A10">
            <v>24</v>
          </cell>
        </row>
        <row r="27">
          <cell r="A27">
            <v>26</v>
          </cell>
        </row>
        <row r="33">
          <cell r="A33">
            <v>32</v>
          </cell>
        </row>
        <row r="35">
          <cell r="A35">
            <v>35</v>
          </cell>
        </row>
        <row r="43">
          <cell r="A43">
            <v>37</v>
          </cell>
        </row>
        <row r="52">
          <cell r="A52">
            <v>39</v>
          </cell>
        </row>
        <row r="58">
          <cell r="A58">
            <v>41</v>
          </cell>
        </row>
        <row r="63">
          <cell r="A63">
            <v>46</v>
          </cell>
        </row>
        <row r="69">
          <cell r="A69">
            <v>48</v>
          </cell>
        </row>
        <row r="87">
          <cell r="A87">
            <v>50</v>
          </cell>
        </row>
        <row r="93">
          <cell r="A93">
            <v>54</v>
          </cell>
        </row>
        <row r="101">
          <cell r="A101">
            <v>57</v>
          </cell>
        </row>
        <row r="115">
          <cell r="A115">
            <v>59</v>
          </cell>
        </row>
        <row r="118">
          <cell r="A118">
            <v>61</v>
          </cell>
        </row>
        <row r="124">
          <cell r="A124">
            <v>63</v>
          </cell>
        </row>
        <row r="130">
          <cell r="A130">
            <v>65</v>
          </cell>
        </row>
        <row r="135">
          <cell r="A135">
            <v>67</v>
          </cell>
        </row>
        <row r="145">
          <cell r="A145">
            <v>69</v>
          </cell>
        </row>
        <row r="149">
          <cell r="A149">
            <v>74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urceObSm"/>
      <sheetName val="SmtRes"/>
      <sheetName val="EtalonRes"/>
    </sheetNames>
    <sheetDataSet>
      <sheetData sheetId="0" refreshError="1"/>
      <sheetData sheetId="1">
        <row r="19">
          <cell r="A19">
            <v>24</v>
          </cell>
        </row>
        <row r="28">
          <cell r="A28">
            <v>28</v>
          </cell>
        </row>
        <row r="39">
          <cell r="A39">
            <v>30</v>
          </cell>
        </row>
        <row r="45">
          <cell r="A45">
            <v>32</v>
          </cell>
        </row>
        <row r="52">
          <cell r="A52">
            <v>34</v>
          </cell>
        </row>
        <row r="61">
          <cell r="A61">
            <v>36</v>
          </cell>
        </row>
        <row r="76">
          <cell r="A76">
            <v>38</v>
          </cell>
        </row>
        <row r="80">
          <cell r="A80">
            <v>40</v>
          </cell>
        </row>
        <row r="87">
          <cell r="A87">
            <v>42</v>
          </cell>
        </row>
        <row r="93">
          <cell r="A93">
            <v>44</v>
          </cell>
        </row>
        <row r="106">
          <cell r="A106">
            <v>46</v>
          </cell>
        </row>
      </sheetData>
      <sheetData sheetId="2">
        <row r="17">
          <cell r="A17">
            <v>24</v>
          </cell>
        </row>
        <row r="25">
          <cell r="A25">
            <v>28</v>
          </cell>
        </row>
        <row r="35">
          <cell r="A35">
            <v>30</v>
          </cell>
        </row>
        <row r="40">
          <cell r="A40">
            <v>32</v>
          </cell>
        </row>
        <row r="46">
          <cell r="A46">
            <v>34</v>
          </cell>
        </row>
        <row r="54">
          <cell r="A54">
            <v>36</v>
          </cell>
        </row>
        <row r="68">
          <cell r="A68">
            <v>38</v>
          </cell>
        </row>
        <row r="71">
          <cell r="A71">
            <v>40</v>
          </cell>
        </row>
        <row r="77">
          <cell r="A77">
            <v>42</v>
          </cell>
        </row>
        <row r="82">
          <cell r="A82">
            <v>44</v>
          </cell>
        </row>
        <row r="92">
          <cell r="A92">
            <v>46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urceObSm"/>
      <sheetName val="SmtRes"/>
      <sheetName val="EtalonRes"/>
    </sheetNames>
    <sheetDataSet>
      <sheetData sheetId="0" refreshError="1"/>
      <sheetData sheetId="1">
        <row r="19">
          <cell r="A19">
            <v>24</v>
          </cell>
        </row>
        <row r="27">
          <cell r="A27">
            <v>28</v>
          </cell>
        </row>
        <row r="30">
          <cell r="A30">
            <v>31</v>
          </cell>
        </row>
        <row r="39">
          <cell r="A39">
            <v>33</v>
          </cell>
        </row>
        <row r="50">
          <cell r="A50">
            <v>35</v>
          </cell>
        </row>
        <row r="56">
          <cell r="A56">
            <v>37</v>
          </cell>
        </row>
        <row r="63">
          <cell r="A63">
            <v>39</v>
          </cell>
        </row>
        <row r="72">
          <cell r="A72">
            <v>41</v>
          </cell>
        </row>
        <row r="87">
          <cell r="A87">
            <v>43</v>
          </cell>
        </row>
        <row r="91">
          <cell r="A91">
            <v>45</v>
          </cell>
        </row>
        <row r="98">
          <cell r="A98">
            <v>47</v>
          </cell>
        </row>
        <row r="104">
          <cell r="A104">
            <v>49</v>
          </cell>
        </row>
        <row r="118">
          <cell r="A118">
            <v>51</v>
          </cell>
        </row>
      </sheetData>
      <sheetData sheetId="2">
        <row r="17">
          <cell r="A17">
            <v>24</v>
          </cell>
        </row>
        <row r="23">
          <cell r="A23">
            <v>28</v>
          </cell>
        </row>
        <row r="25">
          <cell r="A25">
            <v>31</v>
          </cell>
        </row>
        <row r="33">
          <cell r="A33">
            <v>33</v>
          </cell>
        </row>
        <row r="43">
          <cell r="A43">
            <v>35</v>
          </cell>
        </row>
        <row r="48">
          <cell r="A48">
            <v>37</v>
          </cell>
        </row>
        <row r="54">
          <cell r="A54">
            <v>39</v>
          </cell>
        </row>
        <row r="62">
          <cell r="A62">
            <v>41</v>
          </cell>
        </row>
        <row r="76">
          <cell r="A76">
            <v>43</v>
          </cell>
        </row>
        <row r="79">
          <cell r="A79">
            <v>45</v>
          </cell>
        </row>
        <row r="85">
          <cell r="A85">
            <v>47</v>
          </cell>
        </row>
        <row r="90">
          <cell r="A90">
            <v>49</v>
          </cell>
        </row>
        <row r="100">
          <cell r="A100">
            <v>51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urceObSm"/>
      <sheetName val="SmtRes"/>
      <sheetName val="EtalonRes"/>
    </sheetNames>
    <sheetDataSet>
      <sheetData sheetId="0" refreshError="1"/>
      <sheetData sheetId="1">
        <row r="19">
          <cell r="A19">
            <v>24</v>
          </cell>
        </row>
        <row r="27">
          <cell r="A27">
            <v>28</v>
          </cell>
        </row>
        <row r="30">
          <cell r="A30">
            <v>31</v>
          </cell>
        </row>
        <row r="39">
          <cell r="A39">
            <v>33</v>
          </cell>
        </row>
        <row r="50">
          <cell r="A50">
            <v>35</v>
          </cell>
        </row>
        <row r="56">
          <cell r="A56">
            <v>37</v>
          </cell>
        </row>
        <row r="63">
          <cell r="A63">
            <v>39</v>
          </cell>
        </row>
        <row r="72">
          <cell r="A72">
            <v>41</v>
          </cell>
        </row>
        <row r="87">
          <cell r="A87">
            <v>43</v>
          </cell>
        </row>
        <row r="91">
          <cell r="A91">
            <v>45</v>
          </cell>
        </row>
        <row r="98">
          <cell r="A98">
            <v>47</v>
          </cell>
        </row>
        <row r="104">
          <cell r="A104">
            <v>49</v>
          </cell>
        </row>
        <row r="118">
          <cell r="A118">
            <v>51</v>
          </cell>
        </row>
      </sheetData>
      <sheetData sheetId="2">
        <row r="17">
          <cell r="A17">
            <v>24</v>
          </cell>
        </row>
        <row r="23">
          <cell r="A23">
            <v>28</v>
          </cell>
        </row>
        <row r="25">
          <cell r="A25">
            <v>31</v>
          </cell>
        </row>
        <row r="33">
          <cell r="A33">
            <v>33</v>
          </cell>
        </row>
        <row r="43">
          <cell r="A43">
            <v>35</v>
          </cell>
        </row>
        <row r="48">
          <cell r="A48">
            <v>37</v>
          </cell>
        </row>
        <row r="54">
          <cell r="A54">
            <v>39</v>
          </cell>
        </row>
        <row r="62">
          <cell r="A62">
            <v>41</v>
          </cell>
        </row>
        <row r="76">
          <cell r="A76">
            <v>43</v>
          </cell>
        </row>
        <row r="79">
          <cell r="A79">
            <v>45</v>
          </cell>
        </row>
        <row r="85">
          <cell r="A85">
            <v>47</v>
          </cell>
        </row>
        <row r="90">
          <cell r="A90">
            <v>49</v>
          </cell>
        </row>
        <row r="100">
          <cell r="A100">
            <v>51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urceObSm"/>
      <sheetName val="SmtRes"/>
      <sheetName val="EtalonRes"/>
    </sheetNames>
    <sheetDataSet>
      <sheetData sheetId="0"/>
      <sheetData sheetId="1">
        <row r="19">
          <cell r="A19">
            <v>24</v>
          </cell>
        </row>
        <row r="28">
          <cell r="A28">
            <v>28</v>
          </cell>
        </row>
        <row r="39">
          <cell r="A39">
            <v>30</v>
          </cell>
        </row>
        <row r="45">
          <cell r="A45">
            <v>32</v>
          </cell>
        </row>
        <row r="52">
          <cell r="A52">
            <v>34</v>
          </cell>
        </row>
        <row r="61">
          <cell r="A61">
            <v>36</v>
          </cell>
        </row>
        <row r="76">
          <cell r="A76">
            <v>38</v>
          </cell>
        </row>
        <row r="80">
          <cell r="A80">
            <v>40</v>
          </cell>
        </row>
        <row r="87">
          <cell r="A87">
            <v>42</v>
          </cell>
        </row>
        <row r="93">
          <cell r="A93">
            <v>44</v>
          </cell>
        </row>
        <row r="106">
          <cell r="A106">
            <v>46</v>
          </cell>
        </row>
      </sheetData>
      <sheetData sheetId="2">
        <row r="17">
          <cell r="A17">
            <v>24</v>
          </cell>
        </row>
        <row r="25">
          <cell r="A25">
            <v>28</v>
          </cell>
        </row>
        <row r="35">
          <cell r="A35">
            <v>30</v>
          </cell>
        </row>
        <row r="40">
          <cell r="A40">
            <v>32</v>
          </cell>
        </row>
        <row r="46">
          <cell r="A46">
            <v>34</v>
          </cell>
        </row>
        <row r="54">
          <cell r="A54">
            <v>36</v>
          </cell>
        </row>
        <row r="68">
          <cell r="A68">
            <v>38</v>
          </cell>
        </row>
        <row r="71">
          <cell r="A71">
            <v>40</v>
          </cell>
        </row>
        <row r="77">
          <cell r="A77">
            <v>42</v>
          </cell>
        </row>
        <row r="82">
          <cell r="A82">
            <v>44</v>
          </cell>
        </row>
        <row r="92">
          <cell r="A92">
            <v>46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58"/>
  <sheetViews>
    <sheetView zoomScaleNormal="100" workbookViewId="0">
      <selection activeCell="C146" sqref="C146"/>
    </sheetView>
  </sheetViews>
  <sheetFormatPr defaultRowHeight="12.75" x14ac:dyDescent="0.2"/>
  <cols>
    <col min="1" max="1" width="5.7109375" customWidth="1"/>
    <col min="2" max="2" width="17.85546875" customWidth="1"/>
    <col min="3" max="3" width="40.7109375" customWidth="1"/>
    <col min="4" max="5" width="10.7109375" customWidth="1"/>
    <col min="6" max="8" width="12.7109375" customWidth="1"/>
    <col min="9" max="9" width="17.7109375" customWidth="1"/>
    <col min="10" max="10" width="8.7109375" customWidth="1"/>
    <col min="11" max="11" width="12.7109375" customWidth="1"/>
    <col min="12" max="12" width="8.7109375" customWidth="1"/>
    <col min="15" max="36" width="0" hidden="1" customWidth="1"/>
  </cols>
  <sheetData>
    <row r="1" spans="1:12" x14ac:dyDescent="0.2">
      <c r="A1" s="6"/>
    </row>
    <row r="2" spans="1:12" ht="14.25" x14ac:dyDescent="0.2">
      <c r="A2" s="7"/>
      <c r="B2" s="7"/>
      <c r="C2" s="7"/>
      <c r="D2" s="7"/>
      <c r="E2" s="7"/>
      <c r="F2" s="7"/>
      <c r="G2" s="7"/>
      <c r="H2" s="7"/>
      <c r="I2" s="7"/>
      <c r="J2" s="7"/>
      <c r="K2" s="8"/>
      <c r="L2" s="8"/>
    </row>
    <row r="3" spans="1:12" ht="16.5" x14ac:dyDescent="0.25">
      <c r="A3" s="9"/>
      <c r="B3" s="66"/>
      <c r="C3" s="66"/>
      <c r="D3" s="66"/>
      <c r="E3" s="66"/>
      <c r="F3" s="8"/>
      <c r="G3" s="8"/>
      <c r="H3" s="66"/>
      <c r="I3" s="66"/>
      <c r="J3" s="66"/>
      <c r="K3" s="66"/>
      <c r="L3" s="66"/>
    </row>
    <row r="4" spans="1:12" ht="31.5" customHeight="1" x14ac:dyDescent="0.2">
      <c r="A4" s="8"/>
      <c r="B4" s="67"/>
      <c r="C4" s="67"/>
      <c r="D4" s="67"/>
      <c r="E4" s="67"/>
      <c r="F4" s="8"/>
      <c r="G4" s="8"/>
      <c r="H4" s="60" t="s">
        <v>304</v>
      </c>
      <c r="I4" s="60"/>
      <c r="J4" s="60"/>
      <c r="K4" s="60"/>
      <c r="L4" s="60"/>
    </row>
    <row r="5" spans="1:12" ht="14.25" x14ac:dyDescent="0.2">
      <c r="A5" s="10"/>
      <c r="B5" s="10"/>
      <c r="C5" s="11"/>
      <c r="D5" s="11"/>
      <c r="E5" s="11"/>
      <c r="F5" s="8"/>
      <c r="G5" s="8"/>
      <c r="H5" s="12"/>
      <c r="I5" s="11"/>
      <c r="J5" s="11"/>
      <c r="K5" s="11"/>
      <c r="L5" s="12"/>
    </row>
    <row r="6" spans="1:12" ht="14.25" x14ac:dyDescent="0.2">
      <c r="A6" s="12"/>
      <c r="B6" s="67"/>
      <c r="C6" s="67"/>
      <c r="D6" s="67"/>
      <c r="E6" s="67"/>
      <c r="F6" s="8"/>
      <c r="G6" s="8"/>
      <c r="H6" s="67"/>
      <c r="I6" s="67"/>
      <c r="J6" s="67"/>
      <c r="K6" s="67"/>
      <c r="L6" s="67"/>
    </row>
    <row r="7" spans="1:12" ht="14.25" x14ac:dyDescent="0.2">
      <c r="A7" s="13"/>
      <c r="B7" s="65"/>
      <c r="C7" s="65"/>
      <c r="D7" s="65"/>
      <c r="E7" s="65"/>
      <c r="F7" s="8"/>
      <c r="G7" s="8"/>
      <c r="H7" s="65"/>
      <c r="I7" s="65"/>
      <c r="J7" s="65"/>
      <c r="K7" s="65"/>
      <c r="L7" s="65"/>
    </row>
    <row r="10" spans="1:12" ht="15.75" x14ac:dyDescent="0.25">
      <c r="A10" s="14"/>
      <c r="B10" s="62" t="s">
        <v>302</v>
      </c>
      <c r="C10" s="62"/>
      <c r="D10" s="62"/>
      <c r="E10" s="62"/>
      <c r="F10" s="62"/>
      <c r="G10" s="62"/>
      <c r="H10" s="62"/>
      <c r="I10" s="62"/>
      <c r="J10" s="62"/>
      <c r="K10" s="62"/>
      <c r="L10" s="14"/>
    </row>
    <row r="11" spans="1:12" ht="18" hidden="1" x14ac:dyDescent="0.25">
      <c r="A11" s="14"/>
      <c r="B11" s="63" t="str">
        <f>IF(SourceП1!G20&lt;&gt;"Новая локальная смета", SourceП1!G20, "")</f>
        <v/>
      </c>
      <c r="C11" s="63"/>
      <c r="D11" s="63"/>
      <c r="E11" s="63"/>
      <c r="F11" s="63"/>
      <c r="G11" s="63"/>
      <c r="H11" s="63"/>
      <c r="I11" s="63"/>
      <c r="J11" s="63"/>
      <c r="K11" s="63"/>
      <c r="L11" s="14"/>
    </row>
    <row r="12" spans="1:12" ht="14.25" hidden="1" x14ac:dyDescent="0.2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</row>
    <row r="13" spans="1:12" ht="33" customHeight="1" x14ac:dyDescent="0.25">
      <c r="A13" s="8"/>
      <c r="B13" s="63" t="s">
        <v>303</v>
      </c>
      <c r="C13" s="63"/>
      <c r="D13" s="63"/>
      <c r="E13" s="63"/>
      <c r="F13" s="63"/>
      <c r="G13" s="63"/>
      <c r="H13" s="63"/>
      <c r="I13" s="63"/>
      <c r="J13" s="63"/>
      <c r="K13" s="63"/>
      <c r="L13" s="15"/>
    </row>
    <row r="14" spans="1:12" ht="14.25" x14ac:dyDescent="0.2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</row>
    <row r="15" spans="1:12" ht="14.25" x14ac:dyDescent="0.2">
      <c r="A15" s="8"/>
      <c r="B15" s="8"/>
      <c r="C15" s="8"/>
      <c r="D15" s="8"/>
      <c r="E15" s="16"/>
      <c r="F15" s="16"/>
      <c r="G15" s="64" t="s">
        <v>266</v>
      </c>
      <c r="H15" s="64"/>
      <c r="I15" s="64" t="s">
        <v>267</v>
      </c>
      <c r="J15" s="64"/>
      <c r="K15" s="8"/>
      <c r="L15" s="8"/>
    </row>
    <row r="16" spans="1:12" ht="15" x14ac:dyDescent="0.25">
      <c r="A16" s="8"/>
      <c r="B16" s="8"/>
      <c r="C16" s="56" t="s">
        <v>268</v>
      </c>
      <c r="D16" s="56"/>
      <c r="E16" s="56"/>
      <c r="F16" s="56"/>
      <c r="G16" s="57">
        <f>SUM(O27:O148)/1000</f>
        <v>39.561369999999997</v>
      </c>
      <c r="H16" s="57"/>
      <c r="I16" s="57">
        <f>(SourceП1!F85/1000)</f>
        <v>345.34571</v>
      </c>
      <c r="J16" s="57"/>
      <c r="K16" s="58" t="s">
        <v>269</v>
      </c>
      <c r="L16" s="58"/>
    </row>
    <row r="17" spans="1:22" ht="14.25" x14ac:dyDescent="0.2">
      <c r="A17" s="8"/>
      <c r="B17" s="8"/>
      <c r="C17" s="61" t="s">
        <v>270</v>
      </c>
      <c r="D17" s="61"/>
      <c r="E17" s="61"/>
      <c r="F17" s="61"/>
      <c r="G17" s="57">
        <f>SUM(W27:W148)/1000</f>
        <v>0</v>
      </c>
      <c r="H17" s="57"/>
      <c r="I17" s="57">
        <f>(SourceП1!F72)/1000</f>
        <v>0</v>
      </c>
      <c r="J17" s="57"/>
      <c r="K17" s="58" t="s">
        <v>269</v>
      </c>
      <c r="L17" s="58"/>
    </row>
    <row r="18" spans="1:22" ht="14.25" x14ac:dyDescent="0.2">
      <c r="A18" s="8"/>
      <c r="B18" s="8"/>
      <c r="C18" s="61" t="s">
        <v>271</v>
      </c>
      <c r="D18" s="61"/>
      <c r="E18" s="61"/>
      <c r="F18" s="61"/>
      <c r="G18" s="57">
        <f>SUM(X27:X148)/1000</f>
        <v>39.561369999999989</v>
      </c>
      <c r="H18" s="57"/>
      <c r="I18" s="57">
        <f>(SourceП1!F73)/1000</f>
        <v>292.66586000000001</v>
      </c>
      <c r="J18" s="57"/>
      <c r="K18" s="58" t="s">
        <v>269</v>
      </c>
      <c r="L18" s="58"/>
    </row>
    <row r="19" spans="1:22" ht="14.25" x14ac:dyDescent="0.2">
      <c r="A19" s="8"/>
      <c r="B19" s="8"/>
      <c r="C19" s="61" t="s">
        <v>272</v>
      </c>
      <c r="D19" s="61"/>
      <c r="E19" s="61"/>
      <c r="F19" s="61"/>
      <c r="G19" s="57">
        <f>SUM(Y27:Y148)/1000</f>
        <v>0</v>
      </c>
      <c r="H19" s="57"/>
      <c r="I19" s="57">
        <f>(SourceП1!F64)/1000</f>
        <v>0</v>
      </c>
      <c r="J19" s="57"/>
      <c r="K19" s="58" t="s">
        <v>269</v>
      </c>
      <c r="L19" s="58"/>
    </row>
    <row r="20" spans="1:22" ht="14.25" x14ac:dyDescent="0.2">
      <c r="A20" s="8"/>
      <c r="B20" s="8"/>
      <c r="C20" s="61" t="s">
        <v>273</v>
      </c>
      <c r="D20" s="61"/>
      <c r="E20" s="61"/>
      <c r="F20" s="61"/>
      <c r="G20" s="57">
        <f>SUM(Z27:Z148)/1000</f>
        <v>0</v>
      </c>
      <c r="H20" s="57"/>
      <c r="I20" s="57">
        <f>(SourceП1!F74+SourceП1!F75)/1000</f>
        <v>0</v>
      </c>
      <c r="J20" s="57"/>
      <c r="K20" s="58" t="s">
        <v>269</v>
      </c>
      <c r="L20" s="58"/>
    </row>
    <row r="21" spans="1:22" ht="15" x14ac:dyDescent="0.25">
      <c r="A21" s="8"/>
      <c r="B21" s="8"/>
      <c r="C21" s="56" t="s">
        <v>274</v>
      </c>
      <c r="D21" s="56"/>
      <c r="E21" s="56"/>
      <c r="F21" s="56"/>
      <c r="G21" s="57">
        <f>I21</f>
        <v>434.45239999999995</v>
      </c>
      <c r="H21" s="57"/>
      <c r="I21" s="57">
        <f>(SourceП1!F77+SourceП1!F78)</f>
        <v>434.45239999999995</v>
      </c>
      <c r="J21" s="57"/>
      <c r="K21" s="58" t="s">
        <v>275</v>
      </c>
      <c r="L21" s="58"/>
    </row>
    <row r="22" spans="1:22" ht="15" x14ac:dyDescent="0.25">
      <c r="A22" s="8"/>
      <c r="B22" s="8"/>
      <c r="C22" s="56" t="s">
        <v>276</v>
      </c>
      <c r="D22" s="56"/>
      <c r="E22" s="56"/>
      <c r="F22" s="56"/>
      <c r="G22" s="57">
        <f>SUM(R27:R148)/1000</f>
        <v>4.3619500000000002</v>
      </c>
      <c r="H22" s="57"/>
      <c r="I22" s="57">
        <f>(SourceП1!F70+ SourceП1!F69)/1000</f>
        <v>32.01802</v>
      </c>
      <c r="J22" s="57"/>
      <c r="K22" s="58" t="s">
        <v>269</v>
      </c>
      <c r="L22" s="58"/>
    </row>
    <row r="23" spans="1:22" ht="14.25" x14ac:dyDescent="0.2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</row>
    <row r="24" spans="1:22" ht="14.25" x14ac:dyDescent="0.2">
      <c r="A24" s="59" t="s">
        <v>289</v>
      </c>
      <c r="B24" s="59"/>
      <c r="C24" s="59"/>
      <c r="D24" s="59"/>
      <c r="E24" s="59"/>
      <c r="F24" s="59"/>
      <c r="G24" s="59"/>
      <c r="H24" s="59"/>
      <c r="I24" s="59"/>
      <c r="J24" s="59"/>
      <c r="K24" s="59"/>
      <c r="L24" s="59"/>
    </row>
    <row r="25" spans="1:22" ht="57" x14ac:dyDescent="0.2">
      <c r="A25" s="17" t="s">
        <v>277</v>
      </c>
      <c r="B25" s="17" t="s">
        <v>278</v>
      </c>
      <c r="C25" s="17" t="s">
        <v>279</v>
      </c>
      <c r="D25" s="17" t="s">
        <v>280</v>
      </c>
      <c r="E25" s="17" t="s">
        <v>281</v>
      </c>
      <c r="F25" s="17" t="s">
        <v>282</v>
      </c>
      <c r="G25" s="17" t="s">
        <v>283</v>
      </c>
      <c r="H25" s="17" t="s">
        <v>284</v>
      </c>
      <c r="I25" s="17" t="s">
        <v>285</v>
      </c>
      <c r="J25" s="17" t="s">
        <v>286</v>
      </c>
      <c r="K25" s="17" t="s">
        <v>287</v>
      </c>
      <c r="L25" s="17" t="s">
        <v>288</v>
      </c>
    </row>
    <row r="26" spans="1:22" ht="14.25" x14ac:dyDescent="0.2">
      <c r="A26" s="18">
        <v>1</v>
      </c>
      <c r="B26" s="18">
        <v>2</v>
      </c>
      <c r="C26" s="18">
        <v>3</v>
      </c>
      <c r="D26" s="18">
        <v>4</v>
      </c>
      <c r="E26" s="18">
        <v>5</v>
      </c>
      <c r="F26" s="18">
        <v>6</v>
      </c>
      <c r="G26" s="18">
        <v>7</v>
      </c>
      <c r="H26" s="18">
        <v>8</v>
      </c>
      <c r="I26" s="18">
        <v>9</v>
      </c>
      <c r="J26" s="18">
        <v>10</v>
      </c>
      <c r="K26" s="18">
        <v>11</v>
      </c>
      <c r="L26" s="19">
        <v>12</v>
      </c>
    </row>
    <row r="27" spans="1:22" ht="28.5" x14ac:dyDescent="0.2">
      <c r="A27" s="39" t="str">
        <f>SourceП1!E24</f>
        <v>1</v>
      </c>
      <c r="B27" s="40" t="str">
        <f>SourceП1!F24</f>
        <v>м10-02-016-06</v>
      </c>
      <c r="C27" s="40" t="str">
        <f>SourceП1!G24</f>
        <v>Установка контролера,источника вторичного питания</v>
      </c>
      <c r="D27" s="24" t="str">
        <f>SourceП1!H24</f>
        <v>ШТ</v>
      </c>
      <c r="E27" s="7">
        <f>SourceП1!I24</f>
        <v>3</v>
      </c>
      <c r="F27" s="25">
        <f>SourceП1!AL24+SourceП1!AM24+SourceП1!AO24</f>
        <v>199.95</v>
      </c>
      <c r="G27" s="26"/>
      <c r="H27" s="25"/>
      <c r="I27" s="26" t="str">
        <f>SourceП1!BO24</f>
        <v/>
      </c>
      <c r="J27" s="26"/>
      <c r="K27" s="25"/>
      <c r="L27" s="27"/>
      <c r="S27">
        <f>ROUND((SourceП1!FX24/100)*((ROUND(SourceП1!AF24*SourceП1!I24, 2)+ROUND(SourceП1!AE24*SourceП1!I24, 2))), 2)</f>
        <v>279.45999999999998</v>
      </c>
      <c r="T27">
        <f>SourceП1!X24</f>
        <v>2126.66</v>
      </c>
      <c r="U27">
        <f>ROUND((SourceП1!FY24/100)*((ROUND(SourceП1!AF24*SourceП1!I24, 2)+ROUND(SourceП1!AE24*SourceП1!I24, 2))), 2)</f>
        <v>209.59</v>
      </c>
      <c r="V27">
        <f>SourceП1!Y24</f>
        <v>1595</v>
      </c>
    </row>
    <row r="28" spans="1:22" ht="14.25" x14ac:dyDescent="0.2">
      <c r="A28" s="39"/>
      <c r="B28" s="40"/>
      <c r="C28" s="40" t="s">
        <v>290</v>
      </c>
      <c r="D28" s="24"/>
      <c r="E28" s="7"/>
      <c r="F28" s="25">
        <f>SourceП1!AO24</f>
        <v>112.01</v>
      </c>
      <c r="G28" s="26" t="str">
        <f>SourceП1!DG24</f>
        <v/>
      </c>
      <c r="H28" s="25">
        <f>ROUND(SourceП1!AF24*SourceП1!I24, 2)</f>
        <v>336.03</v>
      </c>
      <c r="I28" s="26"/>
      <c r="J28" s="26">
        <f>IF(SourceП1!BA24&lt;&gt; 0, SourceП1!BA24, 1)</f>
        <v>7.61</v>
      </c>
      <c r="K28" s="25">
        <f>SourceП1!S24</f>
        <v>2557.19</v>
      </c>
      <c r="L28" s="27"/>
      <c r="R28">
        <f>H28</f>
        <v>336.03</v>
      </c>
    </row>
    <row r="29" spans="1:22" ht="14.25" x14ac:dyDescent="0.2">
      <c r="A29" s="39"/>
      <c r="B29" s="40"/>
      <c r="C29" s="40" t="s">
        <v>165</v>
      </c>
      <c r="D29" s="24"/>
      <c r="E29" s="7"/>
      <c r="F29" s="25">
        <f>SourceП1!AM24</f>
        <v>39.6</v>
      </c>
      <c r="G29" s="26" t="str">
        <f>SourceП1!DE24</f>
        <v/>
      </c>
      <c r="H29" s="25">
        <f>ROUND(SourceП1!AD24*SourceП1!I24, 2)</f>
        <v>118.8</v>
      </c>
      <c r="I29" s="26"/>
      <c r="J29" s="26">
        <f>IF(SourceП1!BB24&lt;&gt; 0, SourceП1!BB24, 1)</f>
        <v>7.61</v>
      </c>
      <c r="K29" s="25">
        <f>SourceП1!Q24</f>
        <v>904.07</v>
      </c>
      <c r="L29" s="27"/>
    </row>
    <row r="30" spans="1:22" ht="14.25" x14ac:dyDescent="0.2">
      <c r="A30" s="39"/>
      <c r="B30" s="40"/>
      <c r="C30" s="40" t="s">
        <v>291</v>
      </c>
      <c r="D30" s="24"/>
      <c r="E30" s="7"/>
      <c r="F30" s="25">
        <f>SourceП1!AN24</f>
        <v>4.43</v>
      </c>
      <c r="G30" s="26" t="str">
        <f>SourceП1!DF24</f>
        <v/>
      </c>
      <c r="H30" s="28">
        <f>ROUND(SourceП1!AE24*SourceП1!I24, 2)</f>
        <v>13.29</v>
      </c>
      <c r="I30" s="26"/>
      <c r="J30" s="26">
        <f>IF(SourceП1!BS24&lt;&gt; 0, SourceП1!BS24, 1)</f>
        <v>7.61</v>
      </c>
      <c r="K30" s="28">
        <f>SourceП1!R24</f>
        <v>101.14</v>
      </c>
      <c r="L30" s="27"/>
      <c r="R30">
        <f>H30</f>
        <v>13.29</v>
      </c>
    </row>
    <row r="31" spans="1:22" ht="14.25" x14ac:dyDescent="0.2">
      <c r="A31" s="39"/>
      <c r="B31" s="40"/>
      <c r="C31" s="40" t="s">
        <v>292</v>
      </c>
      <c r="D31" s="24"/>
      <c r="E31" s="7"/>
      <c r="F31" s="25">
        <f>SourceП1!AL24</f>
        <v>48.34</v>
      </c>
      <c r="G31" s="26" t="str">
        <f>SourceП1!DD24</f>
        <v/>
      </c>
      <c r="H31" s="25">
        <f>ROUND(SourceП1!AC24*SourceП1!I24, 2)</f>
        <v>145.02000000000001</v>
      </c>
      <c r="I31" s="26"/>
      <c r="J31" s="26">
        <f>IF(SourceП1!BC24&lt;&gt; 0, SourceП1!BC24, 1)</f>
        <v>7.61</v>
      </c>
      <c r="K31" s="25">
        <f>SourceП1!P24</f>
        <v>1103.5999999999999</v>
      </c>
      <c r="L31" s="27"/>
    </row>
    <row r="32" spans="1:22" ht="14.25" x14ac:dyDescent="0.2">
      <c r="A32" s="39"/>
      <c r="B32" s="40"/>
      <c r="C32" s="40" t="s">
        <v>293</v>
      </c>
      <c r="D32" s="24" t="s">
        <v>294</v>
      </c>
      <c r="E32" s="7">
        <f>SourceП1!BZ24</f>
        <v>80</v>
      </c>
      <c r="F32" s="43"/>
      <c r="G32" s="26"/>
      <c r="H32" s="25">
        <f>SUM(S27:S37)</f>
        <v>279.45999999999998</v>
      </c>
      <c r="I32" s="29"/>
      <c r="J32" s="23">
        <f>SourceП1!AT24</f>
        <v>80</v>
      </c>
      <c r="K32" s="25">
        <f>SUM(T27:T37)</f>
        <v>2126.66</v>
      </c>
      <c r="L32" s="27"/>
    </row>
    <row r="33" spans="1:26" ht="14.25" x14ac:dyDescent="0.2">
      <c r="A33" s="39"/>
      <c r="B33" s="40"/>
      <c r="C33" s="40" t="s">
        <v>295</v>
      </c>
      <c r="D33" s="24" t="s">
        <v>294</v>
      </c>
      <c r="E33" s="7">
        <f>SourceП1!CA24</f>
        <v>60</v>
      </c>
      <c r="F33" s="43"/>
      <c r="G33" s="26"/>
      <c r="H33" s="25">
        <f>SUM(U27:U37)</f>
        <v>209.59</v>
      </c>
      <c r="I33" s="29"/>
      <c r="J33" s="23">
        <f>SourceП1!AU24</f>
        <v>60</v>
      </c>
      <c r="K33" s="25">
        <f>SUM(V27:V37)</f>
        <v>1595</v>
      </c>
      <c r="L33" s="27"/>
    </row>
    <row r="34" spans="1:26" ht="14.25" x14ac:dyDescent="0.2">
      <c r="A34" s="39"/>
      <c r="B34" s="40"/>
      <c r="C34" s="40" t="s">
        <v>296</v>
      </c>
      <c r="D34" s="24" t="s">
        <v>297</v>
      </c>
      <c r="E34" s="7">
        <f>SourceП1!AQ24</f>
        <v>10.1</v>
      </c>
      <c r="F34" s="25"/>
      <c r="G34" s="26" t="str">
        <f>SourceП1!DI24</f>
        <v/>
      </c>
      <c r="H34" s="25"/>
      <c r="I34" s="26"/>
      <c r="J34" s="26"/>
      <c r="K34" s="25"/>
      <c r="L34" s="30">
        <f>SourceП1!U24</f>
        <v>30.299999999999997</v>
      </c>
    </row>
    <row r="35" spans="1:26" ht="28.5" x14ac:dyDescent="0.2">
      <c r="A35" s="39" t="str">
        <f>SourceП1!E25</f>
        <v>1,1</v>
      </c>
      <c r="B35" s="40" t="str">
        <f>SourceП1!F25</f>
        <v>61.2.07.04-0002</v>
      </c>
      <c r="C35" s="40" t="str">
        <f>SourceП1!G25</f>
        <v>Контроллер двухпроводной линии связи, марка "С2000-КДЛ"</v>
      </c>
      <c r="D35" s="24" t="str">
        <f>SourceП1!H25</f>
        <v>шт.</v>
      </c>
      <c r="E35" s="7">
        <f>SourceП1!I25</f>
        <v>1</v>
      </c>
      <c r="F35" s="25">
        <f>SourceП1!AL25+SourceП1!AM25+SourceП1!AO25</f>
        <v>175.63</v>
      </c>
      <c r="G35" s="31" t="s">
        <v>3</v>
      </c>
      <c r="H35" s="25">
        <f>ROUND(SourceП1!AC25*SourceП1!I25, 2)+ROUND(SourceП1!AD25*SourceП1!I25, 2)+ROUND(SourceП1!AF25*SourceП1!I25, 2)</f>
        <v>175.63</v>
      </c>
      <c r="I35" s="26"/>
      <c r="J35" s="26">
        <f>IF(SourceП1!BC25&lt;&gt; 0, SourceП1!BC25, 1)</f>
        <v>7.61</v>
      </c>
      <c r="K35" s="25">
        <f>SourceП1!O25</f>
        <v>1336.54</v>
      </c>
      <c r="L35" s="27"/>
      <c r="S35">
        <f>ROUND((SourceП1!FX25/100)*((ROUND(SourceП1!AF25*SourceП1!I25, 2)+ROUND(SourceП1!AE25*SourceП1!I25, 2))), 2)</f>
        <v>0</v>
      </c>
      <c r="T35">
        <f>SourceП1!X25</f>
        <v>0</v>
      </c>
      <c r="U35">
        <f>ROUND((SourceП1!FY25/100)*((ROUND(SourceП1!AF25*SourceП1!I25, 2)+ROUND(SourceП1!AE25*SourceП1!I25, 2))), 2)</f>
        <v>0</v>
      </c>
      <c r="V35">
        <f>SourceП1!Y25</f>
        <v>0</v>
      </c>
      <c r="W35">
        <f>IF(SourceП1!BI25&lt;=1,H35, 0)</f>
        <v>0</v>
      </c>
      <c r="X35">
        <f>IF(SourceП1!BI25=2,H35, 0)</f>
        <v>175.63</v>
      </c>
      <c r="Y35">
        <f>IF(SourceП1!BI25=3,H35, 0)</f>
        <v>0</v>
      </c>
      <c r="Z35">
        <f>IF(SourceП1!BI25=4,H35, 0)</f>
        <v>0</v>
      </c>
    </row>
    <row r="36" spans="1:26" ht="28.5" x14ac:dyDescent="0.2">
      <c r="A36" s="39" t="str">
        <f>SourceП1!E26</f>
        <v>1,2</v>
      </c>
      <c r="B36" s="40" t="str">
        <f>SourceП1!F26</f>
        <v>61.2.07.02-0034</v>
      </c>
      <c r="C36" s="40" t="str">
        <f>SourceП1!G26</f>
        <v>Блок контрольно-пусковой, марка "С2000-КПБ"</v>
      </c>
      <c r="D36" s="24" t="str">
        <f>SourceП1!H26</f>
        <v>шт.</v>
      </c>
      <c r="E36" s="7">
        <f>SourceП1!I26</f>
        <v>1</v>
      </c>
      <c r="F36" s="25">
        <f>SourceП1!AL26+SourceП1!AM26+SourceП1!AO26</f>
        <v>243.85</v>
      </c>
      <c r="G36" s="31" t="s">
        <v>3</v>
      </c>
      <c r="H36" s="25">
        <f>ROUND(SourceП1!AC26*SourceП1!I26, 2)+ROUND(SourceП1!AD26*SourceП1!I26, 2)+ROUND(SourceП1!AF26*SourceП1!I26, 2)</f>
        <v>243.85</v>
      </c>
      <c r="I36" s="26"/>
      <c r="J36" s="26">
        <f>IF(SourceП1!BC26&lt;&gt; 0, SourceП1!BC26, 1)</f>
        <v>7.61</v>
      </c>
      <c r="K36" s="25">
        <f>SourceП1!O26</f>
        <v>1855.7</v>
      </c>
      <c r="L36" s="27"/>
      <c r="S36">
        <f>ROUND((SourceП1!FX26/100)*((ROUND(SourceП1!AF26*SourceП1!I26, 2)+ROUND(SourceП1!AE26*SourceП1!I26, 2))), 2)</f>
        <v>0</v>
      </c>
      <c r="T36">
        <f>SourceП1!X26</f>
        <v>0</v>
      </c>
      <c r="U36">
        <f>ROUND((SourceП1!FY26/100)*((ROUND(SourceП1!AF26*SourceП1!I26, 2)+ROUND(SourceП1!AE26*SourceП1!I26, 2))), 2)</f>
        <v>0</v>
      </c>
      <c r="V36">
        <f>SourceП1!Y26</f>
        <v>0</v>
      </c>
      <c r="W36">
        <f>IF(SourceП1!BI26&lt;=1,H36, 0)</f>
        <v>0</v>
      </c>
      <c r="X36">
        <f>IF(SourceП1!BI26=2,H36, 0)</f>
        <v>243.85</v>
      </c>
      <c r="Y36">
        <f>IF(SourceП1!BI26=3,H36, 0)</f>
        <v>0</v>
      </c>
      <c r="Z36">
        <f>IF(SourceП1!BI26=4,H36, 0)</f>
        <v>0</v>
      </c>
    </row>
    <row r="37" spans="1:26" ht="54" x14ac:dyDescent="0.2">
      <c r="A37" s="41" t="str">
        <f>SourceП1!E27</f>
        <v>1,3</v>
      </c>
      <c r="B37" s="42" t="str">
        <f>SourceП1!F27</f>
        <v>Прайс-лист ВижнПро</v>
      </c>
      <c r="C37" s="42" t="s">
        <v>298</v>
      </c>
      <c r="D37" s="32" t="str">
        <f>SourceП1!H27</f>
        <v>ШТ</v>
      </c>
      <c r="E37" s="33">
        <f>SourceП1!I27</f>
        <v>1</v>
      </c>
      <c r="F37" s="34">
        <f>SourceП1!AL27+SourceП1!AM27+SourceП1!AO27</f>
        <v>189.31</v>
      </c>
      <c r="G37" s="35" t="s">
        <v>3</v>
      </c>
      <c r="H37" s="34">
        <f>ROUND(SourceП1!AC27*SourceП1!I27, 2)+ROUND(SourceП1!AD27*SourceП1!I27, 2)+ROUND(SourceП1!AF27*SourceП1!I27, 2)</f>
        <v>189.31</v>
      </c>
      <c r="I37" s="36"/>
      <c r="J37" s="36">
        <f>IF(SourceП1!BC27&lt;&gt; 0, SourceП1!BC27, 1)</f>
        <v>7.61</v>
      </c>
      <c r="K37" s="34">
        <f>SourceП1!O27</f>
        <v>1440.65</v>
      </c>
      <c r="L37" s="37"/>
      <c r="S37">
        <f>ROUND((SourceП1!FX27/100)*((ROUND(SourceП1!AF27*SourceП1!I27, 2)+ROUND(SourceП1!AE27*SourceП1!I27, 2))), 2)</f>
        <v>0</v>
      </c>
      <c r="T37">
        <f>SourceП1!X27</f>
        <v>0</v>
      </c>
      <c r="U37">
        <f>ROUND((SourceП1!FY27/100)*((ROUND(SourceП1!AF27*SourceП1!I27, 2)+ROUND(SourceП1!AE27*SourceП1!I27, 2))), 2)</f>
        <v>0</v>
      </c>
      <c r="V37">
        <f>SourceП1!Y27</f>
        <v>0</v>
      </c>
      <c r="W37">
        <f>IF(SourceП1!BI27&lt;=1,H37, 0)</f>
        <v>0</v>
      </c>
      <c r="X37">
        <f>IF(SourceП1!BI27=2,H37, 0)</f>
        <v>189.31</v>
      </c>
      <c r="Y37">
        <f>IF(SourceП1!BI27=3,H37, 0)</f>
        <v>0</v>
      </c>
      <c r="Z37">
        <f>IF(SourceП1!BI27=4,H37, 0)</f>
        <v>0</v>
      </c>
    </row>
    <row r="38" spans="1:26" ht="15" x14ac:dyDescent="0.25">
      <c r="G38" s="54">
        <f>H28+H29+H31+H32+H33+SUM(H35:H37)</f>
        <v>1697.6899999999998</v>
      </c>
      <c r="H38" s="54"/>
      <c r="J38" s="54">
        <f>K28+K29+K31+K32+K33+SUM(K35:K37)</f>
        <v>12919.41</v>
      </c>
      <c r="K38" s="54"/>
      <c r="L38" s="38">
        <f>SourceП1!U24</f>
        <v>30.299999999999997</v>
      </c>
      <c r="O38" s="20">
        <f>G38</f>
        <v>1697.6899999999998</v>
      </c>
      <c r="P38" s="20">
        <f>J38</f>
        <v>12919.41</v>
      </c>
      <c r="Q38" s="20">
        <f>L38</f>
        <v>30.299999999999997</v>
      </c>
      <c r="W38">
        <f>IF(SourceП1!BI24&lt;=1,H28+H29+H31+H32+H33, 0)</f>
        <v>0</v>
      </c>
      <c r="X38">
        <f>IF(SourceП1!BI24=2,H28+H29+H31+H32+H33, 0)</f>
        <v>1088.8999999999999</v>
      </c>
      <c r="Y38">
        <f>IF(SourceП1!BI24=3,H28+H29+H31+H32+H33, 0)</f>
        <v>0</v>
      </c>
      <c r="Z38">
        <f>IF(SourceП1!BI24=4,H28+H29+H31+H32+H33, 0)</f>
        <v>0</v>
      </c>
    </row>
    <row r="39" spans="1:26" ht="42.75" x14ac:dyDescent="0.2">
      <c r="A39" s="39" t="str">
        <f>SourceП1!E28</f>
        <v>2</v>
      </c>
      <c r="B39" s="40" t="str">
        <f>SourceП1!F28</f>
        <v>м10-08-002-03</v>
      </c>
      <c r="C39" s="40" t="str">
        <f>SourceП1!G28</f>
        <v>Извещатель ПС автоматический тепловой, дымовой, световой во взрывозащищенном исполнении</v>
      </c>
      <c r="D39" s="24" t="str">
        <f>SourceП1!H28</f>
        <v>ШТ</v>
      </c>
      <c r="E39" s="7">
        <f>SourceП1!I28</f>
        <v>48</v>
      </c>
      <c r="F39" s="25">
        <f>SourceП1!AL28+SourceП1!AM28+SourceП1!AO28</f>
        <v>23.03</v>
      </c>
      <c r="G39" s="26"/>
      <c r="H39" s="25"/>
      <c r="I39" s="26" t="str">
        <f>SourceП1!BO28</f>
        <v/>
      </c>
      <c r="J39" s="26"/>
      <c r="K39" s="25"/>
      <c r="L39" s="27"/>
      <c r="S39">
        <f>ROUND((SourceП1!FX28/100)*((ROUND(SourceП1!AF28*SourceП1!I28, 2)+ROUND(SourceП1!AE28*SourceП1!I28, 2))), 2)</f>
        <v>762.62</v>
      </c>
      <c r="T39">
        <f>SourceП1!X28</f>
        <v>5803.57</v>
      </c>
      <c r="U39">
        <f>ROUND((SourceП1!FY28/100)*((ROUND(SourceП1!AF28*SourceП1!I28, 2)+ROUND(SourceП1!AE28*SourceП1!I28, 2))), 2)</f>
        <v>571.97</v>
      </c>
      <c r="V39">
        <f>SourceП1!Y28</f>
        <v>4352.68</v>
      </c>
    </row>
    <row r="40" spans="1:26" ht="14.25" x14ac:dyDescent="0.2">
      <c r="A40" s="39"/>
      <c r="B40" s="40"/>
      <c r="C40" s="40" t="s">
        <v>290</v>
      </c>
      <c r="D40" s="24"/>
      <c r="E40" s="7"/>
      <c r="F40" s="25">
        <f>SourceП1!AO28</f>
        <v>19.86</v>
      </c>
      <c r="G40" s="26" t="str">
        <f>SourceП1!DG28</f>
        <v/>
      </c>
      <c r="H40" s="25">
        <f>ROUND(SourceП1!AF28*SourceП1!I28, 2)</f>
        <v>953.28</v>
      </c>
      <c r="I40" s="26"/>
      <c r="J40" s="26">
        <f>IF(SourceП1!BA28&lt;&gt; 0, SourceП1!BA28, 1)</f>
        <v>7.61</v>
      </c>
      <c r="K40" s="25">
        <f>SourceП1!S28</f>
        <v>7254.46</v>
      </c>
      <c r="L40" s="27"/>
      <c r="R40">
        <f>H40</f>
        <v>953.28</v>
      </c>
    </row>
    <row r="41" spans="1:26" ht="14.25" x14ac:dyDescent="0.2">
      <c r="A41" s="39"/>
      <c r="B41" s="40"/>
      <c r="C41" s="40" t="s">
        <v>292</v>
      </c>
      <c r="D41" s="24"/>
      <c r="E41" s="7"/>
      <c r="F41" s="25">
        <f>SourceП1!AL28</f>
        <v>3.17</v>
      </c>
      <c r="G41" s="26" t="str">
        <f>SourceП1!DD28</f>
        <v/>
      </c>
      <c r="H41" s="25">
        <f>ROUND(SourceП1!AC28*SourceП1!I28, 2)</f>
        <v>152.16</v>
      </c>
      <c r="I41" s="26"/>
      <c r="J41" s="26">
        <f>IF(SourceП1!BC28&lt;&gt; 0, SourceП1!BC28, 1)</f>
        <v>7.61</v>
      </c>
      <c r="K41" s="25">
        <f>SourceП1!P28</f>
        <v>1157.94</v>
      </c>
      <c r="L41" s="27"/>
    </row>
    <row r="42" spans="1:26" ht="14.25" x14ac:dyDescent="0.2">
      <c r="A42" s="39"/>
      <c r="B42" s="40"/>
      <c r="C42" s="40" t="s">
        <v>293</v>
      </c>
      <c r="D42" s="24" t="s">
        <v>294</v>
      </c>
      <c r="E42" s="7">
        <f>SourceП1!BZ28</f>
        <v>80</v>
      </c>
      <c r="F42" s="43"/>
      <c r="G42" s="26"/>
      <c r="H42" s="25">
        <f>SUM(S39:S45)</f>
        <v>762.62</v>
      </c>
      <c r="I42" s="29"/>
      <c r="J42" s="23">
        <f>SourceП1!AT28</f>
        <v>80</v>
      </c>
      <c r="K42" s="25">
        <f>SUM(T39:T45)</f>
        <v>5803.57</v>
      </c>
      <c r="L42" s="27"/>
    </row>
    <row r="43" spans="1:26" ht="14.25" x14ac:dyDescent="0.2">
      <c r="A43" s="39"/>
      <c r="B43" s="40"/>
      <c r="C43" s="40" t="s">
        <v>295</v>
      </c>
      <c r="D43" s="24" t="s">
        <v>294</v>
      </c>
      <c r="E43" s="7">
        <f>SourceП1!CA28</f>
        <v>60</v>
      </c>
      <c r="F43" s="43"/>
      <c r="G43" s="26"/>
      <c r="H43" s="25">
        <f>SUM(U39:U45)</f>
        <v>571.97</v>
      </c>
      <c r="I43" s="29"/>
      <c r="J43" s="23">
        <f>SourceП1!AU28</f>
        <v>60</v>
      </c>
      <c r="K43" s="25">
        <f>SUM(V39:V45)</f>
        <v>4352.68</v>
      </c>
      <c r="L43" s="27"/>
    </row>
    <row r="44" spans="1:26" ht="14.25" x14ac:dyDescent="0.2">
      <c r="A44" s="39"/>
      <c r="B44" s="40"/>
      <c r="C44" s="40" t="s">
        <v>296</v>
      </c>
      <c r="D44" s="24" t="s">
        <v>297</v>
      </c>
      <c r="E44" s="7">
        <f>SourceП1!AQ28</f>
        <v>1.68</v>
      </c>
      <c r="F44" s="25"/>
      <c r="G44" s="26" t="str">
        <f>SourceП1!DI28</f>
        <v/>
      </c>
      <c r="H44" s="25"/>
      <c r="I44" s="26"/>
      <c r="J44" s="26"/>
      <c r="K44" s="25"/>
      <c r="L44" s="30">
        <f>SourceП1!U28</f>
        <v>80.64</v>
      </c>
    </row>
    <row r="45" spans="1:26" ht="28.5" x14ac:dyDescent="0.2">
      <c r="A45" s="41" t="str">
        <f>SourceП1!E29</f>
        <v>2,1</v>
      </c>
      <c r="B45" s="42" t="str">
        <f>SourceП1!F29</f>
        <v>61.2.02.01-0019</v>
      </c>
      <c r="C45" s="42" t="str">
        <f>SourceП1!G29</f>
        <v>Извещатель пожарный дымовой ДИП-34А-03</v>
      </c>
      <c r="D45" s="32" t="str">
        <f>SourceП1!H29</f>
        <v>10 шт.</v>
      </c>
      <c r="E45" s="33">
        <f>SourceП1!I29</f>
        <v>4.8</v>
      </c>
      <c r="F45" s="34">
        <f>SourceП1!AL29+SourceП1!AM29+SourceП1!AO29</f>
        <v>1165.22</v>
      </c>
      <c r="G45" s="35" t="s">
        <v>3</v>
      </c>
      <c r="H45" s="34">
        <f>ROUND(SourceП1!AC29*SourceП1!I29, 2)+ROUND(SourceП1!AD29*SourceП1!I29, 2)+ROUND(SourceП1!AF29*SourceП1!I29, 2)</f>
        <v>5593.06</v>
      </c>
      <c r="I45" s="36"/>
      <c r="J45" s="36">
        <f>IF(SourceП1!BC29&lt;&gt; 0, SourceП1!BC29, 1)</f>
        <v>7.61</v>
      </c>
      <c r="K45" s="34">
        <f>SourceП1!O29</f>
        <v>42563.16</v>
      </c>
      <c r="L45" s="37"/>
      <c r="S45">
        <f>ROUND((SourceП1!FX29/100)*((ROUND(SourceП1!AF29*SourceП1!I29, 2)+ROUND(SourceП1!AE29*SourceП1!I29, 2))), 2)</f>
        <v>0</v>
      </c>
      <c r="T45">
        <f>SourceП1!X29</f>
        <v>0</v>
      </c>
      <c r="U45">
        <f>ROUND((SourceП1!FY29/100)*((ROUND(SourceП1!AF29*SourceП1!I29, 2)+ROUND(SourceП1!AE29*SourceП1!I29, 2))), 2)</f>
        <v>0</v>
      </c>
      <c r="V45">
        <f>SourceП1!Y29</f>
        <v>0</v>
      </c>
      <c r="W45">
        <f>IF(SourceП1!BI29&lt;=1,H45, 0)</f>
        <v>0</v>
      </c>
      <c r="X45">
        <f>IF(SourceП1!BI29=2,H45, 0)</f>
        <v>5593.06</v>
      </c>
      <c r="Y45">
        <f>IF(SourceП1!BI29=3,H45, 0)</f>
        <v>0</v>
      </c>
      <c r="Z45">
        <f>IF(SourceП1!BI29=4,H45, 0)</f>
        <v>0</v>
      </c>
    </row>
    <row r="46" spans="1:26" ht="15" x14ac:dyDescent="0.25">
      <c r="G46" s="54">
        <f>H40+H41+H42+H43+SUM(H45:H45)</f>
        <v>8033.09</v>
      </c>
      <c r="H46" s="54"/>
      <c r="J46" s="54">
        <f>K40+K41+K42+K43+SUM(K45:K45)</f>
        <v>61131.810000000005</v>
      </c>
      <c r="K46" s="54"/>
      <c r="L46" s="38">
        <f>SourceП1!U28</f>
        <v>80.64</v>
      </c>
      <c r="O46" s="20">
        <f>G46</f>
        <v>8033.09</v>
      </c>
      <c r="P46" s="20">
        <f>J46</f>
        <v>61131.810000000005</v>
      </c>
      <c r="Q46" s="20">
        <f>L46</f>
        <v>80.64</v>
      </c>
      <c r="W46">
        <f>IF(SourceП1!BI28&lt;=1,H40+H41+H42+H43, 0)</f>
        <v>0</v>
      </c>
      <c r="X46">
        <f>IF(SourceП1!BI28=2,H40+H41+H42+H43, 0)</f>
        <v>2440.0299999999997</v>
      </c>
      <c r="Y46">
        <f>IF(SourceП1!BI28=3,H40+H41+H42+H43, 0)</f>
        <v>0</v>
      </c>
      <c r="Z46">
        <f>IF(SourceП1!BI28=4,H40+H41+H42+H43, 0)</f>
        <v>0</v>
      </c>
    </row>
    <row r="47" spans="1:26" ht="28.5" x14ac:dyDescent="0.2">
      <c r="A47" s="39" t="str">
        <f>SourceП1!E30</f>
        <v>3</v>
      </c>
      <c r="B47" s="40" t="str">
        <f>SourceП1!F30</f>
        <v>м10-01-039-06</v>
      </c>
      <c r="C47" s="40" t="str">
        <f>SourceП1!G30</f>
        <v>Извещатель пожарный ручной адресный</v>
      </c>
      <c r="D47" s="24" t="str">
        <f>SourceП1!H30</f>
        <v>ШТ</v>
      </c>
      <c r="E47" s="7">
        <f>SourceП1!I30</f>
        <v>5</v>
      </c>
      <c r="F47" s="25">
        <f>SourceП1!AL30+SourceП1!AM30+SourceП1!AO30</f>
        <v>17.399999999999999</v>
      </c>
      <c r="G47" s="26"/>
      <c r="H47" s="25"/>
      <c r="I47" s="26" t="str">
        <f>SourceП1!BO30</f>
        <v/>
      </c>
      <c r="J47" s="26"/>
      <c r="K47" s="25"/>
      <c r="L47" s="27"/>
      <c r="S47">
        <f>ROUND((SourceП1!FX30/100)*((ROUND(SourceП1!AF30*SourceП1!I30, 2)+ROUND(SourceП1!AE30*SourceП1!I30, 2))), 2)</f>
        <v>68.239999999999995</v>
      </c>
      <c r="T47">
        <f>SourceП1!X30</f>
        <v>519.29999999999995</v>
      </c>
      <c r="U47">
        <f>ROUND((SourceП1!FY30/100)*((ROUND(SourceП1!AF30*SourceП1!I30, 2)+ROUND(SourceП1!AE30*SourceП1!I30, 2))), 2)</f>
        <v>51.18</v>
      </c>
      <c r="V47">
        <f>SourceП1!Y30</f>
        <v>389.48</v>
      </c>
    </row>
    <row r="48" spans="1:26" ht="14.25" x14ac:dyDescent="0.2">
      <c r="A48" s="39"/>
      <c r="B48" s="40"/>
      <c r="C48" s="40" t="s">
        <v>290</v>
      </c>
      <c r="D48" s="24"/>
      <c r="E48" s="7"/>
      <c r="F48" s="25">
        <f>SourceП1!AO30</f>
        <v>17.059999999999999</v>
      </c>
      <c r="G48" s="26" t="str">
        <f>SourceП1!DG30</f>
        <v/>
      </c>
      <c r="H48" s="25">
        <f>ROUND(SourceП1!AF30*SourceП1!I30, 2)</f>
        <v>85.3</v>
      </c>
      <c r="I48" s="26"/>
      <c r="J48" s="26">
        <f>IF(SourceП1!BA30&lt;&gt; 0, SourceП1!BA30, 1)</f>
        <v>7.61</v>
      </c>
      <c r="K48" s="25">
        <f>SourceП1!S30</f>
        <v>649.13</v>
      </c>
      <c r="L48" s="27"/>
      <c r="R48">
        <f>H48</f>
        <v>85.3</v>
      </c>
    </row>
    <row r="49" spans="1:26" ht="14.25" x14ac:dyDescent="0.2">
      <c r="A49" s="39"/>
      <c r="B49" s="40"/>
      <c r="C49" s="40" t="s">
        <v>292</v>
      </c>
      <c r="D49" s="24"/>
      <c r="E49" s="7"/>
      <c r="F49" s="25">
        <f>SourceП1!AL30</f>
        <v>0.34</v>
      </c>
      <c r="G49" s="26" t="str">
        <f>SourceП1!DD30</f>
        <v/>
      </c>
      <c r="H49" s="25">
        <f>ROUND(SourceП1!AC30*SourceП1!I30, 2)</f>
        <v>1.7</v>
      </c>
      <c r="I49" s="26"/>
      <c r="J49" s="26">
        <f>IF(SourceП1!BC30&lt;&gt; 0, SourceП1!BC30, 1)</f>
        <v>7.61</v>
      </c>
      <c r="K49" s="25">
        <f>SourceП1!P30</f>
        <v>12.94</v>
      </c>
      <c r="L49" s="27"/>
    </row>
    <row r="50" spans="1:26" ht="14.25" x14ac:dyDescent="0.2">
      <c r="A50" s="39"/>
      <c r="B50" s="40"/>
      <c r="C50" s="40" t="s">
        <v>293</v>
      </c>
      <c r="D50" s="24" t="s">
        <v>294</v>
      </c>
      <c r="E50" s="7">
        <f>SourceП1!BZ30</f>
        <v>80</v>
      </c>
      <c r="F50" s="43"/>
      <c r="G50" s="26"/>
      <c r="H50" s="25">
        <f>SUM(S47:S53)</f>
        <v>68.239999999999995</v>
      </c>
      <c r="I50" s="29"/>
      <c r="J50" s="23">
        <f>SourceП1!AT30</f>
        <v>80</v>
      </c>
      <c r="K50" s="25">
        <f>SUM(T47:T53)</f>
        <v>519.29999999999995</v>
      </c>
      <c r="L50" s="27"/>
    </row>
    <row r="51" spans="1:26" ht="14.25" x14ac:dyDescent="0.2">
      <c r="A51" s="39"/>
      <c r="B51" s="40"/>
      <c r="C51" s="40" t="s">
        <v>295</v>
      </c>
      <c r="D51" s="24" t="s">
        <v>294</v>
      </c>
      <c r="E51" s="7">
        <f>SourceП1!CA30</f>
        <v>60</v>
      </c>
      <c r="F51" s="43"/>
      <c r="G51" s="26"/>
      <c r="H51" s="25">
        <f>SUM(U47:U53)</f>
        <v>51.18</v>
      </c>
      <c r="I51" s="29"/>
      <c r="J51" s="23">
        <f>SourceП1!AU30</f>
        <v>60</v>
      </c>
      <c r="K51" s="25">
        <f>SUM(V47:V53)</f>
        <v>389.48</v>
      </c>
      <c r="L51" s="27"/>
    </row>
    <row r="52" spans="1:26" ht="14.25" x14ac:dyDescent="0.2">
      <c r="A52" s="39"/>
      <c r="B52" s="40"/>
      <c r="C52" s="40" t="s">
        <v>296</v>
      </c>
      <c r="D52" s="24" t="s">
        <v>297</v>
      </c>
      <c r="E52" s="7">
        <f>SourceП1!AQ30</f>
        <v>2</v>
      </c>
      <c r="F52" s="25"/>
      <c r="G52" s="26" t="str">
        <f>SourceП1!DI30</f>
        <v/>
      </c>
      <c r="H52" s="25"/>
      <c r="I52" s="26"/>
      <c r="J52" s="26"/>
      <c r="K52" s="25"/>
      <c r="L52" s="30">
        <f>SourceП1!U30</f>
        <v>10</v>
      </c>
    </row>
    <row r="53" spans="1:26" ht="28.5" x14ac:dyDescent="0.2">
      <c r="A53" s="41" t="str">
        <f>SourceП1!E31</f>
        <v>3,1</v>
      </c>
      <c r="B53" s="42" t="str">
        <f>SourceП1!F31</f>
        <v>61.2.02.03-0023</v>
      </c>
      <c r="C53" s="42" t="str">
        <f>SourceП1!G31</f>
        <v>Извещатель пожарный ручной ИПР-513-АМ</v>
      </c>
      <c r="D53" s="32" t="str">
        <f>SourceП1!H31</f>
        <v>10 шт.</v>
      </c>
      <c r="E53" s="33">
        <f>SourceП1!I31</f>
        <v>0.5</v>
      </c>
      <c r="F53" s="34">
        <f>SourceП1!AL31+SourceП1!AM31+SourceП1!AO31</f>
        <v>289.64999999999998</v>
      </c>
      <c r="G53" s="35" t="s">
        <v>3</v>
      </c>
      <c r="H53" s="34">
        <f>ROUND(SourceП1!AC31*SourceП1!I31, 2)+ROUND(SourceП1!AD31*SourceП1!I31, 2)+ROUND(SourceП1!AF31*SourceП1!I31, 2)</f>
        <v>144.83000000000001</v>
      </c>
      <c r="I53" s="36"/>
      <c r="J53" s="36">
        <f>IF(SourceП1!BC31&lt;&gt; 0, SourceП1!BC31, 1)</f>
        <v>7.61</v>
      </c>
      <c r="K53" s="34">
        <f>SourceП1!O31</f>
        <v>1102.1199999999999</v>
      </c>
      <c r="L53" s="37"/>
      <c r="S53">
        <f>ROUND((SourceП1!FX31/100)*((ROUND(SourceП1!AF31*SourceП1!I31, 2)+ROUND(SourceП1!AE31*SourceП1!I31, 2))), 2)</f>
        <v>0</v>
      </c>
      <c r="T53">
        <f>SourceП1!X31</f>
        <v>0</v>
      </c>
      <c r="U53">
        <f>ROUND((SourceП1!FY31/100)*((ROUND(SourceП1!AF31*SourceП1!I31, 2)+ROUND(SourceП1!AE31*SourceП1!I31, 2))), 2)</f>
        <v>0</v>
      </c>
      <c r="V53">
        <f>SourceП1!Y31</f>
        <v>0</v>
      </c>
      <c r="W53">
        <f>IF(SourceП1!BI31&lt;=1,H53, 0)</f>
        <v>0</v>
      </c>
      <c r="X53">
        <f>IF(SourceП1!BI31=2,H53, 0)</f>
        <v>144.83000000000001</v>
      </c>
      <c r="Y53">
        <f>IF(SourceП1!BI31=3,H53, 0)</f>
        <v>0</v>
      </c>
      <c r="Z53">
        <f>IF(SourceП1!BI31=4,H53, 0)</f>
        <v>0</v>
      </c>
    </row>
    <row r="54" spans="1:26" ht="15" x14ac:dyDescent="0.25">
      <c r="G54" s="54">
        <f>H48+H49+H50+H51+SUM(H53:H53)</f>
        <v>351.25</v>
      </c>
      <c r="H54" s="54"/>
      <c r="J54" s="54">
        <f>K48+K49+K50+K51+SUM(K53:K53)</f>
        <v>2672.97</v>
      </c>
      <c r="K54" s="54"/>
      <c r="L54" s="38">
        <f>SourceП1!U30</f>
        <v>10</v>
      </c>
      <c r="O54" s="20">
        <f>G54</f>
        <v>351.25</v>
      </c>
      <c r="P54" s="20">
        <f>J54</f>
        <v>2672.97</v>
      </c>
      <c r="Q54" s="20">
        <f>L54</f>
        <v>10</v>
      </c>
      <c r="W54">
        <f>IF(SourceП1!BI30&lt;=1,H48+H49+H50+H51, 0)</f>
        <v>0</v>
      </c>
      <c r="X54">
        <f>IF(SourceП1!BI30=2,H48+H49+H50+H51, 0)</f>
        <v>206.42000000000002</v>
      </c>
      <c r="Y54">
        <f>IF(SourceП1!BI30=3,H48+H49+H50+H51, 0)</f>
        <v>0</v>
      </c>
      <c r="Z54">
        <f>IF(SourceП1!BI30=4,H48+H49+H50+H51, 0)</f>
        <v>0</v>
      </c>
    </row>
    <row r="55" spans="1:26" ht="14.25" x14ac:dyDescent="0.2">
      <c r="A55" s="39" t="str">
        <f>SourceП1!E32</f>
        <v>4</v>
      </c>
      <c r="B55" s="40" t="str">
        <f>SourceП1!F32</f>
        <v>м08-03-593-10</v>
      </c>
      <c r="C55" s="40" t="str">
        <f>SourceП1!G32</f>
        <v>Световые настенные указатели</v>
      </c>
      <c r="D55" s="24" t="str">
        <f>SourceП1!H32</f>
        <v>100 ШТ</v>
      </c>
      <c r="E55" s="7">
        <f>SourceП1!I32</f>
        <v>0.04</v>
      </c>
      <c r="F55" s="25">
        <f>SourceП1!AL32+SourceП1!AM32+SourceП1!AO32</f>
        <v>1335.26</v>
      </c>
      <c r="G55" s="26"/>
      <c r="H55" s="25"/>
      <c r="I55" s="26" t="str">
        <f>SourceП1!BO32</f>
        <v/>
      </c>
      <c r="J55" s="26"/>
      <c r="K55" s="25"/>
      <c r="L55" s="27"/>
      <c r="S55">
        <f>ROUND((SourceП1!FX32/100)*((ROUND(SourceП1!AF32*SourceП1!I32, 2)+ROUND(SourceП1!AE32*SourceП1!I32, 2))), 2)</f>
        <v>29.8</v>
      </c>
      <c r="T55">
        <f>SourceП1!X32</f>
        <v>226.82</v>
      </c>
      <c r="U55">
        <f>ROUND((SourceП1!FY32/100)*((ROUND(SourceП1!AF32*SourceП1!I32, 2)+ROUND(SourceП1!AE32*SourceП1!I32, 2))), 2)</f>
        <v>20.39</v>
      </c>
      <c r="V55">
        <f>SourceП1!Y32</f>
        <v>155.19</v>
      </c>
    </row>
    <row r="56" spans="1:26" ht="14.25" x14ac:dyDescent="0.2">
      <c r="A56" s="39"/>
      <c r="B56" s="40"/>
      <c r="C56" s="40" t="s">
        <v>290</v>
      </c>
      <c r="D56" s="24"/>
      <c r="E56" s="7"/>
      <c r="F56" s="25">
        <f>SourceП1!AO32</f>
        <v>779.32</v>
      </c>
      <c r="G56" s="26" t="str">
        <f>SourceП1!DG32</f>
        <v/>
      </c>
      <c r="H56" s="25">
        <f>ROUND(SourceП1!AF32*SourceП1!I32, 2)</f>
        <v>31.17</v>
      </c>
      <c r="I56" s="26"/>
      <c r="J56" s="26">
        <f>IF(SourceП1!BA32&lt;&gt; 0, SourceП1!BA32, 1)</f>
        <v>7.61</v>
      </c>
      <c r="K56" s="25">
        <f>SourceП1!S32</f>
        <v>237.23</v>
      </c>
      <c r="L56" s="27"/>
      <c r="R56">
        <f>H56</f>
        <v>31.17</v>
      </c>
    </row>
    <row r="57" spans="1:26" ht="14.25" x14ac:dyDescent="0.2">
      <c r="A57" s="39"/>
      <c r="B57" s="40"/>
      <c r="C57" s="40" t="s">
        <v>165</v>
      </c>
      <c r="D57" s="24"/>
      <c r="E57" s="7"/>
      <c r="F57" s="25">
        <f>SourceП1!AM32</f>
        <v>35.54</v>
      </c>
      <c r="G57" s="26" t="str">
        <f>SourceП1!DE32</f>
        <v/>
      </c>
      <c r="H57" s="25">
        <f>ROUND(SourceП1!AD32*SourceП1!I32, 2)</f>
        <v>1.42</v>
      </c>
      <c r="I57" s="26"/>
      <c r="J57" s="26">
        <f>IF(SourceП1!BB32&lt;&gt; 0, SourceП1!BB32, 1)</f>
        <v>7.61</v>
      </c>
      <c r="K57" s="25">
        <f>SourceП1!Q32</f>
        <v>10.82</v>
      </c>
      <c r="L57" s="27"/>
    </row>
    <row r="58" spans="1:26" ht="14.25" x14ac:dyDescent="0.2">
      <c r="A58" s="39"/>
      <c r="B58" s="40"/>
      <c r="C58" s="40" t="s">
        <v>291</v>
      </c>
      <c r="D58" s="24"/>
      <c r="E58" s="7"/>
      <c r="F58" s="25">
        <f>SourceП1!AN32</f>
        <v>5.0199999999999996</v>
      </c>
      <c r="G58" s="26" t="str">
        <f>SourceП1!DF32</f>
        <v/>
      </c>
      <c r="H58" s="28">
        <f>ROUND(SourceП1!AE32*SourceП1!I32, 2)</f>
        <v>0.2</v>
      </c>
      <c r="I58" s="26"/>
      <c r="J58" s="26">
        <f>IF(SourceП1!BS32&lt;&gt; 0, SourceП1!BS32, 1)</f>
        <v>7.61</v>
      </c>
      <c r="K58" s="28">
        <f>SourceП1!R32</f>
        <v>1.53</v>
      </c>
      <c r="L58" s="27"/>
      <c r="R58">
        <f>H58</f>
        <v>0.2</v>
      </c>
    </row>
    <row r="59" spans="1:26" ht="14.25" x14ac:dyDescent="0.2">
      <c r="A59" s="39"/>
      <c r="B59" s="40"/>
      <c r="C59" s="40" t="s">
        <v>292</v>
      </c>
      <c r="D59" s="24"/>
      <c r="E59" s="7"/>
      <c r="F59" s="25">
        <f>SourceП1!AL32</f>
        <v>520.4</v>
      </c>
      <c r="G59" s="26" t="str">
        <f>SourceП1!DD32</f>
        <v/>
      </c>
      <c r="H59" s="25">
        <f>ROUND(SourceП1!AC32*SourceП1!I32, 2)</f>
        <v>20.82</v>
      </c>
      <c r="I59" s="26"/>
      <c r="J59" s="26">
        <f>IF(SourceП1!BC32&lt;&gt; 0, SourceП1!BC32, 1)</f>
        <v>7.61</v>
      </c>
      <c r="K59" s="25">
        <f>SourceП1!P32</f>
        <v>158.41</v>
      </c>
      <c r="L59" s="27"/>
    </row>
    <row r="60" spans="1:26" ht="14.25" x14ac:dyDescent="0.2">
      <c r="A60" s="39"/>
      <c r="B60" s="40"/>
      <c r="C60" s="40" t="s">
        <v>293</v>
      </c>
      <c r="D60" s="24" t="s">
        <v>294</v>
      </c>
      <c r="E60" s="7">
        <f>SourceП1!BZ32</f>
        <v>95</v>
      </c>
      <c r="F60" s="43"/>
      <c r="G60" s="26"/>
      <c r="H60" s="25">
        <f>SUM(S55:S63)</f>
        <v>29.8</v>
      </c>
      <c r="I60" s="29"/>
      <c r="J60" s="23">
        <f>SourceП1!AT32</f>
        <v>95</v>
      </c>
      <c r="K60" s="25">
        <f>SUM(T55:T63)</f>
        <v>226.82</v>
      </c>
      <c r="L60" s="27"/>
    </row>
    <row r="61" spans="1:26" ht="14.25" x14ac:dyDescent="0.2">
      <c r="A61" s="39"/>
      <c r="B61" s="40"/>
      <c r="C61" s="40" t="s">
        <v>295</v>
      </c>
      <c r="D61" s="24" t="s">
        <v>294</v>
      </c>
      <c r="E61" s="7">
        <f>SourceП1!CA32</f>
        <v>65</v>
      </c>
      <c r="F61" s="43"/>
      <c r="G61" s="26"/>
      <c r="H61" s="25">
        <f>SUM(U55:U63)</f>
        <v>20.39</v>
      </c>
      <c r="I61" s="29"/>
      <c r="J61" s="23">
        <f>SourceП1!AU32</f>
        <v>65</v>
      </c>
      <c r="K61" s="25">
        <f>SUM(V55:V63)</f>
        <v>155.19</v>
      </c>
      <c r="L61" s="27"/>
    </row>
    <row r="62" spans="1:26" ht="14.25" x14ac:dyDescent="0.2">
      <c r="A62" s="39"/>
      <c r="B62" s="40"/>
      <c r="C62" s="40" t="s">
        <v>296</v>
      </c>
      <c r="D62" s="24" t="s">
        <v>297</v>
      </c>
      <c r="E62" s="7">
        <f>SourceП1!AQ32</f>
        <v>78.56</v>
      </c>
      <c r="F62" s="25"/>
      <c r="G62" s="26" t="str">
        <f>SourceП1!DI32</f>
        <v/>
      </c>
      <c r="H62" s="25"/>
      <c r="I62" s="26"/>
      <c r="J62" s="26"/>
      <c r="K62" s="25"/>
      <c r="L62" s="30">
        <f>SourceП1!U32</f>
        <v>3.1424000000000003</v>
      </c>
    </row>
    <row r="63" spans="1:26" ht="28.5" x14ac:dyDescent="0.2">
      <c r="A63" s="41" t="str">
        <f>SourceП1!E33</f>
        <v>4,1</v>
      </c>
      <c r="B63" s="42" t="str">
        <f>SourceП1!F33</f>
        <v>61.2.04.07-0008</v>
      </c>
      <c r="C63" s="42" t="str">
        <f>SourceП1!G33</f>
        <v>Оповещатель световой МОЛНИЯ-12 ВЫХОД</v>
      </c>
      <c r="D63" s="32" t="str">
        <f>SourceП1!H33</f>
        <v>шт.</v>
      </c>
      <c r="E63" s="33">
        <f>SourceП1!I33</f>
        <v>4</v>
      </c>
      <c r="F63" s="34">
        <f>SourceП1!AL33+SourceП1!AM33+SourceП1!AO33</f>
        <v>38.380000000000003</v>
      </c>
      <c r="G63" s="35" t="s">
        <v>3</v>
      </c>
      <c r="H63" s="34">
        <f>ROUND(SourceП1!AC33*SourceП1!I33, 2)+ROUND(SourceП1!AD33*SourceП1!I33, 2)+ROUND(SourceП1!AF33*SourceП1!I33, 2)</f>
        <v>153.52000000000001</v>
      </c>
      <c r="I63" s="36"/>
      <c r="J63" s="36">
        <f>IF(SourceП1!BC33&lt;&gt; 0, SourceП1!BC33, 1)</f>
        <v>7.61</v>
      </c>
      <c r="K63" s="34">
        <f>SourceП1!O33</f>
        <v>1168.29</v>
      </c>
      <c r="L63" s="37"/>
      <c r="S63">
        <f>ROUND((SourceП1!FX33/100)*((ROUND(SourceП1!AF33*SourceП1!I33, 2)+ROUND(SourceП1!AE33*SourceП1!I33, 2))), 2)</f>
        <v>0</v>
      </c>
      <c r="T63">
        <f>SourceП1!X33</f>
        <v>0</v>
      </c>
      <c r="U63">
        <f>ROUND((SourceП1!FY33/100)*((ROUND(SourceП1!AF33*SourceП1!I33, 2)+ROUND(SourceП1!AE33*SourceП1!I33, 2))), 2)</f>
        <v>0</v>
      </c>
      <c r="V63">
        <f>SourceП1!Y33</f>
        <v>0</v>
      </c>
      <c r="W63">
        <f>IF(SourceП1!BI33&lt;=1,H63, 0)</f>
        <v>0</v>
      </c>
      <c r="X63">
        <f>IF(SourceП1!BI33=2,H63, 0)</f>
        <v>153.52000000000001</v>
      </c>
      <c r="Y63">
        <f>IF(SourceП1!BI33=3,H63, 0)</f>
        <v>0</v>
      </c>
      <c r="Z63">
        <f>IF(SourceП1!BI33=4,H63, 0)</f>
        <v>0</v>
      </c>
    </row>
    <row r="64" spans="1:26" ht="15" x14ac:dyDescent="0.25">
      <c r="G64" s="54">
        <f>H56+H57+H59+H60+H61+SUM(H63:H63)</f>
        <v>257.12</v>
      </c>
      <c r="H64" s="54"/>
      <c r="J64" s="54">
        <f>K56+K57+K59+K60+K61+SUM(K63:K63)</f>
        <v>1956.76</v>
      </c>
      <c r="K64" s="54"/>
      <c r="L64" s="38">
        <f>SourceП1!U32</f>
        <v>3.1424000000000003</v>
      </c>
      <c r="O64" s="20">
        <f>G64</f>
        <v>257.12</v>
      </c>
      <c r="P64" s="20">
        <f>J64</f>
        <v>1956.76</v>
      </c>
      <c r="Q64" s="20">
        <f>L64</f>
        <v>3.1424000000000003</v>
      </c>
      <c r="W64">
        <f>IF(SourceП1!BI32&lt;=1,H56+H57+H59+H60+H61, 0)</f>
        <v>0</v>
      </c>
      <c r="X64">
        <f>IF(SourceП1!BI32=2,H56+H57+H59+H60+H61, 0)</f>
        <v>103.60000000000001</v>
      </c>
      <c r="Y64">
        <f>IF(SourceП1!BI32=3,H56+H57+H59+H60+H61, 0)</f>
        <v>0</v>
      </c>
      <c r="Z64">
        <f>IF(SourceП1!BI32=4,H56+H57+H59+H60+H61, 0)</f>
        <v>0</v>
      </c>
    </row>
    <row r="65" spans="1:26" ht="57" x14ac:dyDescent="0.2">
      <c r="A65" s="39" t="str">
        <f>SourceП1!E34</f>
        <v>5</v>
      </c>
      <c r="B65" s="40" t="str">
        <f>SourceП1!F34</f>
        <v>м08-03-572-05</v>
      </c>
      <c r="C65" s="40" t="str">
        <f>SourceП1!G34</f>
        <v>Блок управления шкафного исполнения или распределительный пункт (шкаф), устанавливаемый на стене, высота и ширина до 1700х1100 мм</v>
      </c>
      <c r="D65" s="24" t="str">
        <f>SourceП1!H34</f>
        <v>ШТ</v>
      </c>
      <c r="E65" s="7">
        <f>SourceП1!I34</f>
        <v>1</v>
      </c>
      <c r="F65" s="25">
        <f>SourceП1!AL34+SourceП1!AM34+SourceП1!AO34</f>
        <v>455.82000000000005</v>
      </c>
      <c r="G65" s="26"/>
      <c r="H65" s="25"/>
      <c r="I65" s="26" t="str">
        <f>SourceП1!BO34</f>
        <v/>
      </c>
      <c r="J65" s="26"/>
      <c r="K65" s="25"/>
      <c r="L65" s="27"/>
      <c r="S65">
        <f>ROUND((SourceП1!FX34/100)*((ROUND(SourceП1!AF34*SourceП1!I34, 2)+ROUND(SourceП1!AE34*SourceП1!I34, 2))), 2)</f>
        <v>40.76</v>
      </c>
      <c r="T65">
        <f>SourceП1!X34</f>
        <v>310.22000000000003</v>
      </c>
      <c r="U65">
        <f>ROUND((SourceП1!FY34/100)*((ROUND(SourceП1!AF34*SourceП1!I34, 2)+ROUND(SourceП1!AE34*SourceП1!I34, 2))), 2)</f>
        <v>27.89</v>
      </c>
      <c r="V65">
        <f>SourceП1!Y34</f>
        <v>212.26</v>
      </c>
    </row>
    <row r="66" spans="1:26" ht="14.25" x14ac:dyDescent="0.2">
      <c r="A66" s="39"/>
      <c r="B66" s="40"/>
      <c r="C66" s="40" t="s">
        <v>290</v>
      </c>
      <c r="D66" s="24"/>
      <c r="E66" s="7"/>
      <c r="F66" s="25">
        <f>SourceП1!AO34</f>
        <v>34.619999999999997</v>
      </c>
      <c r="G66" s="26" t="str">
        <f>SourceП1!DG34</f>
        <v/>
      </c>
      <c r="H66" s="25">
        <f>ROUND(SourceП1!AF34*SourceП1!I34, 2)</f>
        <v>34.619999999999997</v>
      </c>
      <c r="I66" s="26"/>
      <c r="J66" s="26">
        <f>IF(SourceП1!BA34&lt;&gt; 0, SourceП1!BA34, 1)</f>
        <v>7.61</v>
      </c>
      <c r="K66" s="25">
        <f>SourceП1!S34</f>
        <v>263.45999999999998</v>
      </c>
      <c r="L66" s="27"/>
      <c r="R66">
        <f>H66</f>
        <v>34.619999999999997</v>
      </c>
    </row>
    <row r="67" spans="1:26" ht="14.25" x14ac:dyDescent="0.2">
      <c r="A67" s="39"/>
      <c r="B67" s="40"/>
      <c r="C67" s="40" t="s">
        <v>165</v>
      </c>
      <c r="D67" s="24"/>
      <c r="E67" s="7"/>
      <c r="F67" s="25">
        <f>SourceП1!AM34</f>
        <v>69.09</v>
      </c>
      <c r="G67" s="26" t="str">
        <f>SourceП1!DE34</f>
        <v/>
      </c>
      <c r="H67" s="25">
        <f>ROUND(SourceП1!AD34*SourceП1!I34, 2)</f>
        <v>69.09</v>
      </c>
      <c r="I67" s="26"/>
      <c r="J67" s="26">
        <f>IF(SourceП1!BB34&lt;&gt; 0, SourceП1!BB34, 1)</f>
        <v>7.61</v>
      </c>
      <c r="K67" s="25">
        <f>SourceП1!Q34</f>
        <v>525.77</v>
      </c>
      <c r="L67" s="27"/>
    </row>
    <row r="68" spans="1:26" ht="14.25" x14ac:dyDescent="0.2">
      <c r="A68" s="39"/>
      <c r="B68" s="40"/>
      <c r="C68" s="40" t="s">
        <v>291</v>
      </c>
      <c r="D68" s="24"/>
      <c r="E68" s="7"/>
      <c r="F68" s="25">
        <f>SourceП1!AN34</f>
        <v>8.2899999999999991</v>
      </c>
      <c r="G68" s="26" t="str">
        <f>SourceП1!DF34</f>
        <v/>
      </c>
      <c r="H68" s="28">
        <f>ROUND(SourceП1!AE34*SourceП1!I34, 2)</f>
        <v>8.2899999999999991</v>
      </c>
      <c r="I68" s="26"/>
      <c r="J68" s="26">
        <f>IF(SourceП1!BS34&lt;&gt; 0, SourceП1!BS34, 1)</f>
        <v>7.61</v>
      </c>
      <c r="K68" s="28">
        <f>SourceП1!R34</f>
        <v>63.09</v>
      </c>
      <c r="L68" s="27"/>
      <c r="R68">
        <f>H68</f>
        <v>8.2899999999999991</v>
      </c>
    </row>
    <row r="69" spans="1:26" ht="14.25" x14ac:dyDescent="0.2">
      <c r="A69" s="39"/>
      <c r="B69" s="40"/>
      <c r="C69" s="40" t="s">
        <v>292</v>
      </c>
      <c r="D69" s="24"/>
      <c r="E69" s="7"/>
      <c r="F69" s="25">
        <f>SourceП1!AL34</f>
        <v>352.11</v>
      </c>
      <c r="G69" s="26" t="str">
        <f>SourceП1!DD34</f>
        <v/>
      </c>
      <c r="H69" s="25">
        <f>ROUND(SourceП1!AC34*SourceП1!I34, 2)</f>
        <v>352.11</v>
      </c>
      <c r="I69" s="26"/>
      <c r="J69" s="26">
        <f>IF(SourceП1!BC34&lt;&gt; 0, SourceП1!BC34, 1)</f>
        <v>7.61</v>
      </c>
      <c r="K69" s="25">
        <f>SourceП1!P34</f>
        <v>2679.56</v>
      </c>
      <c r="L69" s="27"/>
    </row>
    <row r="70" spans="1:26" ht="14.25" x14ac:dyDescent="0.2">
      <c r="A70" s="39"/>
      <c r="B70" s="40"/>
      <c r="C70" s="40" t="s">
        <v>293</v>
      </c>
      <c r="D70" s="24" t="s">
        <v>294</v>
      </c>
      <c r="E70" s="7">
        <f>SourceП1!BZ34</f>
        <v>95</v>
      </c>
      <c r="F70" s="43"/>
      <c r="G70" s="26"/>
      <c r="H70" s="25">
        <f>SUM(S65:S73)</f>
        <v>40.76</v>
      </c>
      <c r="I70" s="29"/>
      <c r="J70" s="23">
        <f>SourceП1!AT34</f>
        <v>95</v>
      </c>
      <c r="K70" s="25">
        <f>SUM(T65:T73)</f>
        <v>310.22000000000003</v>
      </c>
      <c r="L70" s="27"/>
    </row>
    <row r="71" spans="1:26" ht="14.25" x14ac:dyDescent="0.2">
      <c r="A71" s="39"/>
      <c r="B71" s="40"/>
      <c r="C71" s="40" t="s">
        <v>295</v>
      </c>
      <c r="D71" s="24" t="s">
        <v>294</v>
      </c>
      <c r="E71" s="7">
        <f>SourceП1!CA34</f>
        <v>65</v>
      </c>
      <c r="F71" s="43"/>
      <c r="G71" s="26"/>
      <c r="H71" s="25">
        <f>SUM(U65:U73)</f>
        <v>27.89</v>
      </c>
      <c r="I71" s="29"/>
      <c r="J71" s="23">
        <f>SourceП1!AU34</f>
        <v>65</v>
      </c>
      <c r="K71" s="25">
        <f>SUM(V65:V73)</f>
        <v>212.26</v>
      </c>
      <c r="L71" s="27"/>
    </row>
    <row r="72" spans="1:26" ht="14.25" x14ac:dyDescent="0.2">
      <c r="A72" s="39"/>
      <c r="B72" s="40"/>
      <c r="C72" s="40" t="s">
        <v>296</v>
      </c>
      <c r="D72" s="24" t="s">
        <v>297</v>
      </c>
      <c r="E72" s="7">
        <f>SourceП1!AQ34</f>
        <v>3.49</v>
      </c>
      <c r="F72" s="25"/>
      <c r="G72" s="26" t="str">
        <f>SourceП1!DI34</f>
        <v/>
      </c>
      <c r="H72" s="25"/>
      <c r="I72" s="26"/>
      <c r="J72" s="26"/>
      <c r="K72" s="25"/>
      <c r="L72" s="30">
        <f>SourceП1!U34</f>
        <v>3.49</v>
      </c>
    </row>
    <row r="73" spans="1:26" ht="39.75" x14ac:dyDescent="0.2">
      <c r="A73" s="41" t="str">
        <f>SourceП1!E35</f>
        <v>5,1</v>
      </c>
      <c r="B73" s="42" t="str">
        <f>SourceП1!F35</f>
        <v>Прайс-лист ООО ТРИОН</v>
      </c>
      <c r="C73" s="42" t="s">
        <v>299</v>
      </c>
      <c r="D73" s="32" t="str">
        <f>SourceП1!H35</f>
        <v>ШТ</v>
      </c>
      <c r="E73" s="33">
        <f>SourceП1!I35</f>
        <v>1</v>
      </c>
      <c r="F73" s="34">
        <f>SourceП1!AL35+SourceП1!AM35+SourceП1!AO35</f>
        <v>149.22</v>
      </c>
      <c r="G73" s="35" t="s">
        <v>3</v>
      </c>
      <c r="H73" s="34">
        <f>ROUND(SourceП1!AC35*SourceП1!I35, 2)+ROUND(SourceП1!AD35*SourceП1!I35, 2)+ROUND(SourceП1!AF35*SourceП1!I35, 2)</f>
        <v>149.22</v>
      </c>
      <c r="I73" s="36"/>
      <c r="J73" s="36">
        <f>IF(SourceП1!BC35&lt;&gt; 0, SourceП1!BC35, 1)</f>
        <v>7.61</v>
      </c>
      <c r="K73" s="34">
        <f>SourceП1!O35</f>
        <v>1135.56</v>
      </c>
      <c r="L73" s="37"/>
      <c r="S73">
        <f>ROUND((SourceП1!FX35/100)*((ROUND(SourceП1!AF35*SourceП1!I35, 2)+ROUND(SourceП1!AE35*SourceП1!I35, 2))), 2)</f>
        <v>0</v>
      </c>
      <c r="T73">
        <f>SourceП1!X35</f>
        <v>0</v>
      </c>
      <c r="U73">
        <f>ROUND((SourceП1!FY35/100)*((ROUND(SourceП1!AF35*SourceП1!I35, 2)+ROUND(SourceП1!AE35*SourceП1!I35, 2))), 2)</f>
        <v>0</v>
      </c>
      <c r="V73">
        <f>SourceП1!Y35</f>
        <v>0</v>
      </c>
      <c r="W73">
        <f>IF(SourceП1!BI35&lt;=1,H73, 0)</f>
        <v>0</v>
      </c>
      <c r="X73">
        <f>IF(SourceП1!BI35=2,H73, 0)</f>
        <v>149.22</v>
      </c>
      <c r="Y73">
        <f>IF(SourceП1!BI35=3,H73, 0)</f>
        <v>0</v>
      </c>
      <c r="Z73">
        <f>IF(SourceП1!BI35=4,H73, 0)</f>
        <v>0</v>
      </c>
    </row>
    <row r="74" spans="1:26" ht="15" x14ac:dyDescent="0.25">
      <c r="G74" s="54">
        <f>H66+H67+H69+H70+H71+SUM(H73:H73)</f>
        <v>673.69</v>
      </c>
      <c r="H74" s="54"/>
      <c r="J74" s="54">
        <f>K66+K67+K69+K70+K71+SUM(K73:K73)</f>
        <v>5126.83</v>
      </c>
      <c r="K74" s="54"/>
      <c r="L74" s="38">
        <f>SourceП1!U34</f>
        <v>3.49</v>
      </c>
      <c r="O74" s="20">
        <f>G74</f>
        <v>673.69</v>
      </c>
      <c r="P74" s="20">
        <f>J74</f>
        <v>5126.83</v>
      </c>
      <c r="Q74" s="20">
        <f>L74</f>
        <v>3.49</v>
      </c>
      <c r="W74">
        <f>IF(SourceП1!BI34&lt;=1,H66+H67+H69+H70+H71, 0)</f>
        <v>0</v>
      </c>
      <c r="X74">
        <f>IF(SourceП1!BI34=2,H66+H67+H69+H70+H71, 0)</f>
        <v>524.47</v>
      </c>
      <c r="Y74">
        <f>IF(SourceП1!BI34=3,H66+H67+H69+H70+H71, 0)</f>
        <v>0</v>
      </c>
      <c r="Z74">
        <f>IF(SourceП1!BI34=4,H66+H67+H69+H70+H71, 0)</f>
        <v>0</v>
      </c>
    </row>
    <row r="75" spans="1:26" ht="28.5" x14ac:dyDescent="0.2">
      <c r="A75" s="39" t="str">
        <f>SourceП1!E36</f>
        <v>6</v>
      </c>
      <c r="B75" s="40" t="str">
        <f>SourceП1!F36</f>
        <v>м10-04-101-07</v>
      </c>
      <c r="C75" s="40" t="str">
        <f>SourceП1!G36</f>
        <v>Громкоговоритель или звуковая колонка в помещении</v>
      </c>
      <c r="D75" s="24" t="str">
        <f>SourceП1!H36</f>
        <v>ШТ</v>
      </c>
      <c r="E75" s="7">
        <f>SourceП1!I36</f>
        <v>37</v>
      </c>
      <c r="F75" s="25">
        <f>SourceП1!AL36+SourceП1!AM36+SourceП1!AO36</f>
        <v>30.770000000000003</v>
      </c>
      <c r="G75" s="26"/>
      <c r="H75" s="25"/>
      <c r="I75" s="26" t="str">
        <f>SourceП1!BO36</f>
        <v/>
      </c>
      <c r="J75" s="26"/>
      <c r="K75" s="25"/>
      <c r="L75" s="27"/>
      <c r="S75">
        <f>ROUND((SourceП1!FX36/100)*((ROUND(SourceП1!AF36*SourceП1!I36, 2)+ROUND(SourceП1!AE36*SourceП1!I36, 2))), 2)</f>
        <v>617.49</v>
      </c>
      <c r="T75">
        <f>SourceП1!X36</f>
        <v>4699.07</v>
      </c>
      <c r="U75">
        <f>ROUND((SourceП1!FY36/100)*((ROUND(SourceП1!AF36*SourceП1!I36, 2)+ROUND(SourceП1!AE36*SourceП1!I36, 2))), 2)</f>
        <v>436.27</v>
      </c>
      <c r="V75">
        <f>SourceП1!Y36</f>
        <v>3319.99</v>
      </c>
    </row>
    <row r="76" spans="1:26" ht="14.25" x14ac:dyDescent="0.2">
      <c r="A76" s="39"/>
      <c r="B76" s="40"/>
      <c r="C76" s="40" t="s">
        <v>290</v>
      </c>
      <c r="D76" s="24"/>
      <c r="E76" s="7"/>
      <c r="F76" s="25">
        <f>SourceП1!AO36</f>
        <v>18.14</v>
      </c>
      <c r="G76" s="26" t="str">
        <f>SourceП1!DG36</f>
        <v/>
      </c>
      <c r="H76" s="25">
        <f>ROUND(SourceП1!AF36*SourceП1!I36, 2)</f>
        <v>671.18</v>
      </c>
      <c r="I76" s="26"/>
      <c r="J76" s="26">
        <f>IF(SourceП1!BA36&lt;&gt; 0, SourceП1!BA36, 1)</f>
        <v>7.61</v>
      </c>
      <c r="K76" s="25">
        <f>SourceП1!S36</f>
        <v>5107.68</v>
      </c>
      <c r="L76" s="27"/>
      <c r="R76">
        <f>H76</f>
        <v>671.18</v>
      </c>
    </row>
    <row r="77" spans="1:26" ht="14.25" x14ac:dyDescent="0.2">
      <c r="A77" s="39"/>
      <c r="B77" s="40"/>
      <c r="C77" s="40" t="s">
        <v>292</v>
      </c>
      <c r="D77" s="24"/>
      <c r="E77" s="7"/>
      <c r="F77" s="25">
        <f>SourceП1!AL36</f>
        <v>12.63</v>
      </c>
      <c r="G77" s="26" t="str">
        <f>SourceП1!DD36</f>
        <v/>
      </c>
      <c r="H77" s="25">
        <f>ROUND(SourceП1!AC36*SourceП1!I36, 2)</f>
        <v>467.31</v>
      </c>
      <c r="I77" s="26"/>
      <c r="J77" s="26">
        <f>IF(SourceП1!BC36&lt;&gt; 0, SourceП1!BC36, 1)</f>
        <v>7.61</v>
      </c>
      <c r="K77" s="25">
        <f>SourceП1!P36</f>
        <v>3556.23</v>
      </c>
      <c r="L77" s="27"/>
    </row>
    <row r="78" spans="1:26" ht="14.25" x14ac:dyDescent="0.2">
      <c r="A78" s="39"/>
      <c r="B78" s="40"/>
      <c r="C78" s="40" t="s">
        <v>293</v>
      </c>
      <c r="D78" s="24" t="s">
        <v>294</v>
      </c>
      <c r="E78" s="7">
        <f>SourceП1!BZ36</f>
        <v>92</v>
      </c>
      <c r="F78" s="43"/>
      <c r="G78" s="26"/>
      <c r="H78" s="25">
        <f>SUM(S75:S81)</f>
        <v>617.49</v>
      </c>
      <c r="I78" s="29"/>
      <c r="J78" s="23">
        <f>SourceП1!AT36</f>
        <v>92</v>
      </c>
      <c r="K78" s="25">
        <f>SUM(T75:T81)</f>
        <v>4699.07</v>
      </c>
      <c r="L78" s="27"/>
    </row>
    <row r="79" spans="1:26" ht="14.25" x14ac:dyDescent="0.2">
      <c r="A79" s="39"/>
      <c r="B79" s="40"/>
      <c r="C79" s="40" t="s">
        <v>295</v>
      </c>
      <c r="D79" s="24" t="s">
        <v>294</v>
      </c>
      <c r="E79" s="7">
        <f>SourceП1!CA36</f>
        <v>65</v>
      </c>
      <c r="F79" s="43"/>
      <c r="G79" s="26"/>
      <c r="H79" s="25">
        <f>SUM(U75:U81)</f>
        <v>436.27</v>
      </c>
      <c r="I79" s="29"/>
      <c r="J79" s="23">
        <f>SourceП1!AU36</f>
        <v>65</v>
      </c>
      <c r="K79" s="25">
        <f>SUM(V75:V81)</f>
        <v>3319.99</v>
      </c>
      <c r="L79" s="27"/>
    </row>
    <row r="80" spans="1:26" ht="14.25" x14ac:dyDescent="0.2">
      <c r="A80" s="39"/>
      <c r="B80" s="40"/>
      <c r="C80" s="40" t="s">
        <v>296</v>
      </c>
      <c r="D80" s="24" t="s">
        <v>297</v>
      </c>
      <c r="E80" s="7">
        <f>SourceП1!AQ36</f>
        <v>2</v>
      </c>
      <c r="F80" s="25"/>
      <c r="G80" s="26" t="str">
        <f>SourceП1!DI36</f>
        <v/>
      </c>
      <c r="H80" s="25"/>
      <c r="I80" s="26"/>
      <c r="J80" s="26"/>
      <c r="K80" s="25"/>
      <c r="L80" s="30">
        <f>SourceП1!U36</f>
        <v>74</v>
      </c>
    </row>
    <row r="81" spans="1:26" ht="54" x14ac:dyDescent="0.2">
      <c r="A81" s="41" t="str">
        <f>SourceП1!E37</f>
        <v>6,1</v>
      </c>
      <c r="B81" s="42" t="str">
        <f>SourceП1!F37</f>
        <v>Прайс-лист ТД Видеоглаз</v>
      </c>
      <c r="C81" s="42" t="s">
        <v>300</v>
      </c>
      <c r="D81" s="32" t="str">
        <f>SourceП1!H37</f>
        <v>ШТ</v>
      </c>
      <c r="E81" s="33">
        <f>SourceП1!I37</f>
        <v>37</v>
      </c>
      <c r="F81" s="34">
        <f>SourceП1!AL37+SourceП1!AM37+SourceП1!AO37</f>
        <v>146.55000000000001</v>
      </c>
      <c r="G81" s="35" t="s">
        <v>3</v>
      </c>
      <c r="H81" s="34">
        <f>ROUND(SourceП1!AC37*SourceП1!I37, 2)+ROUND(SourceП1!AD37*SourceП1!I37, 2)+ROUND(SourceП1!AF37*SourceП1!I37, 2)</f>
        <v>5422.35</v>
      </c>
      <c r="I81" s="36"/>
      <c r="J81" s="36">
        <f>IF(SourceП1!BC37&lt;&gt; 0, SourceП1!BC37, 1)</f>
        <v>7.61</v>
      </c>
      <c r="K81" s="34">
        <f>SourceП1!O37</f>
        <v>41264.080000000002</v>
      </c>
      <c r="L81" s="37"/>
      <c r="S81">
        <f>ROUND((SourceП1!FX37/100)*((ROUND(SourceП1!AF37*SourceП1!I37, 2)+ROUND(SourceП1!AE37*SourceП1!I37, 2))), 2)</f>
        <v>0</v>
      </c>
      <c r="T81">
        <f>SourceП1!X37</f>
        <v>0</v>
      </c>
      <c r="U81">
        <f>ROUND((SourceП1!FY37/100)*((ROUND(SourceП1!AF37*SourceП1!I37, 2)+ROUND(SourceП1!AE37*SourceП1!I37, 2))), 2)</f>
        <v>0</v>
      </c>
      <c r="V81">
        <f>SourceП1!Y37</f>
        <v>0</v>
      </c>
      <c r="W81">
        <f>IF(SourceП1!BI37&lt;=1,H81, 0)</f>
        <v>0</v>
      </c>
      <c r="X81">
        <f>IF(SourceП1!BI37=2,H81, 0)</f>
        <v>5422.35</v>
      </c>
      <c r="Y81">
        <f>IF(SourceП1!BI37=3,H81, 0)</f>
        <v>0</v>
      </c>
      <c r="Z81">
        <f>IF(SourceП1!BI37=4,H81, 0)</f>
        <v>0</v>
      </c>
    </row>
    <row r="82" spans="1:26" ht="15" x14ac:dyDescent="0.25">
      <c r="G82" s="54">
        <f>H76+H77+H78+H79+SUM(H81:H81)</f>
        <v>7614.6</v>
      </c>
      <c r="H82" s="54"/>
      <c r="J82" s="54">
        <f>K76+K77+K78+K79+SUM(K81:K81)</f>
        <v>57947.05</v>
      </c>
      <c r="K82" s="54"/>
      <c r="L82" s="38">
        <f>SourceП1!U36</f>
        <v>74</v>
      </c>
      <c r="O82" s="20">
        <f>G82</f>
        <v>7614.6</v>
      </c>
      <c r="P82" s="20">
        <f>J82</f>
        <v>57947.05</v>
      </c>
      <c r="Q82" s="20">
        <f>L82</f>
        <v>74</v>
      </c>
      <c r="W82">
        <f>IF(SourceП1!BI36&lt;=1,H76+H77+H78+H79, 0)</f>
        <v>0</v>
      </c>
      <c r="X82">
        <f>IF(SourceП1!BI36=2,H76+H77+H78+H79, 0)</f>
        <v>2192.25</v>
      </c>
      <c r="Y82">
        <f>IF(SourceП1!BI36=3,H76+H77+H78+H79, 0)</f>
        <v>0</v>
      </c>
      <c r="Z82">
        <f>IF(SourceП1!BI36=4,H76+H77+H78+H79, 0)</f>
        <v>0</v>
      </c>
    </row>
    <row r="83" spans="1:26" ht="14.25" x14ac:dyDescent="0.2">
      <c r="A83" s="39" t="str">
        <f>SourceП1!E38</f>
        <v>7</v>
      </c>
      <c r="B83" s="40" t="str">
        <f>SourceП1!F38</f>
        <v>м08-01-121-01</v>
      </c>
      <c r="C83" s="40" t="str">
        <f>SourceП1!G38</f>
        <v>Аккумулятор  стационарный</v>
      </c>
      <c r="D83" s="24" t="str">
        <f>SourceП1!H38</f>
        <v>ШТ</v>
      </c>
      <c r="E83" s="7">
        <f>SourceП1!I38</f>
        <v>5</v>
      </c>
      <c r="F83" s="25">
        <f>SourceП1!AL38+SourceП1!AM38+SourceП1!AO38</f>
        <v>40.47</v>
      </c>
      <c r="G83" s="26"/>
      <c r="H83" s="25"/>
      <c r="I83" s="26" t="str">
        <f>SourceП1!BO38</f>
        <v/>
      </c>
      <c r="J83" s="26"/>
      <c r="K83" s="25"/>
      <c r="L83" s="27"/>
      <c r="S83">
        <f>ROUND((SourceП1!FX38/100)*((ROUND(SourceП1!AF38*SourceП1!I38, 2)+ROUND(SourceП1!AE38*SourceП1!I38, 2))), 2)</f>
        <v>94.15</v>
      </c>
      <c r="T83">
        <f>SourceП1!X38</f>
        <v>716.44</v>
      </c>
      <c r="U83">
        <f>ROUND((SourceП1!FY38/100)*((ROUND(SourceП1!AF38*SourceП1!I38, 2)+ROUND(SourceП1!AE38*SourceП1!I38, 2))), 2)</f>
        <v>64.42</v>
      </c>
      <c r="V83">
        <f>SourceП1!Y38</f>
        <v>490.2</v>
      </c>
    </row>
    <row r="84" spans="1:26" ht="14.25" x14ac:dyDescent="0.2">
      <c r="A84" s="39"/>
      <c r="B84" s="40"/>
      <c r="C84" s="40" t="s">
        <v>290</v>
      </c>
      <c r="D84" s="24"/>
      <c r="E84" s="7"/>
      <c r="F84" s="25">
        <f>SourceП1!AO38</f>
        <v>19.82</v>
      </c>
      <c r="G84" s="26" t="str">
        <f>SourceП1!DG38</f>
        <v/>
      </c>
      <c r="H84" s="25">
        <f>ROUND(SourceП1!AF38*SourceП1!I38, 2)</f>
        <v>99.1</v>
      </c>
      <c r="I84" s="26"/>
      <c r="J84" s="26">
        <f>IF(SourceП1!BA38&lt;&gt; 0, SourceП1!BA38, 1)</f>
        <v>7.61</v>
      </c>
      <c r="K84" s="25">
        <f>SourceП1!S38</f>
        <v>754.15</v>
      </c>
      <c r="L84" s="27"/>
      <c r="R84">
        <f>H84</f>
        <v>99.1</v>
      </c>
    </row>
    <row r="85" spans="1:26" ht="14.25" x14ac:dyDescent="0.2">
      <c r="A85" s="39"/>
      <c r="B85" s="40"/>
      <c r="C85" s="40" t="s">
        <v>292</v>
      </c>
      <c r="D85" s="24"/>
      <c r="E85" s="7"/>
      <c r="F85" s="25">
        <f>SourceП1!AL38</f>
        <v>20.65</v>
      </c>
      <c r="G85" s="26" t="str">
        <f>SourceП1!DD38</f>
        <v/>
      </c>
      <c r="H85" s="25">
        <f>ROUND(SourceП1!AC38*SourceП1!I38, 2)</f>
        <v>103.25</v>
      </c>
      <c r="I85" s="26"/>
      <c r="J85" s="26">
        <f>IF(SourceП1!BC38&lt;&gt; 0, SourceП1!BC38, 1)</f>
        <v>7.61</v>
      </c>
      <c r="K85" s="25">
        <f>SourceП1!P38</f>
        <v>785.73</v>
      </c>
      <c r="L85" s="27"/>
    </row>
    <row r="86" spans="1:26" ht="14.25" x14ac:dyDescent="0.2">
      <c r="A86" s="39"/>
      <c r="B86" s="40"/>
      <c r="C86" s="40" t="s">
        <v>293</v>
      </c>
      <c r="D86" s="24" t="s">
        <v>294</v>
      </c>
      <c r="E86" s="7">
        <f>SourceП1!BZ38</f>
        <v>95</v>
      </c>
      <c r="F86" s="43"/>
      <c r="G86" s="26"/>
      <c r="H86" s="25">
        <f>SUM(S83:S89)</f>
        <v>94.15</v>
      </c>
      <c r="I86" s="29"/>
      <c r="J86" s="23">
        <f>SourceП1!AT38</f>
        <v>95</v>
      </c>
      <c r="K86" s="25">
        <f>SUM(T83:T89)</f>
        <v>716.44</v>
      </c>
      <c r="L86" s="27"/>
    </row>
    <row r="87" spans="1:26" ht="14.25" x14ac:dyDescent="0.2">
      <c r="A87" s="39"/>
      <c r="B87" s="40"/>
      <c r="C87" s="40" t="s">
        <v>295</v>
      </c>
      <c r="D87" s="24" t="s">
        <v>294</v>
      </c>
      <c r="E87" s="7">
        <f>SourceП1!CA38</f>
        <v>65</v>
      </c>
      <c r="F87" s="43"/>
      <c r="G87" s="26"/>
      <c r="H87" s="25">
        <f>SUM(U83:U89)</f>
        <v>64.42</v>
      </c>
      <c r="I87" s="29"/>
      <c r="J87" s="23">
        <f>SourceП1!AU38</f>
        <v>65</v>
      </c>
      <c r="K87" s="25">
        <f>SUM(V83:V89)</f>
        <v>490.2</v>
      </c>
      <c r="L87" s="27"/>
    </row>
    <row r="88" spans="1:26" ht="14.25" x14ac:dyDescent="0.2">
      <c r="A88" s="39"/>
      <c r="B88" s="40"/>
      <c r="C88" s="40" t="s">
        <v>296</v>
      </c>
      <c r="D88" s="24" t="s">
        <v>297</v>
      </c>
      <c r="E88" s="7">
        <f>SourceП1!AQ38</f>
        <v>2.06</v>
      </c>
      <c r="F88" s="25"/>
      <c r="G88" s="26" t="str">
        <f>SourceП1!DI38</f>
        <v/>
      </c>
      <c r="H88" s="25"/>
      <c r="I88" s="26"/>
      <c r="J88" s="26"/>
      <c r="K88" s="25"/>
      <c r="L88" s="30">
        <f>SourceП1!U38</f>
        <v>10.3</v>
      </c>
    </row>
    <row r="89" spans="1:26" ht="28.5" x14ac:dyDescent="0.2">
      <c r="A89" s="41" t="str">
        <f>SourceП1!E39</f>
        <v>7,1</v>
      </c>
      <c r="B89" s="42" t="str">
        <f>SourceП1!F39</f>
        <v>62.4.01.01-0004</v>
      </c>
      <c r="C89" s="42" t="str">
        <f>SourceП1!G39</f>
        <v>Батарея аккумуляторная АКБ-7 12В/7 А/ч</v>
      </c>
      <c r="D89" s="32" t="str">
        <f>SourceП1!H39</f>
        <v>шт.</v>
      </c>
      <c r="E89" s="33">
        <f>SourceП1!I39</f>
        <v>5</v>
      </c>
      <c r="F89" s="34">
        <f>SourceП1!AL39+SourceП1!AM39+SourceП1!AO39</f>
        <v>77.5</v>
      </c>
      <c r="G89" s="35" t="s">
        <v>3</v>
      </c>
      <c r="H89" s="34">
        <f>ROUND(SourceП1!AC39*SourceП1!I39, 2)+ROUND(SourceП1!AD39*SourceП1!I39, 2)+ROUND(SourceП1!AF39*SourceП1!I39, 2)</f>
        <v>387.5</v>
      </c>
      <c r="I89" s="36"/>
      <c r="J89" s="36">
        <f>IF(SourceП1!BC39&lt;&gt; 0, SourceП1!BC39, 1)</f>
        <v>7.61</v>
      </c>
      <c r="K89" s="34">
        <f>SourceП1!O39</f>
        <v>2948.88</v>
      </c>
      <c r="L89" s="37"/>
      <c r="S89">
        <f>ROUND((SourceП1!FX39/100)*((ROUND(SourceП1!AF39*SourceП1!I39, 2)+ROUND(SourceП1!AE39*SourceП1!I39, 2))), 2)</f>
        <v>0</v>
      </c>
      <c r="T89">
        <f>SourceП1!X39</f>
        <v>0</v>
      </c>
      <c r="U89">
        <f>ROUND((SourceП1!FY39/100)*((ROUND(SourceП1!AF39*SourceП1!I39, 2)+ROUND(SourceП1!AE39*SourceП1!I39, 2))), 2)</f>
        <v>0</v>
      </c>
      <c r="V89">
        <f>SourceП1!Y39</f>
        <v>0</v>
      </c>
      <c r="W89">
        <f>IF(SourceП1!BI39&lt;=1,H89, 0)</f>
        <v>0</v>
      </c>
      <c r="X89">
        <f>IF(SourceП1!BI39=2,H89, 0)</f>
        <v>387.5</v>
      </c>
      <c r="Y89">
        <f>IF(SourceП1!BI39=3,H89, 0)</f>
        <v>0</v>
      </c>
      <c r="Z89">
        <f>IF(SourceП1!BI39=4,H89, 0)</f>
        <v>0</v>
      </c>
    </row>
    <row r="90" spans="1:26" ht="15" x14ac:dyDescent="0.25">
      <c r="G90" s="54">
        <f>H84+H85+H86+H87+SUM(H89:H89)</f>
        <v>748.42000000000007</v>
      </c>
      <c r="H90" s="54"/>
      <c r="J90" s="54">
        <f>K84+K85+K86+K87+SUM(K89:K89)</f>
        <v>5695.4</v>
      </c>
      <c r="K90" s="54"/>
      <c r="L90" s="38">
        <f>SourceП1!U38</f>
        <v>10.3</v>
      </c>
      <c r="O90" s="20">
        <f>G90</f>
        <v>748.42000000000007</v>
      </c>
      <c r="P90" s="20">
        <f>J90</f>
        <v>5695.4</v>
      </c>
      <c r="Q90" s="20">
        <f>L90</f>
        <v>10.3</v>
      </c>
      <c r="W90">
        <f>IF(SourceП1!BI38&lt;=1,H84+H85+H86+H87, 0)</f>
        <v>0</v>
      </c>
      <c r="X90">
        <f>IF(SourceП1!BI38=2,H84+H85+H86+H87, 0)</f>
        <v>360.92</v>
      </c>
      <c r="Y90">
        <f>IF(SourceП1!BI38=3,H84+H85+H86+H87, 0)</f>
        <v>0</v>
      </c>
      <c r="Z90">
        <f>IF(SourceП1!BI38=4,H84+H85+H86+H87, 0)</f>
        <v>0</v>
      </c>
    </row>
    <row r="91" spans="1:26" ht="28.5" x14ac:dyDescent="0.2">
      <c r="A91" s="39" t="str">
        <f>SourceП1!E40</f>
        <v>8</v>
      </c>
      <c r="B91" s="40" t="str">
        <f>SourceП1!F40</f>
        <v>м08-02-370-02</v>
      </c>
      <c r="C91" s="40" t="str">
        <f>SourceП1!G40</f>
        <v>Щиток до трех групп, устанавливаемый в нише цоколя</v>
      </c>
      <c r="D91" s="24" t="str">
        <f>SourceП1!H40</f>
        <v>ШТ</v>
      </c>
      <c r="E91" s="7">
        <f>SourceП1!I40</f>
        <v>1</v>
      </c>
      <c r="F91" s="25">
        <f>SourceП1!AL40+SourceП1!AM40+SourceП1!AO40</f>
        <v>33.42</v>
      </c>
      <c r="G91" s="26"/>
      <c r="H91" s="25"/>
      <c r="I91" s="26" t="str">
        <f>SourceП1!BO40</f>
        <v/>
      </c>
      <c r="J91" s="26"/>
      <c r="K91" s="25"/>
      <c r="L91" s="27"/>
      <c r="S91">
        <f>ROUND((SourceП1!FX40/100)*((ROUND(SourceП1!AF40*SourceП1!I40, 2)+ROUND(SourceП1!AE40*SourceП1!I40, 2))), 2)</f>
        <v>11.36</v>
      </c>
      <c r="T91">
        <f>SourceП1!X40</f>
        <v>86.46</v>
      </c>
      <c r="U91">
        <f>ROUND((SourceП1!FY40/100)*((ROUND(SourceП1!AF40*SourceП1!I40, 2)+ROUND(SourceП1!AE40*SourceП1!I40, 2))), 2)</f>
        <v>7.77</v>
      </c>
      <c r="V91">
        <f>SourceП1!Y40</f>
        <v>59.16</v>
      </c>
    </row>
    <row r="92" spans="1:26" ht="14.25" x14ac:dyDescent="0.2">
      <c r="A92" s="39"/>
      <c r="B92" s="40"/>
      <c r="C92" s="40" t="s">
        <v>290</v>
      </c>
      <c r="D92" s="24"/>
      <c r="E92" s="7"/>
      <c r="F92" s="25">
        <f>SourceП1!AO40</f>
        <v>9.4499999999999993</v>
      </c>
      <c r="G92" s="26" t="str">
        <f>SourceП1!DG40</f>
        <v/>
      </c>
      <c r="H92" s="25">
        <f>ROUND(SourceП1!AF40*SourceП1!I40, 2)</f>
        <v>9.4499999999999993</v>
      </c>
      <c r="I92" s="26"/>
      <c r="J92" s="26">
        <f>IF(SourceП1!BA40&lt;&gt; 0, SourceП1!BA40, 1)</f>
        <v>7.61</v>
      </c>
      <c r="K92" s="25">
        <f>SourceП1!S40</f>
        <v>71.91</v>
      </c>
      <c r="L92" s="27"/>
      <c r="R92">
        <f>H92</f>
        <v>9.4499999999999993</v>
      </c>
    </row>
    <row r="93" spans="1:26" ht="14.25" x14ac:dyDescent="0.2">
      <c r="A93" s="39"/>
      <c r="B93" s="40"/>
      <c r="C93" s="40" t="s">
        <v>165</v>
      </c>
      <c r="D93" s="24"/>
      <c r="E93" s="7"/>
      <c r="F93" s="25">
        <f>SourceП1!AM40</f>
        <v>17.77</v>
      </c>
      <c r="G93" s="26" t="str">
        <f>SourceП1!DE40</f>
        <v/>
      </c>
      <c r="H93" s="25">
        <f>ROUND(SourceП1!AD40*SourceП1!I40, 2)</f>
        <v>17.77</v>
      </c>
      <c r="I93" s="26"/>
      <c r="J93" s="26">
        <f>IF(SourceП1!BB40&lt;&gt; 0, SourceП1!BB40, 1)</f>
        <v>7.61</v>
      </c>
      <c r="K93" s="25">
        <f>SourceП1!Q40</f>
        <v>135.22999999999999</v>
      </c>
      <c r="L93" s="27"/>
    </row>
    <row r="94" spans="1:26" ht="14.25" x14ac:dyDescent="0.2">
      <c r="A94" s="39"/>
      <c r="B94" s="40"/>
      <c r="C94" s="40" t="s">
        <v>291</v>
      </c>
      <c r="D94" s="24"/>
      <c r="E94" s="7"/>
      <c r="F94" s="25">
        <f>SourceП1!AN40</f>
        <v>2.5099999999999998</v>
      </c>
      <c r="G94" s="26" t="str">
        <f>SourceП1!DF40</f>
        <v/>
      </c>
      <c r="H94" s="28">
        <f>ROUND(SourceП1!AE40*SourceП1!I40, 2)</f>
        <v>2.5099999999999998</v>
      </c>
      <c r="I94" s="26"/>
      <c r="J94" s="26">
        <f>IF(SourceП1!BS40&lt;&gt; 0, SourceП1!BS40, 1)</f>
        <v>7.61</v>
      </c>
      <c r="K94" s="28">
        <f>SourceП1!R40</f>
        <v>19.100000000000001</v>
      </c>
      <c r="L94" s="27"/>
      <c r="R94">
        <f>H94</f>
        <v>2.5099999999999998</v>
      </c>
    </row>
    <row r="95" spans="1:26" ht="14.25" x14ac:dyDescent="0.2">
      <c r="A95" s="39"/>
      <c r="B95" s="40"/>
      <c r="C95" s="40" t="s">
        <v>292</v>
      </c>
      <c r="D95" s="24"/>
      <c r="E95" s="7"/>
      <c r="F95" s="25">
        <f>SourceП1!AL40</f>
        <v>6.2</v>
      </c>
      <c r="G95" s="26" t="str">
        <f>SourceП1!DD40</f>
        <v/>
      </c>
      <c r="H95" s="25">
        <f>ROUND(SourceП1!AC40*SourceП1!I40, 2)</f>
        <v>6.2</v>
      </c>
      <c r="I95" s="26"/>
      <c r="J95" s="26">
        <f>IF(SourceП1!BC40&lt;&gt; 0, SourceП1!BC40, 1)</f>
        <v>7.61</v>
      </c>
      <c r="K95" s="25">
        <f>SourceП1!P40</f>
        <v>47.18</v>
      </c>
      <c r="L95" s="27"/>
    </row>
    <row r="96" spans="1:26" ht="14.25" x14ac:dyDescent="0.2">
      <c r="A96" s="39"/>
      <c r="B96" s="40"/>
      <c r="C96" s="40" t="s">
        <v>293</v>
      </c>
      <c r="D96" s="24" t="s">
        <v>294</v>
      </c>
      <c r="E96" s="7">
        <f>SourceП1!BZ40</f>
        <v>95</v>
      </c>
      <c r="F96" s="43"/>
      <c r="G96" s="26"/>
      <c r="H96" s="25">
        <f>SUM(S91:S99)</f>
        <v>11.36</v>
      </c>
      <c r="I96" s="29"/>
      <c r="J96" s="23">
        <f>SourceП1!AT40</f>
        <v>95</v>
      </c>
      <c r="K96" s="25">
        <f>SUM(T91:T99)</f>
        <v>86.46</v>
      </c>
      <c r="L96" s="27"/>
    </row>
    <row r="97" spans="1:26" ht="14.25" x14ac:dyDescent="0.2">
      <c r="A97" s="39"/>
      <c r="B97" s="40"/>
      <c r="C97" s="40" t="s">
        <v>295</v>
      </c>
      <c r="D97" s="24" t="s">
        <v>294</v>
      </c>
      <c r="E97" s="7">
        <f>SourceП1!CA40</f>
        <v>65</v>
      </c>
      <c r="F97" s="43"/>
      <c r="G97" s="26"/>
      <c r="H97" s="25">
        <f>SUM(U91:U99)</f>
        <v>7.77</v>
      </c>
      <c r="I97" s="29"/>
      <c r="J97" s="23">
        <f>SourceП1!AU40</f>
        <v>65</v>
      </c>
      <c r="K97" s="25">
        <f>SUM(V91:V99)</f>
        <v>59.16</v>
      </c>
      <c r="L97" s="27"/>
    </row>
    <row r="98" spans="1:26" ht="14.25" x14ac:dyDescent="0.2">
      <c r="A98" s="39"/>
      <c r="B98" s="40"/>
      <c r="C98" s="40" t="s">
        <v>296</v>
      </c>
      <c r="D98" s="24" t="s">
        <v>297</v>
      </c>
      <c r="E98" s="7">
        <f>SourceП1!AQ40</f>
        <v>0.9</v>
      </c>
      <c r="F98" s="25"/>
      <c r="G98" s="26" t="str">
        <f>SourceП1!DI40</f>
        <v/>
      </c>
      <c r="H98" s="25"/>
      <c r="I98" s="26"/>
      <c r="J98" s="26"/>
      <c r="K98" s="25"/>
      <c r="L98" s="30">
        <f>SourceП1!U40</f>
        <v>0.9</v>
      </c>
    </row>
    <row r="99" spans="1:26" ht="42.75" x14ac:dyDescent="0.2">
      <c r="A99" s="41" t="str">
        <f>SourceП1!E41</f>
        <v>8,1</v>
      </c>
      <c r="B99" s="42" t="str">
        <f>SourceП1!F41</f>
        <v>62.1.02.03-0003</v>
      </c>
      <c r="C99" s="42" t="str">
        <f>SourceП1!G41</f>
        <v>Боксы модульные для автоматических выключателей наружной установки КМПн 2/2</v>
      </c>
      <c r="D99" s="32" t="str">
        <f>SourceП1!H41</f>
        <v>10 шт.</v>
      </c>
      <c r="E99" s="33">
        <f>SourceП1!I41</f>
        <v>0.1</v>
      </c>
      <c r="F99" s="34">
        <f>SourceП1!AL41+SourceП1!AM41+SourceП1!AO41</f>
        <v>188.5</v>
      </c>
      <c r="G99" s="35" t="s">
        <v>3</v>
      </c>
      <c r="H99" s="34">
        <f>ROUND(SourceП1!AC41*SourceП1!I41, 2)+ROUND(SourceП1!AD41*SourceП1!I41, 2)+ROUND(SourceП1!AF41*SourceП1!I41, 2)</f>
        <v>18.850000000000001</v>
      </c>
      <c r="I99" s="36"/>
      <c r="J99" s="36">
        <f>IF(SourceП1!BC41&lt;&gt; 0, SourceП1!BC41, 1)</f>
        <v>7.61</v>
      </c>
      <c r="K99" s="34">
        <f>SourceП1!O41</f>
        <v>143.44999999999999</v>
      </c>
      <c r="L99" s="37"/>
      <c r="S99">
        <f>ROUND((SourceП1!FX41/100)*((ROUND(SourceП1!AF41*SourceП1!I41, 2)+ROUND(SourceП1!AE41*SourceП1!I41, 2))), 2)</f>
        <v>0</v>
      </c>
      <c r="T99">
        <f>SourceП1!X41</f>
        <v>0</v>
      </c>
      <c r="U99">
        <f>ROUND((SourceП1!FY41/100)*((ROUND(SourceП1!AF41*SourceП1!I41, 2)+ROUND(SourceП1!AE41*SourceП1!I41, 2))), 2)</f>
        <v>0</v>
      </c>
      <c r="V99">
        <f>SourceП1!Y41</f>
        <v>0</v>
      </c>
      <c r="W99">
        <f>IF(SourceП1!BI41&lt;=1,H99, 0)</f>
        <v>0</v>
      </c>
      <c r="X99">
        <f>IF(SourceП1!BI41=2,H99, 0)</f>
        <v>18.850000000000001</v>
      </c>
      <c r="Y99">
        <f>IF(SourceП1!BI41=3,H99, 0)</f>
        <v>0</v>
      </c>
      <c r="Z99">
        <f>IF(SourceП1!BI41=4,H99, 0)</f>
        <v>0</v>
      </c>
    </row>
    <row r="100" spans="1:26" ht="15" x14ac:dyDescent="0.25">
      <c r="G100" s="54">
        <f>H92+H93+H95+H96+H97+SUM(H99:H99)</f>
        <v>71.400000000000006</v>
      </c>
      <c r="H100" s="54"/>
      <c r="J100" s="54">
        <f>K92+K93+K95+K96+K97+SUM(K99:K99)</f>
        <v>543.38999999999987</v>
      </c>
      <c r="K100" s="54"/>
      <c r="L100" s="38">
        <f>SourceП1!U40</f>
        <v>0.9</v>
      </c>
      <c r="O100" s="20">
        <f>G100</f>
        <v>71.400000000000006</v>
      </c>
      <c r="P100" s="20">
        <f>J100</f>
        <v>543.38999999999987</v>
      </c>
      <c r="Q100" s="20">
        <f>L100</f>
        <v>0.9</v>
      </c>
      <c r="W100">
        <f>IF(SourceП1!BI40&lt;=1,H92+H93+H95+H96+H97, 0)</f>
        <v>0</v>
      </c>
      <c r="X100">
        <f>IF(SourceП1!BI40=2,H92+H93+H95+H96+H97, 0)</f>
        <v>52.55</v>
      </c>
      <c r="Y100">
        <f>IF(SourceП1!BI40=3,H92+H93+H95+H96+H97, 0)</f>
        <v>0</v>
      </c>
      <c r="Z100">
        <f>IF(SourceП1!BI40=4,H92+H93+H95+H96+H97, 0)</f>
        <v>0</v>
      </c>
    </row>
    <row r="101" spans="1:26" ht="42.75" x14ac:dyDescent="0.2">
      <c r="A101" s="39" t="str">
        <f>SourceП1!E42</f>
        <v>9</v>
      </c>
      <c r="B101" s="40" t="str">
        <f>SourceП1!F42</f>
        <v>м08-03-526-01</v>
      </c>
      <c r="C101" s="40" t="str">
        <f>SourceП1!G42</f>
        <v>Автомат одно-, двух-, трехполюсный, устанавливаемый на конструкции на стене или колонне, на ток до 25 А</v>
      </c>
      <c r="D101" s="24" t="str">
        <f>SourceП1!H42</f>
        <v>ШТ</v>
      </c>
      <c r="E101" s="7">
        <f>SourceП1!I42</f>
        <v>1</v>
      </c>
      <c r="F101" s="25">
        <f>SourceП1!AL42+SourceП1!AM42+SourceП1!AO42</f>
        <v>35.980000000000004</v>
      </c>
      <c r="G101" s="26"/>
      <c r="H101" s="25"/>
      <c r="I101" s="26" t="str">
        <f>SourceП1!BO42</f>
        <v/>
      </c>
      <c r="J101" s="26"/>
      <c r="K101" s="25"/>
      <c r="L101" s="27"/>
      <c r="S101">
        <f>ROUND((SourceП1!FX42/100)*((ROUND(SourceП1!AF42*SourceП1!I42, 2)+ROUND(SourceП1!AE42*SourceП1!I42, 2))), 2)</f>
        <v>14.1</v>
      </c>
      <c r="T101">
        <f>SourceП1!X42</f>
        <v>107.28</v>
      </c>
      <c r="U101">
        <f>ROUND((SourceП1!FY42/100)*((ROUND(SourceП1!AF42*SourceП1!I42, 2)+ROUND(SourceП1!AE42*SourceП1!I42, 2))), 2)</f>
        <v>9.65</v>
      </c>
      <c r="V101">
        <f>SourceП1!Y42</f>
        <v>73.400000000000006</v>
      </c>
    </row>
    <row r="102" spans="1:26" ht="14.25" x14ac:dyDescent="0.2">
      <c r="A102" s="39"/>
      <c r="B102" s="40"/>
      <c r="C102" s="40" t="s">
        <v>290</v>
      </c>
      <c r="D102" s="24"/>
      <c r="E102" s="7"/>
      <c r="F102" s="25">
        <f>SourceП1!AO42</f>
        <v>14.84</v>
      </c>
      <c r="G102" s="26" t="str">
        <f>SourceП1!DG42</f>
        <v/>
      </c>
      <c r="H102" s="25">
        <f>ROUND(SourceП1!AF42*SourceП1!I42, 2)</f>
        <v>14.84</v>
      </c>
      <c r="I102" s="26"/>
      <c r="J102" s="26">
        <f>IF(SourceП1!BA42&lt;&gt; 0, SourceП1!BA42, 1)</f>
        <v>7.61</v>
      </c>
      <c r="K102" s="25">
        <f>SourceП1!S42</f>
        <v>112.93</v>
      </c>
      <c r="L102" s="27"/>
      <c r="R102">
        <f>H102</f>
        <v>14.84</v>
      </c>
    </row>
    <row r="103" spans="1:26" ht="14.25" x14ac:dyDescent="0.2">
      <c r="A103" s="39"/>
      <c r="B103" s="40"/>
      <c r="C103" s="40" t="s">
        <v>165</v>
      </c>
      <c r="D103" s="24"/>
      <c r="E103" s="7"/>
      <c r="F103" s="25">
        <f>SourceП1!AM42</f>
        <v>1.05</v>
      </c>
      <c r="G103" s="26" t="str">
        <f>SourceП1!DE42</f>
        <v/>
      </c>
      <c r="H103" s="25">
        <f>ROUND(SourceП1!AD42*SourceП1!I42, 2)</f>
        <v>1.05</v>
      </c>
      <c r="I103" s="26"/>
      <c r="J103" s="26">
        <f>IF(SourceП1!BB42&lt;&gt; 0, SourceП1!BB42, 1)</f>
        <v>7.61</v>
      </c>
      <c r="K103" s="25">
        <f>SourceП1!Q42</f>
        <v>7.99</v>
      </c>
      <c r="L103" s="27"/>
    </row>
    <row r="104" spans="1:26" ht="14.25" x14ac:dyDescent="0.2">
      <c r="A104" s="39"/>
      <c r="B104" s="40"/>
      <c r="C104" s="40" t="s">
        <v>292</v>
      </c>
      <c r="D104" s="24"/>
      <c r="E104" s="7"/>
      <c r="F104" s="25">
        <f>SourceП1!AL42</f>
        <v>20.09</v>
      </c>
      <c r="G104" s="26" t="str">
        <f>SourceП1!DD42</f>
        <v/>
      </c>
      <c r="H104" s="25">
        <f>ROUND(SourceП1!AC42*SourceП1!I42, 2)</f>
        <v>20.09</v>
      </c>
      <c r="I104" s="26"/>
      <c r="J104" s="26">
        <f>IF(SourceП1!BC42&lt;&gt; 0, SourceП1!BC42, 1)</f>
        <v>7.61</v>
      </c>
      <c r="K104" s="25">
        <f>SourceП1!P42</f>
        <v>152.88</v>
      </c>
      <c r="L104" s="27"/>
    </row>
    <row r="105" spans="1:26" ht="14.25" x14ac:dyDescent="0.2">
      <c r="A105" s="39"/>
      <c r="B105" s="40"/>
      <c r="C105" s="40" t="s">
        <v>293</v>
      </c>
      <c r="D105" s="24" t="s">
        <v>294</v>
      </c>
      <c r="E105" s="7">
        <f>SourceП1!BZ42</f>
        <v>95</v>
      </c>
      <c r="F105" s="43"/>
      <c r="G105" s="26"/>
      <c r="H105" s="25">
        <f>SUM(S101:S108)</f>
        <v>14.1</v>
      </c>
      <c r="I105" s="29"/>
      <c r="J105" s="23">
        <f>SourceП1!AT42</f>
        <v>95</v>
      </c>
      <c r="K105" s="25">
        <f>SUM(T101:T108)</f>
        <v>107.28</v>
      </c>
      <c r="L105" s="27"/>
    </row>
    <row r="106" spans="1:26" ht="14.25" x14ac:dyDescent="0.2">
      <c r="A106" s="39"/>
      <c r="B106" s="40"/>
      <c r="C106" s="40" t="s">
        <v>295</v>
      </c>
      <c r="D106" s="24" t="s">
        <v>294</v>
      </c>
      <c r="E106" s="7">
        <f>SourceП1!CA42</f>
        <v>65</v>
      </c>
      <c r="F106" s="43"/>
      <c r="G106" s="26"/>
      <c r="H106" s="25">
        <f>SUM(U101:U108)</f>
        <v>9.65</v>
      </c>
      <c r="I106" s="29"/>
      <c r="J106" s="23">
        <f>SourceП1!AU42</f>
        <v>65</v>
      </c>
      <c r="K106" s="25">
        <f>SUM(V101:V108)</f>
        <v>73.400000000000006</v>
      </c>
      <c r="L106" s="27"/>
    </row>
    <row r="107" spans="1:26" ht="14.25" x14ac:dyDescent="0.2">
      <c r="A107" s="39"/>
      <c r="B107" s="40"/>
      <c r="C107" s="40" t="s">
        <v>296</v>
      </c>
      <c r="D107" s="24" t="s">
        <v>297</v>
      </c>
      <c r="E107" s="7">
        <f>SourceП1!AQ42</f>
        <v>1.56</v>
      </c>
      <c r="F107" s="25"/>
      <c r="G107" s="26" t="str">
        <f>SourceП1!DI42</f>
        <v/>
      </c>
      <c r="H107" s="25"/>
      <c r="I107" s="26"/>
      <c r="J107" s="26"/>
      <c r="K107" s="25"/>
      <c r="L107" s="30">
        <f>SourceП1!U42</f>
        <v>1.56</v>
      </c>
    </row>
    <row r="108" spans="1:26" ht="28.5" x14ac:dyDescent="0.2">
      <c r="A108" s="41" t="str">
        <f>SourceП1!E43</f>
        <v>9,1</v>
      </c>
      <c r="B108" s="42" t="str">
        <f>SourceП1!F43</f>
        <v>62.1.01.09-0004</v>
      </c>
      <c r="C108" s="42" t="str">
        <f>SourceП1!G43</f>
        <v>Выключатели автоматические «IEK» ВА47-29 1Р 10А, характеристика С</v>
      </c>
      <c r="D108" s="32" t="str">
        <f>SourceП1!H43</f>
        <v>шт.</v>
      </c>
      <c r="E108" s="33">
        <f>SourceП1!I43</f>
        <v>1</v>
      </c>
      <c r="F108" s="34">
        <f>SourceП1!AL43+SourceП1!AM43+SourceП1!AO43</f>
        <v>13.12</v>
      </c>
      <c r="G108" s="35" t="s">
        <v>3</v>
      </c>
      <c r="H108" s="34">
        <f>ROUND(SourceП1!AC43*SourceП1!I43, 2)+ROUND(SourceП1!AD43*SourceП1!I43, 2)+ROUND(SourceП1!AF43*SourceП1!I43, 2)</f>
        <v>13.12</v>
      </c>
      <c r="I108" s="36"/>
      <c r="J108" s="36">
        <f>IF(SourceП1!BC43&lt;&gt; 0, SourceП1!BC43, 1)</f>
        <v>7.61</v>
      </c>
      <c r="K108" s="34">
        <f>SourceП1!O43</f>
        <v>99.84</v>
      </c>
      <c r="L108" s="37"/>
      <c r="S108">
        <f>ROUND((SourceП1!FX43/100)*((ROUND(SourceП1!AF43*SourceП1!I43, 2)+ROUND(SourceП1!AE43*SourceП1!I43, 2))), 2)</f>
        <v>0</v>
      </c>
      <c r="T108">
        <f>SourceП1!X43</f>
        <v>0</v>
      </c>
      <c r="U108">
        <f>ROUND((SourceП1!FY43/100)*((ROUND(SourceП1!AF43*SourceП1!I43, 2)+ROUND(SourceП1!AE43*SourceП1!I43, 2))), 2)</f>
        <v>0</v>
      </c>
      <c r="V108">
        <f>SourceП1!Y43</f>
        <v>0</v>
      </c>
      <c r="W108">
        <f>IF(SourceП1!BI43&lt;=1,H108, 0)</f>
        <v>0</v>
      </c>
      <c r="X108">
        <f>IF(SourceП1!BI43=2,H108, 0)</f>
        <v>13.12</v>
      </c>
      <c r="Y108">
        <f>IF(SourceП1!BI43=3,H108, 0)</f>
        <v>0</v>
      </c>
      <c r="Z108">
        <f>IF(SourceП1!BI43=4,H108, 0)</f>
        <v>0</v>
      </c>
    </row>
    <row r="109" spans="1:26" ht="15" x14ac:dyDescent="0.25">
      <c r="G109" s="54">
        <f>H102+H103+H104+H105+H106+SUM(H108:H108)</f>
        <v>72.850000000000009</v>
      </c>
      <c r="H109" s="54"/>
      <c r="J109" s="54">
        <f>K102+K103+K104+K105+K106+SUM(K108:K108)</f>
        <v>554.32000000000005</v>
      </c>
      <c r="K109" s="54"/>
      <c r="L109" s="38">
        <f>SourceП1!U42</f>
        <v>1.56</v>
      </c>
      <c r="O109" s="20">
        <f>G109</f>
        <v>72.850000000000009</v>
      </c>
      <c r="P109" s="20">
        <f>J109</f>
        <v>554.32000000000005</v>
      </c>
      <c r="Q109" s="20">
        <f>L109</f>
        <v>1.56</v>
      </c>
      <c r="W109">
        <f>IF(SourceП1!BI42&lt;=1,H102+H103+H104+H105+H106, 0)</f>
        <v>0</v>
      </c>
      <c r="X109">
        <f>IF(SourceП1!BI42=2,H102+H103+H104+H105+H106, 0)</f>
        <v>59.730000000000004</v>
      </c>
      <c r="Y109">
        <f>IF(SourceП1!BI42=3,H102+H103+H104+H105+H106, 0)</f>
        <v>0</v>
      </c>
      <c r="Z109">
        <f>IF(SourceП1!BI42=4,H102+H103+H104+H105+H106, 0)</f>
        <v>0</v>
      </c>
    </row>
    <row r="110" spans="1:26" ht="28.5" x14ac:dyDescent="0.2">
      <c r="A110" s="39" t="str">
        <f>SourceП1!E44</f>
        <v>10</v>
      </c>
      <c r="B110" s="40" t="str">
        <f>SourceП1!F44</f>
        <v>м08-10-010-01</v>
      </c>
      <c r="C110" s="40" t="str">
        <f>SourceП1!G44</f>
        <v>Прокладка труб гофрированных ПВХ для защиты проводов и кабелей</v>
      </c>
      <c r="D110" s="24" t="str">
        <f>SourceП1!H44</f>
        <v>100 м</v>
      </c>
      <c r="E110" s="7">
        <f>SourceП1!I44</f>
        <v>0.2</v>
      </c>
      <c r="F110" s="25">
        <f>SourceП1!AL44+SourceП1!AM44+SourceП1!AO44</f>
        <v>156.32999999999998</v>
      </c>
      <c r="G110" s="26"/>
      <c r="H110" s="25"/>
      <c r="I110" s="26" t="str">
        <f>SourceП1!BO44</f>
        <v/>
      </c>
      <c r="J110" s="26"/>
      <c r="K110" s="25"/>
      <c r="L110" s="27"/>
      <c r="S110">
        <f>ROUND((SourceП1!FX44/100)*((ROUND(SourceП1!AF44*SourceП1!I44, 2)+ROUND(SourceП1!AE44*SourceП1!I44, 2))), 2)</f>
        <v>26.51</v>
      </c>
      <c r="T110">
        <f>SourceП1!X44</f>
        <v>169.68</v>
      </c>
      <c r="U110">
        <f>ROUND((SourceП1!FY44/100)*((ROUND(SourceП1!AF44*SourceП1!I44, 2)+ROUND(SourceП1!AE44*SourceП1!I44, 2))), 2)</f>
        <v>18.14</v>
      </c>
      <c r="V110">
        <f>SourceП1!Y44</f>
        <v>116.1</v>
      </c>
    </row>
    <row r="111" spans="1:26" ht="14.25" x14ac:dyDescent="0.2">
      <c r="A111" s="39"/>
      <c r="B111" s="40"/>
      <c r="C111" s="40" t="s">
        <v>290</v>
      </c>
      <c r="D111" s="24"/>
      <c r="E111" s="7"/>
      <c r="F111" s="25">
        <f>SourceП1!AO44</f>
        <v>139.54</v>
      </c>
      <c r="G111" s="26" t="str">
        <f>SourceП1!DG44</f>
        <v/>
      </c>
      <c r="H111" s="25">
        <f>ROUND(SourceП1!AF44*SourceП1!I44, 2)</f>
        <v>27.91</v>
      </c>
      <c r="I111" s="26"/>
      <c r="J111" s="26">
        <f>IF(SourceП1!BA44&lt;&gt; 0, SourceП1!BA44, 1)</f>
        <v>6.4</v>
      </c>
      <c r="K111" s="25">
        <f>SourceП1!S44</f>
        <v>178.61</v>
      </c>
      <c r="L111" s="27"/>
      <c r="R111">
        <f>H111</f>
        <v>27.91</v>
      </c>
    </row>
    <row r="112" spans="1:26" ht="14.25" x14ac:dyDescent="0.2">
      <c r="A112" s="39"/>
      <c r="B112" s="40"/>
      <c r="C112" s="40" t="s">
        <v>292</v>
      </c>
      <c r="D112" s="24"/>
      <c r="E112" s="7"/>
      <c r="F112" s="25">
        <f>SourceП1!AL44</f>
        <v>16.79</v>
      </c>
      <c r="G112" s="26" t="str">
        <f>SourceП1!DD44</f>
        <v/>
      </c>
      <c r="H112" s="25">
        <f>ROUND(SourceП1!AC44*SourceП1!I44, 2)</f>
        <v>3.36</v>
      </c>
      <c r="I112" s="26"/>
      <c r="J112" s="26">
        <f>IF(SourceП1!BC44&lt;&gt; 0, SourceП1!BC44, 1)</f>
        <v>6.4</v>
      </c>
      <c r="K112" s="25">
        <f>SourceП1!P44</f>
        <v>21.49</v>
      </c>
      <c r="L112" s="27"/>
    </row>
    <row r="113" spans="1:26" ht="14.25" x14ac:dyDescent="0.2">
      <c r="A113" s="39"/>
      <c r="B113" s="40"/>
      <c r="C113" s="40" t="s">
        <v>293</v>
      </c>
      <c r="D113" s="24" t="s">
        <v>294</v>
      </c>
      <c r="E113" s="7">
        <f>SourceП1!BZ44</f>
        <v>95</v>
      </c>
      <c r="F113" s="43"/>
      <c r="G113" s="26"/>
      <c r="H113" s="25">
        <f>SUM(S110:S116)</f>
        <v>26.51</v>
      </c>
      <c r="I113" s="29"/>
      <c r="J113" s="23">
        <f>SourceП1!AT44</f>
        <v>95</v>
      </c>
      <c r="K113" s="25">
        <f>SUM(T110:T116)</f>
        <v>169.68</v>
      </c>
      <c r="L113" s="27"/>
    </row>
    <row r="114" spans="1:26" ht="14.25" x14ac:dyDescent="0.2">
      <c r="A114" s="39"/>
      <c r="B114" s="40"/>
      <c r="C114" s="40" t="s">
        <v>295</v>
      </c>
      <c r="D114" s="24" t="s">
        <v>294</v>
      </c>
      <c r="E114" s="7">
        <f>SourceП1!CA44</f>
        <v>65</v>
      </c>
      <c r="F114" s="43"/>
      <c r="G114" s="26"/>
      <c r="H114" s="25">
        <f>SUM(U110:U116)</f>
        <v>18.14</v>
      </c>
      <c r="I114" s="29"/>
      <c r="J114" s="23">
        <f>SourceП1!AU44</f>
        <v>65</v>
      </c>
      <c r="K114" s="25">
        <f>SUM(V110:V116)</f>
        <v>116.1</v>
      </c>
      <c r="L114" s="27"/>
    </row>
    <row r="115" spans="1:26" ht="14.25" x14ac:dyDescent="0.2">
      <c r="A115" s="39"/>
      <c r="B115" s="40"/>
      <c r="C115" s="40" t="s">
        <v>296</v>
      </c>
      <c r="D115" s="24" t="s">
        <v>297</v>
      </c>
      <c r="E115" s="7">
        <f>SourceП1!AQ44</f>
        <v>15.2</v>
      </c>
      <c r="F115" s="25"/>
      <c r="G115" s="26" t="str">
        <f>SourceП1!DI44</f>
        <v/>
      </c>
      <c r="H115" s="25"/>
      <c r="I115" s="26"/>
      <c r="J115" s="26"/>
      <c r="K115" s="25"/>
      <c r="L115" s="30">
        <f>SourceП1!U44</f>
        <v>3.04</v>
      </c>
    </row>
    <row r="116" spans="1:26" ht="42.75" x14ac:dyDescent="0.2">
      <c r="A116" s="41" t="str">
        <f>SourceП1!E45</f>
        <v>10,1</v>
      </c>
      <c r="B116" s="42" t="str">
        <f>SourceП1!F45</f>
        <v>24.3.01.02-0022</v>
      </c>
      <c r="C116" s="42" t="str">
        <f>SourceП1!G45</f>
        <v>Трубы гибкие гофрированные легкие из самозатухающего ПВХ (IP55) серии FL, с зондом, диаметром 20 мм</v>
      </c>
      <c r="D116" s="32" t="str">
        <f>SourceП1!H45</f>
        <v>10 м</v>
      </c>
      <c r="E116" s="33">
        <f>SourceП1!I45</f>
        <v>2</v>
      </c>
      <c r="F116" s="34">
        <f>SourceП1!AL45+SourceП1!AM45+SourceП1!AO45</f>
        <v>21.2</v>
      </c>
      <c r="G116" s="35" t="s">
        <v>3</v>
      </c>
      <c r="H116" s="34">
        <f>ROUND(SourceП1!AC45*SourceП1!I45, 2)+ROUND(SourceП1!AD45*SourceП1!I45, 2)+ROUND(SourceП1!AF45*SourceП1!I45, 2)</f>
        <v>42.4</v>
      </c>
      <c r="I116" s="36"/>
      <c r="J116" s="36">
        <f>IF(SourceП1!BC45&lt;&gt; 0, SourceП1!BC45, 1)</f>
        <v>6.4</v>
      </c>
      <c r="K116" s="34">
        <f>SourceП1!O45</f>
        <v>271.36</v>
      </c>
      <c r="L116" s="37"/>
      <c r="S116">
        <f>ROUND((SourceП1!FX45/100)*((ROUND(SourceП1!AF45*SourceП1!I45, 2)+ROUND(SourceП1!AE45*SourceП1!I45, 2))), 2)</f>
        <v>0</v>
      </c>
      <c r="T116">
        <f>SourceП1!X45</f>
        <v>0</v>
      </c>
      <c r="U116">
        <f>ROUND((SourceП1!FY45/100)*((ROUND(SourceП1!AF45*SourceП1!I45, 2)+ROUND(SourceП1!AE45*SourceП1!I45, 2))), 2)</f>
        <v>0</v>
      </c>
      <c r="V116">
        <f>SourceП1!Y45</f>
        <v>0</v>
      </c>
      <c r="W116">
        <f>IF(SourceП1!BI45&lt;=1,H116, 0)</f>
        <v>0</v>
      </c>
      <c r="X116">
        <f>IF(SourceП1!BI45=2,H116, 0)</f>
        <v>42.4</v>
      </c>
      <c r="Y116">
        <f>IF(SourceП1!BI45=3,H116, 0)</f>
        <v>0</v>
      </c>
      <c r="Z116">
        <f>IF(SourceП1!BI45=4,H116, 0)</f>
        <v>0</v>
      </c>
    </row>
    <row r="117" spans="1:26" ht="15" x14ac:dyDescent="0.25">
      <c r="G117" s="54">
        <f>H111+H112+H113+H114+SUM(H116:H116)</f>
        <v>118.32</v>
      </c>
      <c r="H117" s="54"/>
      <c r="J117" s="54">
        <f>K111+K112+K113+K114+SUM(K116:K116)</f>
        <v>757.24</v>
      </c>
      <c r="K117" s="54"/>
      <c r="L117" s="38">
        <f>SourceП1!U44</f>
        <v>3.04</v>
      </c>
      <c r="O117" s="20">
        <f>G117</f>
        <v>118.32</v>
      </c>
      <c r="P117" s="20">
        <f>J117</f>
        <v>757.24</v>
      </c>
      <c r="Q117" s="20">
        <f>L117</f>
        <v>3.04</v>
      </c>
      <c r="W117">
        <f>IF(SourceП1!BI44&lt;=1,H111+H112+H113+H114, 0)</f>
        <v>0</v>
      </c>
      <c r="X117">
        <f>IF(SourceП1!BI44=2,H111+H112+H113+H114, 0)</f>
        <v>75.92</v>
      </c>
      <c r="Y117">
        <f>IF(SourceП1!BI44=3,H111+H112+H113+H114, 0)</f>
        <v>0</v>
      </c>
      <c r="Z117">
        <f>IF(SourceП1!BI44=4,H111+H112+H113+H114, 0)</f>
        <v>0</v>
      </c>
    </row>
    <row r="118" spans="1:26" ht="28.5" x14ac:dyDescent="0.2">
      <c r="A118" s="39" t="str">
        <f>SourceП1!E46</f>
        <v>11</v>
      </c>
      <c r="B118" s="40" t="str">
        <f>SourceП1!F46</f>
        <v>м08-02-390-01</v>
      </c>
      <c r="C118" s="40" t="str">
        <f>SourceП1!G46</f>
        <v>Короба пластмассовые шириной до 40 мм</v>
      </c>
      <c r="D118" s="24" t="str">
        <f>SourceП1!H46</f>
        <v>100 м</v>
      </c>
      <c r="E118" s="7">
        <f>SourceП1!I46</f>
        <v>4.8</v>
      </c>
      <c r="F118" s="25">
        <f>SourceП1!AL46+SourceП1!AM46+SourceП1!AO46</f>
        <v>206.76</v>
      </c>
      <c r="G118" s="26"/>
      <c r="H118" s="25"/>
      <c r="I118" s="26" t="str">
        <f>SourceП1!BO46</f>
        <v/>
      </c>
      <c r="J118" s="26"/>
      <c r="K118" s="25"/>
      <c r="L118" s="27"/>
      <c r="S118">
        <f>ROUND((SourceП1!FX46/100)*((ROUND(SourceП1!AF46*SourceП1!I46, 2)+ROUND(SourceП1!AE46*SourceП1!I46, 2))), 2)</f>
        <v>707.08</v>
      </c>
      <c r="T118">
        <f>SourceП1!X46</f>
        <v>4525.2700000000004</v>
      </c>
      <c r="U118">
        <f>ROUND((SourceП1!FY46/100)*((ROUND(SourceП1!AF46*SourceП1!I46, 2)+ROUND(SourceП1!AE46*SourceП1!I46, 2))), 2)</f>
        <v>483.79</v>
      </c>
      <c r="V118">
        <f>SourceП1!Y46</f>
        <v>3096.24</v>
      </c>
    </row>
    <row r="119" spans="1:26" ht="14.25" x14ac:dyDescent="0.2">
      <c r="A119" s="39"/>
      <c r="B119" s="40"/>
      <c r="C119" s="40" t="s">
        <v>290</v>
      </c>
      <c r="D119" s="24"/>
      <c r="E119" s="7"/>
      <c r="F119" s="25">
        <f>SourceП1!AO46</f>
        <v>154.91999999999999</v>
      </c>
      <c r="G119" s="26" t="str">
        <f>SourceП1!DG46</f>
        <v/>
      </c>
      <c r="H119" s="25">
        <f>ROUND(SourceП1!AF46*SourceП1!I46, 2)</f>
        <v>743.62</v>
      </c>
      <c r="I119" s="26"/>
      <c r="J119" s="26">
        <f>IF(SourceП1!BA46&lt;&gt; 0, SourceП1!BA46, 1)</f>
        <v>6.4</v>
      </c>
      <c r="K119" s="25">
        <f>SourceП1!S46</f>
        <v>4759.1400000000003</v>
      </c>
      <c r="L119" s="27"/>
      <c r="R119">
        <f>H119</f>
        <v>743.62</v>
      </c>
    </row>
    <row r="120" spans="1:26" ht="14.25" x14ac:dyDescent="0.2">
      <c r="A120" s="39"/>
      <c r="B120" s="40"/>
      <c r="C120" s="40" t="s">
        <v>165</v>
      </c>
      <c r="D120" s="24"/>
      <c r="E120" s="7"/>
      <c r="F120" s="25">
        <f>SourceП1!AM46</f>
        <v>0.31</v>
      </c>
      <c r="G120" s="26" t="str">
        <f>SourceП1!DE46</f>
        <v/>
      </c>
      <c r="H120" s="25">
        <f>ROUND(SourceП1!AD46*SourceП1!I46, 2)</f>
        <v>1.49</v>
      </c>
      <c r="I120" s="26"/>
      <c r="J120" s="26">
        <f>IF(SourceП1!BB46&lt;&gt; 0, SourceП1!BB46, 1)</f>
        <v>6.4</v>
      </c>
      <c r="K120" s="25">
        <f>SourceП1!Q46</f>
        <v>9.52</v>
      </c>
      <c r="L120" s="27"/>
    </row>
    <row r="121" spans="1:26" ht="14.25" x14ac:dyDescent="0.2">
      <c r="A121" s="39"/>
      <c r="B121" s="40"/>
      <c r="C121" s="40" t="s">
        <v>291</v>
      </c>
      <c r="D121" s="24"/>
      <c r="E121" s="7"/>
      <c r="F121" s="25">
        <f>SourceП1!AN46</f>
        <v>0.14000000000000001</v>
      </c>
      <c r="G121" s="26" t="str">
        <f>SourceП1!DF46</f>
        <v/>
      </c>
      <c r="H121" s="28">
        <f>ROUND(SourceП1!AE46*SourceП1!I46, 2)</f>
        <v>0.67</v>
      </c>
      <c r="I121" s="26"/>
      <c r="J121" s="26">
        <f>IF(SourceП1!BS46&lt;&gt; 0, SourceП1!BS46, 1)</f>
        <v>6.4</v>
      </c>
      <c r="K121" s="28">
        <f>SourceП1!R46</f>
        <v>4.3</v>
      </c>
      <c r="L121" s="27"/>
      <c r="R121">
        <f>H121</f>
        <v>0.67</v>
      </c>
    </row>
    <row r="122" spans="1:26" ht="14.25" x14ac:dyDescent="0.2">
      <c r="A122" s="39"/>
      <c r="B122" s="40"/>
      <c r="C122" s="40" t="s">
        <v>292</v>
      </c>
      <c r="D122" s="24"/>
      <c r="E122" s="7"/>
      <c r="F122" s="25">
        <f>SourceП1!AL46</f>
        <v>51.53</v>
      </c>
      <c r="G122" s="26" t="str">
        <f>SourceП1!DD46</f>
        <v/>
      </c>
      <c r="H122" s="25">
        <f>ROUND(SourceП1!AC46*SourceП1!I46, 2)</f>
        <v>247.34</v>
      </c>
      <c r="I122" s="26"/>
      <c r="J122" s="26">
        <f>IF(SourceП1!BC46&lt;&gt; 0, SourceП1!BC46, 1)</f>
        <v>6.4</v>
      </c>
      <c r="K122" s="25">
        <f>SourceП1!P46</f>
        <v>1583</v>
      </c>
      <c r="L122" s="27"/>
    </row>
    <row r="123" spans="1:26" ht="14.25" x14ac:dyDescent="0.2">
      <c r="A123" s="39"/>
      <c r="B123" s="40"/>
      <c r="C123" s="40" t="s">
        <v>293</v>
      </c>
      <c r="D123" s="24" t="s">
        <v>294</v>
      </c>
      <c r="E123" s="7">
        <f>SourceП1!BZ46</f>
        <v>95</v>
      </c>
      <c r="F123" s="43"/>
      <c r="G123" s="26"/>
      <c r="H123" s="25">
        <f>SUM(S118:S126)</f>
        <v>707.08</v>
      </c>
      <c r="I123" s="29"/>
      <c r="J123" s="23">
        <f>SourceП1!AT46</f>
        <v>95</v>
      </c>
      <c r="K123" s="25">
        <f>SUM(T118:T126)</f>
        <v>4525.2700000000004</v>
      </c>
      <c r="L123" s="27"/>
    </row>
    <row r="124" spans="1:26" ht="14.25" x14ac:dyDescent="0.2">
      <c r="A124" s="39"/>
      <c r="B124" s="40"/>
      <c r="C124" s="40" t="s">
        <v>295</v>
      </c>
      <c r="D124" s="24" t="s">
        <v>294</v>
      </c>
      <c r="E124" s="7">
        <f>SourceП1!CA46</f>
        <v>65</v>
      </c>
      <c r="F124" s="43"/>
      <c r="G124" s="26"/>
      <c r="H124" s="25">
        <f>SUM(U118:U126)</f>
        <v>483.79</v>
      </c>
      <c r="I124" s="29"/>
      <c r="J124" s="23">
        <f>SourceП1!AU46</f>
        <v>65</v>
      </c>
      <c r="K124" s="25">
        <f>SUM(V118:V126)</f>
        <v>3096.24</v>
      </c>
      <c r="L124" s="27"/>
    </row>
    <row r="125" spans="1:26" ht="14.25" x14ac:dyDescent="0.2">
      <c r="A125" s="39"/>
      <c r="B125" s="40"/>
      <c r="C125" s="40" t="s">
        <v>296</v>
      </c>
      <c r="D125" s="24" t="s">
        <v>297</v>
      </c>
      <c r="E125" s="7">
        <f>SourceП1!AQ46</f>
        <v>16.29</v>
      </c>
      <c r="F125" s="25"/>
      <c r="G125" s="26" t="str">
        <f>SourceП1!DI46</f>
        <v/>
      </c>
      <c r="H125" s="25"/>
      <c r="I125" s="26"/>
      <c r="J125" s="26"/>
      <c r="K125" s="25"/>
      <c r="L125" s="30">
        <f>SourceП1!U46</f>
        <v>78.191999999999993</v>
      </c>
    </row>
    <row r="126" spans="1:26" ht="14.25" x14ac:dyDescent="0.2">
      <c r="A126" s="41" t="str">
        <f>SourceП1!E47</f>
        <v>11,1</v>
      </c>
      <c r="B126" s="42" t="str">
        <f>SourceП1!F47</f>
        <v>20.2.05.04-0003</v>
      </c>
      <c r="C126" s="42" t="str">
        <f>SourceП1!G47</f>
        <v>Кабель-канал  25х17 мм</v>
      </c>
      <c r="D126" s="32" t="str">
        <f>SourceП1!H47</f>
        <v>100 м</v>
      </c>
      <c r="E126" s="33">
        <f>SourceП1!I47</f>
        <v>4.8</v>
      </c>
      <c r="F126" s="34">
        <f>SourceП1!AL47+SourceП1!AM47+SourceП1!AO47</f>
        <v>730</v>
      </c>
      <c r="G126" s="35" t="s">
        <v>3</v>
      </c>
      <c r="H126" s="34">
        <f>ROUND(SourceП1!AC47*SourceП1!I47, 2)+ROUND(SourceП1!AD47*SourceП1!I47, 2)+ROUND(SourceП1!AF47*SourceП1!I47, 2)</f>
        <v>3504</v>
      </c>
      <c r="I126" s="36"/>
      <c r="J126" s="36">
        <f>IF(SourceП1!BC47&lt;&gt; 0, SourceП1!BC47, 1)</f>
        <v>6.4</v>
      </c>
      <c r="K126" s="34">
        <f>SourceП1!O47</f>
        <v>22425.599999999999</v>
      </c>
      <c r="L126" s="37"/>
      <c r="S126">
        <f>ROUND((SourceП1!FX47/100)*((ROUND(SourceП1!AF47*SourceП1!I47, 2)+ROUND(SourceП1!AE47*SourceП1!I47, 2))), 2)</f>
        <v>0</v>
      </c>
      <c r="T126">
        <f>SourceП1!X47</f>
        <v>0</v>
      </c>
      <c r="U126">
        <f>ROUND((SourceП1!FY47/100)*((ROUND(SourceП1!AF47*SourceП1!I47, 2)+ROUND(SourceП1!AE47*SourceП1!I47, 2))), 2)</f>
        <v>0</v>
      </c>
      <c r="V126">
        <f>SourceП1!Y47</f>
        <v>0</v>
      </c>
      <c r="W126">
        <f>IF(SourceП1!BI47&lt;=1,H126, 0)</f>
        <v>0</v>
      </c>
      <c r="X126">
        <f>IF(SourceП1!BI47=2,H126, 0)</f>
        <v>3504</v>
      </c>
      <c r="Y126">
        <f>IF(SourceП1!BI47=3,H126, 0)</f>
        <v>0</v>
      </c>
      <c r="Z126">
        <f>IF(SourceП1!BI47=4,H126, 0)</f>
        <v>0</v>
      </c>
    </row>
    <row r="127" spans="1:26" ht="15" x14ac:dyDescent="0.25">
      <c r="G127" s="54">
        <f>H119+H120+H122+H123+H124+SUM(H126:H126)</f>
        <v>5687.32</v>
      </c>
      <c r="H127" s="54"/>
      <c r="J127" s="54">
        <f>K119+K120+K122+K123+K124+SUM(K126:K126)</f>
        <v>36398.769999999997</v>
      </c>
      <c r="K127" s="54"/>
      <c r="L127" s="38">
        <f>SourceП1!U46</f>
        <v>78.191999999999993</v>
      </c>
      <c r="O127" s="20">
        <f>G127</f>
        <v>5687.32</v>
      </c>
      <c r="P127" s="20">
        <f>J127</f>
        <v>36398.769999999997</v>
      </c>
      <c r="Q127" s="20">
        <f>L127</f>
        <v>78.191999999999993</v>
      </c>
      <c r="W127">
        <f>IF(SourceП1!BI46&lt;=1,H119+H120+H122+H123+H124, 0)</f>
        <v>0</v>
      </c>
      <c r="X127">
        <f>IF(SourceП1!BI46=2,H119+H120+H122+H123+H124, 0)</f>
        <v>2183.3200000000002</v>
      </c>
      <c r="Y127">
        <f>IF(SourceП1!BI46=3,H119+H120+H122+H123+H124, 0)</f>
        <v>0</v>
      </c>
      <c r="Z127">
        <f>IF(SourceП1!BI46=4,H119+H120+H122+H123+H124, 0)</f>
        <v>0</v>
      </c>
    </row>
    <row r="128" spans="1:26" ht="14.25" x14ac:dyDescent="0.2">
      <c r="A128" s="39" t="str">
        <f>SourceП1!E48</f>
        <v>12</v>
      </c>
      <c r="B128" s="40" t="str">
        <f>SourceП1!F48</f>
        <v>м10-08-019-01</v>
      </c>
      <c r="C128" s="40" t="str">
        <f>SourceП1!G48</f>
        <v>Коробка ответвительная на стене</v>
      </c>
      <c r="D128" s="24" t="str">
        <f>SourceП1!H48</f>
        <v>ШТ</v>
      </c>
      <c r="E128" s="7">
        <f>SourceП1!I48</f>
        <v>41</v>
      </c>
      <c r="F128" s="25">
        <f>SourceП1!AL48+SourceП1!AM48+SourceП1!AO48</f>
        <v>5.29</v>
      </c>
      <c r="G128" s="26"/>
      <c r="H128" s="25"/>
      <c r="I128" s="26" t="str">
        <f>SourceП1!BO48</f>
        <v/>
      </c>
      <c r="J128" s="26"/>
      <c r="K128" s="25"/>
      <c r="L128" s="27"/>
      <c r="S128">
        <f>ROUND((SourceП1!FX48/100)*((ROUND(SourceП1!AF48*SourceП1!I48, 2)+ROUND(SourceП1!AE48*SourceП1!I48, 2))), 2)</f>
        <v>160.06</v>
      </c>
      <c r="T128">
        <f>SourceП1!X48</f>
        <v>1024.4100000000001</v>
      </c>
      <c r="U128">
        <f>ROUND((SourceП1!FY48/100)*((ROUND(SourceП1!AF48*SourceП1!I48, 2)+ROUND(SourceП1!AE48*SourceП1!I48, 2))), 2)</f>
        <v>120.05</v>
      </c>
      <c r="V128">
        <f>SourceП1!Y48</f>
        <v>768.31</v>
      </c>
    </row>
    <row r="129" spans="1:26" ht="14.25" x14ac:dyDescent="0.2">
      <c r="A129" s="39"/>
      <c r="B129" s="40"/>
      <c r="C129" s="40" t="s">
        <v>290</v>
      </c>
      <c r="D129" s="24"/>
      <c r="E129" s="7"/>
      <c r="F129" s="25">
        <f>SourceП1!AO48</f>
        <v>4.88</v>
      </c>
      <c r="G129" s="26" t="str">
        <f>SourceП1!DG48</f>
        <v/>
      </c>
      <c r="H129" s="25">
        <f>ROUND(SourceП1!AF48*SourceП1!I48, 2)</f>
        <v>200.08</v>
      </c>
      <c r="I129" s="26"/>
      <c r="J129" s="26">
        <f>IF(SourceП1!BA48&lt;&gt; 0, SourceП1!BA48, 1)</f>
        <v>6.4</v>
      </c>
      <c r="K129" s="25">
        <f>SourceП1!S48</f>
        <v>1280.51</v>
      </c>
      <c r="L129" s="27"/>
      <c r="R129">
        <f>H129</f>
        <v>200.08</v>
      </c>
    </row>
    <row r="130" spans="1:26" ht="14.25" x14ac:dyDescent="0.2">
      <c r="A130" s="39"/>
      <c r="B130" s="40"/>
      <c r="C130" s="40" t="s">
        <v>292</v>
      </c>
      <c r="D130" s="24"/>
      <c r="E130" s="7"/>
      <c r="F130" s="25">
        <f>SourceП1!AL48</f>
        <v>0.41</v>
      </c>
      <c r="G130" s="26" t="str">
        <f>SourceП1!DD48</f>
        <v/>
      </c>
      <c r="H130" s="25">
        <f>ROUND(SourceП1!AC48*SourceП1!I48, 2)</f>
        <v>16.809999999999999</v>
      </c>
      <c r="I130" s="26"/>
      <c r="J130" s="26">
        <f>IF(SourceП1!BC48&lt;&gt; 0, SourceП1!BC48, 1)</f>
        <v>6.4</v>
      </c>
      <c r="K130" s="25">
        <f>SourceП1!P48</f>
        <v>107.58</v>
      </c>
      <c r="L130" s="27"/>
    </row>
    <row r="131" spans="1:26" ht="14.25" x14ac:dyDescent="0.2">
      <c r="A131" s="39"/>
      <c r="B131" s="40"/>
      <c r="C131" s="40" t="s">
        <v>293</v>
      </c>
      <c r="D131" s="24" t="s">
        <v>294</v>
      </c>
      <c r="E131" s="7">
        <f>SourceП1!BZ48</f>
        <v>80</v>
      </c>
      <c r="F131" s="43"/>
      <c r="G131" s="26"/>
      <c r="H131" s="25">
        <f>SUM(S128:S134)</f>
        <v>160.06</v>
      </c>
      <c r="I131" s="29"/>
      <c r="J131" s="23">
        <f>SourceП1!AT48</f>
        <v>80</v>
      </c>
      <c r="K131" s="25">
        <f>SUM(T128:T134)</f>
        <v>1024.4100000000001</v>
      </c>
      <c r="L131" s="27"/>
    </row>
    <row r="132" spans="1:26" ht="14.25" x14ac:dyDescent="0.2">
      <c r="A132" s="39"/>
      <c r="B132" s="40"/>
      <c r="C132" s="40" t="s">
        <v>295</v>
      </c>
      <c r="D132" s="24" t="s">
        <v>294</v>
      </c>
      <c r="E132" s="7">
        <f>SourceП1!CA48</f>
        <v>60</v>
      </c>
      <c r="F132" s="43"/>
      <c r="G132" s="26"/>
      <c r="H132" s="25">
        <f>SUM(U128:U134)</f>
        <v>120.05</v>
      </c>
      <c r="I132" s="29"/>
      <c r="J132" s="23">
        <f>SourceП1!AU48</f>
        <v>60</v>
      </c>
      <c r="K132" s="25">
        <f>SUM(V128:V134)</f>
        <v>768.31</v>
      </c>
      <c r="L132" s="27"/>
    </row>
    <row r="133" spans="1:26" ht="14.25" x14ac:dyDescent="0.2">
      <c r="A133" s="39"/>
      <c r="B133" s="40"/>
      <c r="C133" s="40" t="s">
        <v>296</v>
      </c>
      <c r="D133" s="24" t="s">
        <v>297</v>
      </c>
      <c r="E133" s="7">
        <f>SourceП1!AQ48</f>
        <v>0.5</v>
      </c>
      <c r="F133" s="25"/>
      <c r="G133" s="26" t="str">
        <f>SourceП1!DI48</f>
        <v/>
      </c>
      <c r="H133" s="25"/>
      <c r="I133" s="26"/>
      <c r="J133" s="26"/>
      <c r="K133" s="25"/>
      <c r="L133" s="30">
        <f>SourceП1!U48</f>
        <v>20.5</v>
      </c>
    </row>
    <row r="134" spans="1:26" ht="42.75" x14ac:dyDescent="0.2">
      <c r="A134" s="41" t="str">
        <f>SourceП1!E49</f>
        <v>12,1</v>
      </c>
      <c r="B134" s="42" t="str">
        <f>SourceП1!F49</f>
        <v>20.5.02.06-0001</v>
      </c>
      <c r="C134" s="42" t="str">
        <f>SourceП1!G49</f>
        <v>Коробка разветвительная для открытой проводки KP 2603 "HEGEL" размером 80х80х40 мм</v>
      </c>
      <c r="D134" s="32" t="str">
        <f>SourceП1!H49</f>
        <v>10 шт.</v>
      </c>
      <c r="E134" s="33">
        <f>SourceП1!I49</f>
        <v>4.0999999999999996</v>
      </c>
      <c r="F134" s="34">
        <f>SourceП1!AL49+SourceП1!AM49+SourceП1!AO49</f>
        <v>58.3</v>
      </c>
      <c r="G134" s="35" t="s">
        <v>3</v>
      </c>
      <c r="H134" s="34">
        <f>ROUND(SourceП1!AC49*SourceП1!I49, 2)+ROUND(SourceП1!AD49*SourceП1!I49, 2)+ROUND(SourceП1!AF49*SourceП1!I49, 2)</f>
        <v>239.03</v>
      </c>
      <c r="I134" s="36"/>
      <c r="J134" s="36">
        <f>IF(SourceП1!BC49&lt;&gt; 0, SourceП1!BC49, 1)</f>
        <v>6.4</v>
      </c>
      <c r="K134" s="34">
        <f>SourceП1!O49</f>
        <v>1529.79</v>
      </c>
      <c r="L134" s="37"/>
      <c r="S134">
        <f>ROUND((SourceП1!FX49/100)*((ROUND(SourceП1!AF49*SourceП1!I49, 2)+ROUND(SourceП1!AE49*SourceП1!I49, 2))), 2)</f>
        <v>0</v>
      </c>
      <c r="T134">
        <f>SourceП1!X49</f>
        <v>0</v>
      </c>
      <c r="U134">
        <f>ROUND((SourceП1!FY49/100)*((ROUND(SourceП1!AF49*SourceП1!I49, 2)+ROUND(SourceП1!AE49*SourceП1!I49, 2))), 2)</f>
        <v>0</v>
      </c>
      <c r="V134">
        <f>SourceП1!Y49</f>
        <v>0</v>
      </c>
      <c r="W134">
        <f>IF(SourceП1!BI49&lt;=1,H134, 0)</f>
        <v>0</v>
      </c>
      <c r="X134">
        <f>IF(SourceП1!BI49=2,H134, 0)</f>
        <v>239.03</v>
      </c>
      <c r="Y134">
        <f>IF(SourceП1!BI49=3,H134, 0)</f>
        <v>0</v>
      </c>
      <c r="Z134">
        <f>IF(SourceП1!BI49=4,H134, 0)</f>
        <v>0</v>
      </c>
    </row>
    <row r="135" spans="1:26" ht="15" x14ac:dyDescent="0.25">
      <c r="G135" s="54">
        <f>H129+H130+H131+H132+SUM(H134:H134)</f>
        <v>736.03000000000009</v>
      </c>
      <c r="H135" s="54"/>
      <c r="J135" s="54">
        <f>K129+K130+K131+K132+SUM(K134:K134)</f>
        <v>4710.6000000000004</v>
      </c>
      <c r="K135" s="54"/>
      <c r="L135" s="38">
        <f>SourceП1!U48</f>
        <v>20.5</v>
      </c>
      <c r="O135" s="20">
        <f>G135</f>
        <v>736.03000000000009</v>
      </c>
      <c r="P135" s="20">
        <f>J135</f>
        <v>4710.6000000000004</v>
      </c>
      <c r="Q135" s="20">
        <f>L135</f>
        <v>20.5</v>
      </c>
      <c r="W135">
        <f>IF(SourceП1!BI48&lt;=1,H129+H130+H131+H132, 0)</f>
        <v>0</v>
      </c>
      <c r="X135">
        <f>IF(SourceП1!BI48=2,H129+H130+H131+H132, 0)</f>
        <v>497.00000000000006</v>
      </c>
      <c r="Y135">
        <f>IF(SourceП1!BI48=3,H129+H130+H131+H132, 0)</f>
        <v>0</v>
      </c>
      <c r="Z135">
        <f>IF(SourceП1!BI48=4,H129+H130+H131+H132, 0)</f>
        <v>0</v>
      </c>
    </row>
    <row r="136" spans="1:26" ht="42.75" x14ac:dyDescent="0.2">
      <c r="A136" s="39" t="str">
        <f>SourceП1!E50</f>
        <v>13</v>
      </c>
      <c r="B136" s="40" t="str">
        <f>SourceП1!F50</f>
        <v>м08-02-148-01</v>
      </c>
      <c r="C136" s="40" t="str">
        <f>SourceП1!G50</f>
        <v>Кабель до 35 кВ в проложенных трубах, блоках и коробах, масса 1 м кабеля до 1 кг</v>
      </c>
      <c r="D136" s="24" t="str">
        <f>SourceП1!H50</f>
        <v>100 м</v>
      </c>
      <c r="E136" s="7">
        <f>SourceП1!I50</f>
        <v>11.2</v>
      </c>
      <c r="F136" s="25">
        <f>SourceП1!AL50+SourceП1!AM50+SourceП1!AO50</f>
        <v>179.05</v>
      </c>
      <c r="G136" s="26"/>
      <c r="H136" s="25"/>
      <c r="I136" s="26" t="str">
        <f>SourceП1!BO50</f>
        <v/>
      </c>
      <c r="J136" s="26"/>
      <c r="K136" s="25"/>
      <c r="L136" s="27"/>
      <c r="S136">
        <f>ROUND((SourceП1!FX50/100)*((ROUND(SourceП1!AF50*SourceП1!I50, 2)+ROUND(SourceП1!AE50*SourceП1!I50, 2))), 2)</f>
        <v>1073.8900000000001</v>
      </c>
      <c r="T136">
        <f>SourceП1!X50</f>
        <v>8172.34</v>
      </c>
      <c r="U136">
        <f>ROUND((SourceП1!FY50/100)*((ROUND(SourceП1!AF50*SourceП1!I50, 2)+ROUND(SourceП1!AE50*SourceП1!I50, 2))), 2)</f>
        <v>734.77</v>
      </c>
      <c r="V136">
        <f>SourceП1!Y50</f>
        <v>5591.6</v>
      </c>
    </row>
    <row r="137" spans="1:26" ht="14.25" x14ac:dyDescent="0.2">
      <c r="A137" s="39"/>
      <c r="B137" s="40"/>
      <c r="C137" s="40" t="s">
        <v>290</v>
      </c>
      <c r="D137" s="24"/>
      <c r="E137" s="7"/>
      <c r="F137" s="25">
        <f>SourceП1!AO50</f>
        <v>95.91</v>
      </c>
      <c r="G137" s="26" t="str">
        <f>SourceП1!DG50</f>
        <v/>
      </c>
      <c r="H137" s="25">
        <f>ROUND(SourceП1!AF50*SourceП1!I50, 2)</f>
        <v>1074.19</v>
      </c>
      <c r="I137" s="26"/>
      <c r="J137" s="26">
        <f>IF(SourceП1!BA50&lt;&gt; 0, SourceП1!BA50, 1)</f>
        <v>7.61</v>
      </c>
      <c r="K137" s="25">
        <f>SourceП1!S50</f>
        <v>8174.6</v>
      </c>
      <c r="L137" s="27"/>
      <c r="R137">
        <f>H137</f>
        <v>1074.19</v>
      </c>
    </row>
    <row r="138" spans="1:26" ht="14.25" x14ac:dyDescent="0.2">
      <c r="A138" s="39"/>
      <c r="B138" s="40"/>
      <c r="C138" s="40" t="s">
        <v>165</v>
      </c>
      <c r="D138" s="24"/>
      <c r="E138" s="7"/>
      <c r="F138" s="25">
        <f>SourceП1!AM50</f>
        <v>45.57</v>
      </c>
      <c r="G138" s="26" t="str">
        <f>SourceП1!DE50</f>
        <v/>
      </c>
      <c r="H138" s="25">
        <f>ROUND(SourceП1!AD50*SourceП1!I50, 2)</f>
        <v>510.38</v>
      </c>
      <c r="I138" s="26"/>
      <c r="J138" s="26">
        <f>IF(SourceП1!BB50&lt;&gt; 0, SourceП1!BB50, 1)</f>
        <v>7.61</v>
      </c>
      <c r="K138" s="25">
        <f>SourceП1!Q50</f>
        <v>3884.02</v>
      </c>
      <c r="L138" s="27"/>
    </row>
    <row r="139" spans="1:26" ht="14.25" x14ac:dyDescent="0.2">
      <c r="A139" s="39"/>
      <c r="B139" s="40"/>
      <c r="C139" s="40" t="s">
        <v>291</v>
      </c>
      <c r="D139" s="24"/>
      <c r="E139" s="7"/>
      <c r="F139" s="25">
        <f>SourceП1!AN50</f>
        <v>5.0199999999999996</v>
      </c>
      <c r="G139" s="26" t="str">
        <f>SourceП1!DF50</f>
        <v/>
      </c>
      <c r="H139" s="28">
        <f>ROUND(SourceП1!AE50*SourceП1!I50, 2)</f>
        <v>56.22</v>
      </c>
      <c r="I139" s="26"/>
      <c r="J139" s="26">
        <f>IF(SourceП1!BS50&lt;&gt; 0, SourceП1!BS50, 1)</f>
        <v>7.61</v>
      </c>
      <c r="K139" s="28">
        <f>SourceП1!R50</f>
        <v>427.86</v>
      </c>
      <c r="L139" s="27"/>
      <c r="R139">
        <f>H139</f>
        <v>56.22</v>
      </c>
    </row>
    <row r="140" spans="1:26" ht="14.25" x14ac:dyDescent="0.2">
      <c r="A140" s="39"/>
      <c r="B140" s="40"/>
      <c r="C140" s="40" t="s">
        <v>292</v>
      </c>
      <c r="D140" s="24"/>
      <c r="E140" s="7"/>
      <c r="F140" s="25">
        <f>SourceП1!AL50</f>
        <v>37.57</v>
      </c>
      <c r="G140" s="26" t="str">
        <f>SourceП1!DD50</f>
        <v/>
      </c>
      <c r="H140" s="25">
        <f>ROUND(SourceП1!AC50*SourceП1!I50, 2)</f>
        <v>420.78</v>
      </c>
      <c r="I140" s="26"/>
      <c r="J140" s="26">
        <f>IF(SourceП1!BC50&lt;&gt; 0, SourceП1!BC50, 1)</f>
        <v>7.61</v>
      </c>
      <c r="K140" s="25">
        <f>SourceП1!P50</f>
        <v>3202.17</v>
      </c>
      <c r="L140" s="27"/>
    </row>
    <row r="141" spans="1:26" ht="14.25" x14ac:dyDescent="0.2">
      <c r="A141" s="39"/>
      <c r="B141" s="40"/>
      <c r="C141" s="40" t="s">
        <v>293</v>
      </c>
      <c r="D141" s="24" t="s">
        <v>294</v>
      </c>
      <c r="E141" s="7">
        <f>SourceП1!BZ50</f>
        <v>95</v>
      </c>
      <c r="F141" s="43"/>
      <c r="G141" s="26"/>
      <c r="H141" s="25">
        <f>SUM(S136:S146)</f>
        <v>1073.8900000000001</v>
      </c>
      <c r="I141" s="29"/>
      <c r="J141" s="23">
        <f>SourceП1!AT50</f>
        <v>95</v>
      </c>
      <c r="K141" s="25">
        <f>SUM(T136:T146)</f>
        <v>8172.34</v>
      </c>
      <c r="L141" s="27"/>
    </row>
    <row r="142" spans="1:26" ht="14.25" x14ac:dyDescent="0.2">
      <c r="A142" s="39"/>
      <c r="B142" s="40"/>
      <c r="C142" s="40" t="s">
        <v>295</v>
      </c>
      <c r="D142" s="24" t="s">
        <v>294</v>
      </c>
      <c r="E142" s="7">
        <f>SourceП1!CA50</f>
        <v>65</v>
      </c>
      <c r="F142" s="43"/>
      <c r="G142" s="26"/>
      <c r="H142" s="25">
        <f>SUM(U136:U146)</f>
        <v>734.77</v>
      </c>
      <c r="I142" s="29"/>
      <c r="J142" s="23">
        <f>SourceП1!AU50</f>
        <v>65</v>
      </c>
      <c r="K142" s="25">
        <f>SUM(V136:V146)</f>
        <v>5591.6</v>
      </c>
      <c r="L142" s="27"/>
    </row>
    <row r="143" spans="1:26" ht="14.25" x14ac:dyDescent="0.2">
      <c r="A143" s="39"/>
      <c r="B143" s="40"/>
      <c r="C143" s="40" t="s">
        <v>296</v>
      </c>
      <c r="D143" s="24" t="s">
        <v>297</v>
      </c>
      <c r="E143" s="7">
        <f>SourceП1!AQ50</f>
        <v>9.9700000000000006</v>
      </c>
      <c r="F143" s="25"/>
      <c r="G143" s="26" t="str">
        <f>SourceП1!DI50</f>
        <v/>
      </c>
      <c r="H143" s="25"/>
      <c r="I143" s="26"/>
      <c r="J143" s="26"/>
      <c r="K143" s="25"/>
      <c r="L143" s="30">
        <f>SourceП1!U50</f>
        <v>111.664</v>
      </c>
    </row>
    <row r="144" spans="1:26" ht="114" x14ac:dyDescent="0.2">
      <c r="A144" s="39" t="str">
        <f>SourceП1!E51</f>
        <v>13,1</v>
      </c>
      <c r="B144" s="40" t="str">
        <f>SourceП1!F51</f>
        <v>21.1.06.10-0168</v>
      </c>
      <c r="C144" s="40" t="str">
        <f>SourceП1!G51</f>
        <v>Кабель силовой огнестойкий с медными жилами с изоляцией и оболочкой из ПВХ, не распространяющий горение, с низким дымо- и газовыделением, напряжением 1,0 кВ (ГОСТ Р 53769-2010), марки ВВГнг(A)-FRLS 3х1,5ок(N,РЕ)</v>
      </c>
      <c r="D144" s="24" t="str">
        <f>SourceП1!H51</f>
        <v>1000 м</v>
      </c>
      <c r="E144" s="7">
        <f>SourceП1!I51</f>
        <v>0.02</v>
      </c>
      <c r="F144" s="25">
        <f>SourceП1!AL51+SourceП1!AM51+SourceП1!AO51</f>
        <v>19862.939999999999</v>
      </c>
      <c r="G144" s="31" t="s">
        <v>3</v>
      </c>
      <c r="H144" s="25">
        <f>ROUND(SourceП1!AC51*SourceП1!I51, 2)+ROUND(SourceП1!AD51*SourceП1!I51, 2)+ROUND(SourceП1!AF51*SourceП1!I51, 2)</f>
        <v>397.26</v>
      </c>
      <c r="I144" s="26"/>
      <c r="J144" s="26">
        <f>IF(SourceП1!BC51&lt;&gt; 0, SourceП1!BC51, 1)</f>
        <v>6.4</v>
      </c>
      <c r="K144" s="25">
        <f>SourceП1!O51</f>
        <v>2542.46</v>
      </c>
      <c r="L144" s="27"/>
      <c r="S144">
        <f>ROUND((SourceП1!FX51/100)*((ROUND(SourceП1!AF51*SourceП1!I51, 2)+ROUND(SourceП1!AE51*SourceП1!I51, 2))), 2)</f>
        <v>0</v>
      </c>
      <c r="T144">
        <f>SourceП1!X51</f>
        <v>0</v>
      </c>
      <c r="U144">
        <f>ROUND((SourceП1!FY51/100)*((ROUND(SourceП1!AF51*SourceП1!I51, 2)+ROUND(SourceП1!AE51*SourceП1!I51, 2))), 2)</f>
        <v>0</v>
      </c>
      <c r="V144">
        <f>SourceП1!Y51</f>
        <v>0</v>
      </c>
      <c r="W144">
        <f>IF(SourceП1!BI51&lt;=1,H144, 0)</f>
        <v>0</v>
      </c>
      <c r="X144">
        <f>IF(SourceП1!BI51=2,H144, 0)</f>
        <v>397.26</v>
      </c>
      <c r="Y144">
        <f>IF(SourceП1!BI51=3,H144, 0)</f>
        <v>0</v>
      </c>
      <c r="Z144">
        <f>IF(SourceП1!BI51=4,H144, 0)</f>
        <v>0</v>
      </c>
    </row>
    <row r="145" spans="1:26" ht="128.25" x14ac:dyDescent="0.2">
      <c r="A145" s="39" t="str">
        <f>SourceП1!E52</f>
        <v>13,2</v>
      </c>
      <c r="B145" s="40" t="str">
        <f>SourceП1!F52</f>
        <v>21.1.08.01-0133</v>
      </c>
      <c r="C145" s="40" t="str">
        <f>SourceП1!G52</f>
        <v>Кабели парной скрутки огнестойкие для систем пожарной сигнализации с однопроволочными медными жилами, изоляцией из кремнийорганической резины, оболочкой из безгалогенной полимерной композиции, не распространяющий горение, с низким дымо- и газовыделением, марки КПСнг(А)-FRHF 1х2х1,5</v>
      </c>
      <c r="D145" s="24" t="str">
        <f>SourceП1!H52</f>
        <v>1000 м</v>
      </c>
      <c r="E145" s="7">
        <f>SourceП1!I52</f>
        <v>0.38</v>
      </c>
      <c r="F145" s="25">
        <f>SourceП1!AL52+SourceП1!AM52+SourceП1!AO52</f>
        <v>10596.78</v>
      </c>
      <c r="G145" s="31" t="s">
        <v>3</v>
      </c>
      <c r="H145" s="25">
        <f>ROUND(SourceП1!AC52*SourceП1!I52, 2)+ROUND(SourceП1!AD52*SourceП1!I52, 2)+ROUND(SourceП1!AF52*SourceП1!I52, 2)</f>
        <v>4026.78</v>
      </c>
      <c r="I145" s="26"/>
      <c r="J145" s="26">
        <f>IF(SourceП1!BC52&lt;&gt; 0, SourceП1!BC52, 1)</f>
        <v>7.61</v>
      </c>
      <c r="K145" s="25">
        <f>SourceП1!O52</f>
        <v>30643.77</v>
      </c>
      <c r="L145" s="27"/>
      <c r="S145">
        <f>ROUND((SourceП1!FX52/100)*((ROUND(SourceП1!AF52*SourceП1!I52, 2)+ROUND(SourceП1!AE52*SourceП1!I52, 2))), 2)</f>
        <v>0</v>
      </c>
      <c r="T145">
        <f>SourceП1!X52</f>
        <v>0</v>
      </c>
      <c r="U145">
        <f>ROUND((SourceП1!FY52/100)*((ROUND(SourceП1!AF52*SourceП1!I52, 2)+ROUND(SourceП1!AE52*SourceП1!I52, 2))), 2)</f>
        <v>0</v>
      </c>
      <c r="V145">
        <f>SourceП1!Y52</f>
        <v>0</v>
      </c>
      <c r="W145">
        <f>IF(SourceП1!BI52&lt;=1,H145, 0)</f>
        <v>0</v>
      </c>
      <c r="X145">
        <f>IF(SourceП1!BI52=2,H145, 0)</f>
        <v>4026.78</v>
      </c>
      <c r="Y145">
        <f>IF(SourceП1!BI52=3,H145, 0)</f>
        <v>0</v>
      </c>
      <c r="Z145">
        <f>IF(SourceП1!BI52=4,H145, 0)</f>
        <v>0</v>
      </c>
    </row>
    <row r="146" spans="1:26" ht="128.25" x14ac:dyDescent="0.2">
      <c r="A146" s="41" t="str">
        <f>SourceП1!E53</f>
        <v>13,3</v>
      </c>
      <c r="B146" s="42" t="str">
        <f>SourceП1!F53</f>
        <v>21.1.08.01-0131</v>
      </c>
      <c r="C146" s="42" t="str">
        <f>SourceП1!G53</f>
        <v>Кабели парной скрутки огнестойкие для систем пожарной сигнализации с однопроволочными медными жилами, изоляцией из кремнийорганической резины, оболочкой из безгалогенной полимерной композиции, не распространяющий горение, с низким дымо- и газовыделением, марки КПСнг(А)-FRHF 1х2х0,5</v>
      </c>
      <c r="D146" s="32" t="str">
        <f>SourceП1!H53</f>
        <v>1000 м</v>
      </c>
      <c r="E146" s="33">
        <f>SourceП1!I53</f>
        <v>0.72000000000000008</v>
      </c>
      <c r="F146" s="34">
        <f>SourceП1!AL53+SourceП1!AM53+SourceП1!AO53</f>
        <v>7307.7</v>
      </c>
      <c r="G146" s="35" t="s">
        <v>3</v>
      </c>
      <c r="H146" s="34">
        <f>ROUND(SourceП1!AC53*SourceП1!I53, 2)+ROUND(SourceП1!AD53*SourceП1!I53, 2)+ROUND(SourceП1!AF53*SourceП1!I53, 2)</f>
        <v>5261.54</v>
      </c>
      <c r="I146" s="36"/>
      <c r="J146" s="36">
        <f>IF(SourceП1!BC53&lt;&gt; 0, SourceП1!BC53, 1)</f>
        <v>7.61</v>
      </c>
      <c r="K146" s="34">
        <f>SourceП1!O53</f>
        <v>40040.35</v>
      </c>
      <c r="L146" s="37"/>
      <c r="S146">
        <f>ROUND((SourceП1!FX53/100)*((ROUND(SourceП1!AF53*SourceП1!I53, 2)+ROUND(SourceП1!AE53*SourceП1!I53, 2))), 2)</f>
        <v>0</v>
      </c>
      <c r="T146">
        <f>SourceП1!X53</f>
        <v>0</v>
      </c>
      <c r="U146">
        <f>ROUND((SourceП1!FY53/100)*((ROUND(SourceП1!AF53*SourceП1!I53, 2)+ROUND(SourceП1!AE53*SourceП1!I53, 2))), 2)</f>
        <v>0</v>
      </c>
      <c r="V146">
        <f>SourceП1!Y53</f>
        <v>0</v>
      </c>
      <c r="W146">
        <f>IF(SourceП1!BI53&lt;=1,H146, 0)</f>
        <v>0</v>
      </c>
      <c r="X146">
        <f>IF(SourceП1!BI53=2,H146, 0)</f>
        <v>5261.54</v>
      </c>
      <c r="Y146">
        <f>IF(SourceП1!BI53=3,H146, 0)</f>
        <v>0</v>
      </c>
      <c r="Z146">
        <f>IF(SourceП1!BI53=4,H146, 0)</f>
        <v>0</v>
      </c>
    </row>
    <row r="147" spans="1:26" ht="15" x14ac:dyDescent="0.25">
      <c r="G147" s="54">
        <f>H137+H138+H140+H141+H142+SUM(H144:H146)</f>
        <v>13499.59</v>
      </c>
      <c r="H147" s="54"/>
      <c r="J147" s="54">
        <f>K137+K138+K140+K141+K142+SUM(K144:K146)</f>
        <v>102251.31</v>
      </c>
      <c r="K147" s="54"/>
      <c r="L147" s="38">
        <f>SourceП1!U50</f>
        <v>111.664</v>
      </c>
      <c r="O147" s="20">
        <f>G147</f>
        <v>13499.59</v>
      </c>
      <c r="P147" s="20">
        <f>J147</f>
        <v>102251.31</v>
      </c>
      <c r="Q147" s="20">
        <f>L147</f>
        <v>111.664</v>
      </c>
      <c r="W147">
        <f>IF(SourceП1!BI50&lt;=1,H137+H138+H140+H141+H142, 0)</f>
        <v>0</v>
      </c>
      <c r="X147">
        <f>IF(SourceП1!BI50=2,H137+H138+H140+H141+H142, 0)</f>
        <v>3814.01</v>
      </c>
      <c r="Y147">
        <f>IF(SourceП1!BI50=3,H137+H138+H140+H141+H142, 0)</f>
        <v>0</v>
      </c>
      <c r="Z147">
        <f>IF(SourceП1!BI50=4,H137+H138+H140+H141+H142, 0)</f>
        <v>0</v>
      </c>
    </row>
    <row r="148" spans="1:26" ht="15" x14ac:dyDescent="0.25">
      <c r="A148" s="53" t="str">
        <f>CONCATENATE("Итого по локальной смете: ",IF(SourceП1!G55&lt;&gt;"Новая локальная смета", SourceП1!G55, ""))</f>
        <v xml:space="preserve">Итого по локальной смете: </v>
      </c>
      <c r="B148" s="53"/>
      <c r="C148" s="53"/>
      <c r="D148" s="53"/>
      <c r="E148" s="53"/>
      <c r="F148" s="53"/>
      <c r="G148" s="52">
        <f>SUM(O27:O147)</f>
        <v>39561.369999999995</v>
      </c>
      <c r="H148" s="52"/>
      <c r="I148" s="22"/>
      <c r="J148" s="52">
        <f>SUM(P27:P147)</f>
        <v>292665.86</v>
      </c>
      <c r="K148" s="52"/>
      <c r="L148" s="38">
        <f>SUM(Q27:Q147)</f>
        <v>427.72839999999997</v>
      </c>
    </row>
    <row r="149" spans="1:26" ht="15" x14ac:dyDescent="0.25">
      <c r="C149" s="53" t="str">
        <f>SourceП1!H83</f>
        <v>Итого</v>
      </c>
      <c r="D149" s="53"/>
      <c r="E149" s="53"/>
      <c r="F149" s="53"/>
      <c r="G149" s="53"/>
      <c r="H149" s="53"/>
      <c r="I149" s="53"/>
      <c r="J149" s="52">
        <f>IF(SourceП1!F83=0, "", SourceП1!F83)</f>
        <v>292665.86</v>
      </c>
      <c r="K149" s="52"/>
    </row>
    <row r="150" spans="1:26" ht="14.25" x14ac:dyDescent="0.2">
      <c r="C150" s="60" t="str">
        <f>SourceП1!H84</f>
        <v>НДС 18%</v>
      </c>
      <c r="D150" s="60"/>
      <c r="E150" s="60"/>
      <c r="F150" s="60"/>
      <c r="G150" s="60"/>
      <c r="H150" s="60"/>
      <c r="I150" s="60"/>
      <c r="J150" s="57">
        <f>IF(SourceП1!F84=0, "", SourceП1!F84)</f>
        <v>52679.85</v>
      </c>
      <c r="K150" s="57"/>
    </row>
    <row r="151" spans="1:26" ht="15" x14ac:dyDescent="0.25">
      <c r="C151" s="53" t="str">
        <f>SourceП1!H85</f>
        <v>Всего</v>
      </c>
      <c r="D151" s="53"/>
      <c r="E151" s="53"/>
      <c r="F151" s="53"/>
      <c r="G151" s="53"/>
      <c r="H151" s="53"/>
      <c r="I151" s="53"/>
      <c r="J151" s="52">
        <f>IF(SourceП1!F85=0, "", SourceП1!F85)</f>
        <v>345345.71</v>
      </c>
      <c r="K151" s="52"/>
    </row>
    <row r="154" spans="1:26" ht="14.25" x14ac:dyDescent="0.2">
      <c r="A154" s="21" t="s">
        <v>301</v>
      </c>
      <c r="B154" s="21"/>
      <c r="C154" s="50"/>
      <c r="D154" s="51"/>
      <c r="E154" s="51"/>
      <c r="F154" s="51"/>
      <c r="G154" s="51"/>
      <c r="H154" s="51"/>
      <c r="I154" s="8" t="str">
        <f>IF(SourceП1!AB12&lt;&gt;"", SourceП1!AB12," ")</f>
        <v xml:space="preserve"> </v>
      </c>
      <c r="J154" s="8"/>
      <c r="K154" s="8"/>
      <c r="L154" s="8"/>
    </row>
    <row r="155" spans="1:26" ht="14.25" x14ac:dyDescent="0.2">
      <c r="A155" s="8"/>
      <c r="B155" s="8"/>
      <c r="C155" s="50"/>
      <c r="D155" s="55"/>
      <c r="E155" s="55"/>
      <c r="F155" s="55"/>
      <c r="G155" s="55"/>
      <c r="H155" s="55"/>
      <c r="I155" s="8"/>
      <c r="J155" s="8"/>
      <c r="K155" s="8"/>
      <c r="L155" s="8"/>
    </row>
    <row r="156" spans="1:26" ht="14.25" x14ac:dyDescent="0.2">
      <c r="A156" s="8"/>
      <c r="B156" s="8"/>
      <c r="C156" s="50"/>
      <c r="D156" s="51"/>
      <c r="E156" s="51"/>
      <c r="F156" s="51"/>
      <c r="G156" s="51"/>
      <c r="H156" s="51"/>
      <c r="I156" s="8"/>
      <c r="J156" s="8"/>
      <c r="K156" s="8"/>
      <c r="L156" s="8"/>
    </row>
    <row r="157" spans="1:26" ht="14.25" x14ac:dyDescent="0.2">
      <c r="A157" s="21" t="s">
        <v>301</v>
      </c>
      <c r="B157" s="21"/>
      <c r="C157" s="50"/>
      <c r="D157" s="51"/>
      <c r="E157" s="51"/>
      <c r="F157" s="51"/>
      <c r="G157" s="51"/>
      <c r="H157" s="51"/>
      <c r="I157" s="8" t="str">
        <f>IF(SourceП1!AD12&lt;&gt;"", SourceП1!AD12," ")</f>
        <v xml:space="preserve"> </v>
      </c>
      <c r="J157" s="8"/>
      <c r="K157" s="8"/>
      <c r="L157" s="8"/>
    </row>
    <row r="158" spans="1:26" ht="14.25" x14ac:dyDescent="0.2">
      <c r="A158" s="8"/>
      <c r="B158" s="8"/>
      <c r="C158" s="51"/>
      <c r="D158" s="55"/>
      <c r="E158" s="55"/>
      <c r="F158" s="55"/>
      <c r="G158" s="55"/>
      <c r="H158" s="55"/>
      <c r="I158" s="8"/>
      <c r="J158" s="8"/>
      <c r="K158" s="8"/>
      <c r="L158" s="8"/>
    </row>
  </sheetData>
  <mergeCells count="79">
    <mergeCell ref="B7:E7"/>
    <mergeCell ref="H7:L7"/>
    <mergeCell ref="B3:E3"/>
    <mergeCell ref="H3:L3"/>
    <mergeCell ref="B4:E4"/>
    <mergeCell ref="H4:L4"/>
    <mergeCell ref="B6:E6"/>
    <mergeCell ref="H6:L6"/>
    <mergeCell ref="B10:K10"/>
    <mergeCell ref="B11:K11"/>
    <mergeCell ref="B13:K13"/>
    <mergeCell ref="G15:H15"/>
    <mergeCell ref="I15:J15"/>
    <mergeCell ref="C16:F16"/>
    <mergeCell ref="G16:H16"/>
    <mergeCell ref="I16:J16"/>
    <mergeCell ref="K16:L16"/>
    <mergeCell ref="C17:F17"/>
    <mergeCell ref="G17:H17"/>
    <mergeCell ref="I17:J17"/>
    <mergeCell ref="K17:L17"/>
    <mergeCell ref="C18:F18"/>
    <mergeCell ref="G18:H18"/>
    <mergeCell ref="I18:J18"/>
    <mergeCell ref="K18:L18"/>
    <mergeCell ref="C19:F19"/>
    <mergeCell ref="G19:H19"/>
    <mergeCell ref="I19:J19"/>
    <mergeCell ref="K19:L19"/>
    <mergeCell ref="C20:F20"/>
    <mergeCell ref="G20:H20"/>
    <mergeCell ref="I20:J20"/>
    <mergeCell ref="K20:L20"/>
    <mergeCell ref="C21:F21"/>
    <mergeCell ref="G21:H21"/>
    <mergeCell ref="I21:J21"/>
    <mergeCell ref="K21:L21"/>
    <mergeCell ref="D158:H158"/>
    <mergeCell ref="C22:F22"/>
    <mergeCell ref="G22:H22"/>
    <mergeCell ref="I22:J22"/>
    <mergeCell ref="K22:L22"/>
    <mergeCell ref="A24:L24"/>
    <mergeCell ref="C149:I149"/>
    <mergeCell ref="J149:K149"/>
    <mergeCell ref="J127:K127"/>
    <mergeCell ref="G127:H127"/>
    <mergeCell ref="J117:K117"/>
    <mergeCell ref="C150:I150"/>
    <mergeCell ref="J150:K150"/>
    <mergeCell ref="C151:I151"/>
    <mergeCell ref="J151:K151"/>
    <mergeCell ref="D155:H155"/>
    <mergeCell ref="J38:K38"/>
    <mergeCell ref="G38:H38"/>
    <mergeCell ref="J82:K82"/>
    <mergeCell ref="G82:H82"/>
    <mergeCell ref="J74:K74"/>
    <mergeCell ref="G74:H74"/>
    <mergeCell ref="J64:K64"/>
    <mergeCell ref="G64:H64"/>
    <mergeCell ref="J135:K135"/>
    <mergeCell ref="G135:H135"/>
    <mergeCell ref="J54:K54"/>
    <mergeCell ref="G54:H54"/>
    <mergeCell ref="J46:K46"/>
    <mergeCell ref="G46:H46"/>
    <mergeCell ref="G117:H117"/>
    <mergeCell ref="J109:K109"/>
    <mergeCell ref="G109:H109"/>
    <mergeCell ref="J100:K100"/>
    <mergeCell ref="G100:H100"/>
    <mergeCell ref="J90:K90"/>
    <mergeCell ref="G90:H90"/>
    <mergeCell ref="G148:H148"/>
    <mergeCell ref="J148:K148"/>
    <mergeCell ref="A148:F148"/>
    <mergeCell ref="J147:K147"/>
    <mergeCell ref="G147:H147"/>
  </mergeCells>
  <pageMargins left="0.4" right="0.2" top="0.2" bottom="0.4" header="0.2" footer="0.2"/>
  <pageSetup paperSize="9" scale="58" fitToHeight="0" orientation="portrait" r:id="rId1"/>
  <headerFooter>
    <oddHeader>&amp;L&amp;8</oddHead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227"/>
  <sheetViews>
    <sheetView zoomScaleNormal="100" workbookViewId="0">
      <selection activeCell="C199" sqref="C199"/>
    </sheetView>
  </sheetViews>
  <sheetFormatPr defaultRowHeight="12.75" x14ac:dyDescent="0.2"/>
  <cols>
    <col min="1" max="1" width="5.7109375" customWidth="1"/>
    <col min="2" max="2" width="18.85546875" customWidth="1"/>
    <col min="3" max="3" width="40.7109375" customWidth="1"/>
    <col min="4" max="5" width="10.7109375" customWidth="1"/>
    <col min="6" max="8" width="12.7109375" customWidth="1"/>
    <col min="9" max="9" width="17.7109375" customWidth="1"/>
    <col min="10" max="10" width="8.7109375" customWidth="1"/>
    <col min="11" max="11" width="12.7109375" customWidth="1"/>
    <col min="12" max="12" width="8.7109375" customWidth="1"/>
    <col min="15" max="36" width="0" hidden="1" customWidth="1"/>
  </cols>
  <sheetData>
    <row r="1" spans="1:12" x14ac:dyDescent="0.2">
      <c r="A1" s="6"/>
    </row>
    <row r="2" spans="1:12" ht="14.25" x14ac:dyDescent="0.2">
      <c r="A2" s="49"/>
      <c r="B2" s="49"/>
      <c r="C2" s="49"/>
      <c r="D2" s="49"/>
      <c r="E2" s="49"/>
      <c r="F2" s="49"/>
      <c r="G2" s="49"/>
      <c r="H2" s="49"/>
      <c r="I2" s="49"/>
      <c r="J2" s="49"/>
      <c r="K2" s="48"/>
      <c r="L2" s="48"/>
    </row>
    <row r="3" spans="1:12" ht="33.75" customHeight="1" x14ac:dyDescent="0.25">
      <c r="A3" s="9"/>
      <c r="B3" s="66"/>
      <c r="C3" s="66"/>
      <c r="D3" s="66"/>
      <c r="E3" s="66"/>
      <c r="F3" s="48"/>
      <c r="G3" s="48"/>
      <c r="H3" s="60" t="s">
        <v>315</v>
      </c>
      <c r="I3" s="60"/>
      <c r="J3" s="60"/>
      <c r="K3" s="60"/>
      <c r="L3" s="60"/>
    </row>
    <row r="4" spans="1:12" ht="14.25" x14ac:dyDescent="0.2">
      <c r="A4" s="48"/>
      <c r="B4" s="67"/>
      <c r="C4" s="67"/>
      <c r="D4" s="67"/>
      <c r="E4" s="67"/>
      <c r="F4" s="48"/>
      <c r="G4" s="48"/>
      <c r="H4" s="67"/>
      <c r="I4" s="67"/>
      <c r="J4" s="67"/>
      <c r="K4" s="67"/>
      <c r="L4" s="67"/>
    </row>
    <row r="5" spans="1:12" ht="14.25" x14ac:dyDescent="0.2">
      <c r="A5" s="10"/>
      <c r="B5" s="10"/>
      <c r="C5" s="11"/>
      <c r="D5" s="11"/>
      <c r="E5" s="11"/>
      <c r="F5" s="48"/>
      <c r="G5" s="48"/>
      <c r="H5" s="44"/>
      <c r="I5" s="11"/>
      <c r="J5" s="11"/>
      <c r="K5" s="11"/>
      <c r="L5" s="44"/>
    </row>
    <row r="6" spans="1:12" ht="14.25" x14ac:dyDescent="0.2">
      <c r="A6" s="44"/>
      <c r="B6" s="67"/>
      <c r="C6" s="67"/>
      <c r="D6" s="67"/>
      <c r="E6" s="67"/>
      <c r="F6" s="48"/>
      <c r="G6" s="48"/>
      <c r="H6" s="67"/>
      <c r="I6" s="67"/>
      <c r="J6" s="67"/>
      <c r="K6" s="67"/>
      <c r="L6" s="67"/>
    </row>
    <row r="7" spans="1:12" ht="14.25" x14ac:dyDescent="0.2">
      <c r="A7" s="13"/>
      <c r="B7" s="65"/>
      <c r="C7" s="65"/>
      <c r="D7" s="65"/>
      <c r="E7" s="65"/>
      <c r="F7" s="48"/>
      <c r="G7" s="48"/>
      <c r="H7" s="65"/>
      <c r="I7" s="65"/>
      <c r="J7" s="65"/>
      <c r="K7" s="65"/>
      <c r="L7" s="65"/>
    </row>
    <row r="10" spans="1:12" ht="15.75" x14ac:dyDescent="0.25">
      <c r="A10" s="14"/>
      <c r="B10" s="62" t="s">
        <v>314</v>
      </c>
      <c r="C10" s="62"/>
      <c r="D10" s="62"/>
      <c r="E10" s="62"/>
      <c r="F10" s="62"/>
      <c r="G10" s="62"/>
      <c r="H10" s="62"/>
      <c r="I10" s="62"/>
      <c r="J10" s="62"/>
      <c r="K10" s="62"/>
      <c r="L10" s="14"/>
    </row>
    <row r="11" spans="1:12" ht="18" hidden="1" x14ac:dyDescent="0.25">
      <c r="A11" s="14"/>
      <c r="B11" s="63" t="str">
        <f>IF(SourceП2!G20&lt;&gt;"Новая локальная смета", SourceП2!G20, "")</f>
        <v/>
      </c>
      <c r="C11" s="63"/>
      <c r="D11" s="63"/>
      <c r="E11" s="63"/>
      <c r="F11" s="63"/>
      <c r="G11" s="63"/>
      <c r="H11" s="63"/>
      <c r="I11" s="63"/>
      <c r="J11" s="63"/>
      <c r="K11" s="63"/>
      <c r="L11" s="14"/>
    </row>
    <row r="12" spans="1:12" ht="14.25" hidden="1" x14ac:dyDescent="0.2">
      <c r="A12" s="48"/>
      <c r="B12" s="48"/>
      <c r="C12" s="48"/>
      <c r="D12" s="48"/>
      <c r="E12" s="48"/>
      <c r="F12" s="48"/>
      <c r="G12" s="48"/>
      <c r="H12" s="48"/>
      <c r="I12" s="48"/>
      <c r="J12" s="48"/>
      <c r="K12" s="48"/>
      <c r="L12" s="48"/>
    </row>
    <row r="13" spans="1:12" ht="36" customHeight="1" x14ac:dyDescent="0.25">
      <c r="A13" s="48"/>
      <c r="B13" s="63" t="s">
        <v>313</v>
      </c>
      <c r="C13" s="63"/>
      <c r="D13" s="63"/>
      <c r="E13" s="63"/>
      <c r="F13" s="63"/>
      <c r="G13" s="63"/>
      <c r="H13" s="63"/>
      <c r="I13" s="63"/>
      <c r="J13" s="63"/>
      <c r="K13" s="63"/>
      <c r="L13" s="15"/>
    </row>
    <row r="14" spans="1:12" ht="14.25" x14ac:dyDescent="0.2">
      <c r="A14" s="48"/>
      <c r="B14" s="48"/>
      <c r="C14" s="48"/>
      <c r="D14" s="48"/>
      <c r="E14" s="48"/>
      <c r="F14" s="48"/>
      <c r="G14" s="48"/>
      <c r="H14" s="48"/>
      <c r="I14" s="48"/>
      <c r="J14" s="48"/>
      <c r="K14" s="48"/>
      <c r="L14" s="48"/>
    </row>
    <row r="15" spans="1:12" ht="14.25" x14ac:dyDescent="0.2">
      <c r="A15" s="48"/>
      <c r="B15" s="48"/>
      <c r="C15" s="48"/>
      <c r="D15" s="48"/>
      <c r="E15" s="16"/>
      <c r="F15" s="16"/>
      <c r="G15" s="64" t="s">
        <v>266</v>
      </c>
      <c r="H15" s="64"/>
      <c r="I15" s="64" t="s">
        <v>267</v>
      </c>
      <c r="J15" s="64"/>
      <c r="K15" s="48"/>
      <c r="L15" s="48"/>
    </row>
    <row r="16" spans="1:12" ht="15" x14ac:dyDescent="0.25">
      <c r="A16" s="48"/>
      <c r="B16" s="48"/>
      <c r="C16" s="56" t="s">
        <v>268</v>
      </c>
      <c r="D16" s="56"/>
      <c r="E16" s="56"/>
      <c r="F16" s="56"/>
      <c r="G16" s="57">
        <f>SUM(O27:O213)/1000</f>
        <v>140.66177999999999</v>
      </c>
      <c r="H16" s="57"/>
      <c r="I16" s="57">
        <f>(SourceП2!F106/1000)</f>
        <v>1263.11457</v>
      </c>
      <c r="J16" s="57"/>
      <c r="K16" s="58" t="s">
        <v>269</v>
      </c>
      <c r="L16" s="58"/>
    </row>
    <row r="17" spans="1:22" ht="14.25" x14ac:dyDescent="0.2">
      <c r="A17" s="48"/>
      <c r="B17" s="48"/>
      <c r="C17" s="61" t="s">
        <v>270</v>
      </c>
      <c r="D17" s="61"/>
      <c r="E17" s="61"/>
      <c r="F17" s="61"/>
      <c r="G17" s="57">
        <f>SUM(W27:W213)/1000</f>
        <v>0</v>
      </c>
      <c r="H17" s="57"/>
      <c r="I17" s="57">
        <f>(SourceП2!F93)/1000</f>
        <v>0</v>
      </c>
      <c r="J17" s="57"/>
      <c r="K17" s="58" t="s">
        <v>269</v>
      </c>
      <c r="L17" s="58"/>
    </row>
    <row r="18" spans="1:22" ht="14.25" x14ac:dyDescent="0.2">
      <c r="A18" s="48"/>
      <c r="B18" s="48"/>
      <c r="C18" s="61" t="s">
        <v>271</v>
      </c>
      <c r="D18" s="61"/>
      <c r="E18" s="61"/>
      <c r="F18" s="61"/>
      <c r="G18" s="57">
        <f>SUM(X27:X213)/1000</f>
        <v>140.66177999999999</v>
      </c>
      <c r="H18" s="57"/>
      <c r="I18" s="57">
        <f>(SourceП2!F94)/1000</f>
        <v>1070.4360800000002</v>
      </c>
      <c r="J18" s="57"/>
      <c r="K18" s="58" t="s">
        <v>269</v>
      </c>
      <c r="L18" s="58"/>
    </row>
    <row r="19" spans="1:22" ht="14.25" x14ac:dyDescent="0.2">
      <c r="A19" s="48"/>
      <c r="B19" s="48"/>
      <c r="C19" s="61" t="s">
        <v>272</v>
      </c>
      <c r="D19" s="61"/>
      <c r="E19" s="61"/>
      <c r="F19" s="61"/>
      <c r="G19" s="57">
        <f>SUM(Y27:Y213)/1000</f>
        <v>0</v>
      </c>
      <c r="H19" s="57"/>
      <c r="I19" s="57">
        <f>(SourceП2!F85)/1000</f>
        <v>0</v>
      </c>
      <c r="J19" s="57"/>
      <c r="K19" s="58" t="s">
        <v>269</v>
      </c>
      <c r="L19" s="58"/>
    </row>
    <row r="20" spans="1:22" ht="14.25" x14ac:dyDescent="0.2">
      <c r="A20" s="48"/>
      <c r="B20" s="48"/>
      <c r="C20" s="61" t="s">
        <v>273</v>
      </c>
      <c r="D20" s="61"/>
      <c r="E20" s="61"/>
      <c r="F20" s="61"/>
      <c r="G20" s="57">
        <f>SUM(Z27:Z213)/1000</f>
        <v>0</v>
      </c>
      <c r="H20" s="57"/>
      <c r="I20" s="57">
        <f>(SourceП2!F95+SourceП2!F96)/1000</f>
        <v>0</v>
      </c>
      <c r="J20" s="57"/>
      <c r="K20" s="58" t="s">
        <v>269</v>
      </c>
      <c r="L20" s="58"/>
    </row>
    <row r="21" spans="1:22" ht="15" x14ac:dyDescent="0.25">
      <c r="A21" s="48"/>
      <c r="B21" s="48"/>
      <c r="C21" s="56" t="s">
        <v>274</v>
      </c>
      <c r="D21" s="56"/>
      <c r="E21" s="56"/>
      <c r="F21" s="56"/>
      <c r="G21" s="57">
        <f>I21</f>
        <v>1072.1200999999999</v>
      </c>
      <c r="H21" s="57"/>
      <c r="I21" s="57">
        <f>(SourceП2!F98+SourceП2!F99)</f>
        <v>1072.1200999999999</v>
      </c>
      <c r="J21" s="57"/>
      <c r="K21" s="58" t="s">
        <v>275</v>
      </c>
      <c r="L21" s="58"/>
    </row>
    <row r="22" spans="1:22" ht="15" x14ac:dyDescent="0.25">
      <c r="A22" s="48"/>
      <c r="B22" s="48"/>
      <c r="C22" s="56" t="s">
        <v>276</v>
      </c>
      <c r="D22" s="56"/>
      <c r="E22" s="56"/>
      <c r="F22" s="56"/>
      <c r="G22" s="57">
        <f>SUM(R27:R213)/1000</f>
        <v>12.225970000000002</v>
      </c>
      <c r="H22" s="57"/>
      <c r="I22" s="57">
        <f>(SourceП2!F91+ SourceП2!F90)/1000</f>
        <v>93.039640000000006</v>
      </c>
      <c r="J22" s="57"/>
      <c r="K22" s="58" t="s">
        <v>269</v>
      </c>
      <c r="L22" s="58"/>
    </row>
    <row r="23" spans="1:22" ht="14.25" x14ac:dyDescent="0.2">
      <c r="A23" s="48"/>
      <c r="B23" s="48"/>
      <c r="C23" s="48"/>
      <c r="D23" s="48"/>
      <c r="E23" s="48"/>
      <c r="F23" s="48"/>
      <c r="G23" s="48"/>
      <c r="H23" s="48"/>
      <c r="I23" s="48"/>
      <c r="J23" s="48"/>
      <c r="K23" s="48"/>
      <c r="L23" s="48"/>
    </row>
    <row r="24" spans="1:22" ht="14.25" x14ac:dyDescent="0.2">
      <c r="A24" s="59" t="s">
        <v>289</v>
      </c>
      <c r="B24" s="59"/>
      <c r="C24" s="59"/>
      <c r="D24" s="59"/>
      <c r="E24" s="59"/>
      <c r="F24" s="59"/>
      <c r="G24" s="59"/>
      <c r="H24" s="59"/>
      <c r="I24" s="59"/>
      <c r="J24" s="59"/>
      <c r="K24" s="59"/>
      <c r="L24" s="59"/>
    </row>
    <row r="25" spans="1:22" ht="57" x14ac:dyDescent="0.2">
      <c r="A25" s="17" t="s">
        <v>277</v>
      </c>
      <c r="B25" s="17" t="s">
        <v>278</v>
      </c>
      <c r="C25" s="17" t="s">
        <v>279</v>
      </c>
      <c r="D25" s="17" t="s">
        <v>280</v>
      </c>
      <c r="E25" s="17" t="s">
        <v>281</v>
      </c>
      <c r="F25" s="17" t="s">
        <v>282</v>
      </c>
      <c r="G25" s="17" t="s">
        <v>283</v>
      </c>
      <c r="H25" s="17" t="s">
        <v>284</v>
      </c>
      <c r="I25" s="17" t="s">
        <v>285</v>
      </c>
      <c r="J25" s="17" t="s">
        <v>286</v>
      </c>
      <c r="K25" s="17" t="s">
        <v>287</v>
      </c>
      <c r="L25" s="17" t="s">
        <v>288</v>
      </c>
    </row>
    <row r="26" spans="1:22" ht="14.25" x14ac:dyDescent="0.2">
      <c r="A26" s="18">
        <v>1</v>
      </c>
      <c r="B26" s="18">
        <v>2</v>
      </c>
      <c r="C26" s="18">
        <v>3</v>
      </c>
      <c r="D26" s="18">
        <v>4</v>
      </c>
      <c r="E26" s="18">
        <v>5</v>
      </c>
      <c r="F26" s="18">
        <v>6</v>
      </c>
      <c r="G26" s="18">
        <v>7</v>
      </c>
      <c r="H26" s="18">
        <v>8</v>
      </c>
      <c r="I26" s="18">
        <v>9</v>
      </c>
      <c r="J26" s="18">
        <v>10</v>
      </c>
      <c r="K26" s="18">
        <v>11</v>
      </c>
      <c r="L26" s="19">
        <v>12</v>
      </c>
    </row>
    <row r="27" spans="1:22" ht="14.25" x14ac:dyDescent="0.2">
      <c r="A27" s="39" t="str">
        <f>SourceП2!E24</f>
        <v>1</v>
      </c>
      <c r="B27" s="40" t="str">
        <f>SourceП2!F24</f>
        <v>м10-04-077-15</v>
      </c>
      <c r="C27" s="40" t="str">
        <f>SourceП2!G24</f>
        <v>Монтаж пульта  контроля и управления</v>
      </c>
      <c r="D27" s="24" t="str">
        <f>SourceП2!H24</f>
        <v>ШТ</v>
      </c>
      <c r="E27" s="49">
        <f>SourceП2!I24</f>
        <v>1</v>
      </c>
      <c r="F27" s="47">
        <f>SourceП2!AL24+SourceП2!AM24+SourceП2!AO24</f>
        <v>1170.69</v>
      </c>
      <c r="G27" s="26"/>
      <c r="H27" s="47"/>
      <c r="I27" s="26" t="str">
        <f>SourceП2!BO24</f>
        <v/>
      </c>
      <c r="J27" s="26"/>
      <c r="K27" s="47"/>
      <c r="L27" s="27"/>
      <c r="S27">
        <f>ROUND((SourceП2!FX24/100)*((ROUND(SourceП2!AF24*SourceП2!I24, 2)+ROUND(SourceП2!AE24*SourceП2!I24, 2))), 2)</f>
        <v>690.15</v>
      </c>
      <c r="T27">
        <f>SourceП2!X24</f>
        <v>5252.02</v>
      </c>
      <c r="U27">
        <f>ROUND((SourceП2!FY24/100)*((ROUND(SourceП2!AF24*SourceП2!I24, 2)+ROUND(SourceП2!AE24*SourceП2!I24, 2))), 2)</f>
        <v>487.6</v>
      </c>
      <c r="V27">
        <f>SourceП2!Y24</f>
        <v>3710.67</v>
      </c>
    </row>
    <row r="28" spans="1:22" ht="14.25" x14ac:dyDescent="0.2">
      <c r="A28" s="39"/>
      <c r="B28" s="40"/>
      <c r="C28" s="40" t="s">
        <v>290</v>
      </c>
      <c r="D28" s="24"/>
      <c r="E28" s="49"/>
      <c r="F28" s="47">
        <f>SourceП2!AO24</f>
        <v>712.84</v>
      </c>
      <c r="G28" s="26" t="str">
        <f>SourceП2!DG24</f>
        <v/>
      </c>
      <c r="H28" s="47">
        <f>ROUND(SourceП2!AF24*SourceП2!I24, 2)</f>
        <v>712.84</v>
      </c>
      <c r="I28" s="26"/>
      <c r="J28" s="26">
        <f>IF(SourceП2!BA24&lt;&gt; 0, SourceП2!BA24, 1)</f>
        <v>7.61</v>
      </c>
      <c r="K28" s="47">
        <f>SourceП2!S24</f>
        <v>5424.71</v>
      </c>
      <c r="L28" s="27"/>
      <c r="R28">
        <f>H28</f>
        <v>712.84</v>
      </c>
    </row>
    <row r="29" spans="1:22" ht="14.25" x14ac:dyDescent="0.2">
      <c r="A29" s="39"/>
      <c r="B29" s="40"/>
      <c r="C29" s="40" t="s">
        <v>165</v>
      </c>
      <c r="D29" s="24"/>
      <c r="E29" s="49"/>
      <c r="F29" s="47">
        <f>SourceП2!AM24</f>
        <v>333.86</v>
      </c>
      <c r="G29" s="26" t="str">
        <f>SourceП2!DE24</f>
        <v/>
      </c>
      <c r="H29" s="47">
        <f>ROUND(SourceП2!AD24*SourceП2!I24, 2)</f>
        <v>333.86</v>
      </c>
      <c r="I29" s="26"/>
      <c r="J29" s="26">
        <f>IF(SourceП2!BB24&lt;&gt; 0, SourceП2!BB24, 1)</f>
        <v>7.61</v>
      </c>
      <c r="K29" s="47">
        <f>SourceП2!Q24</f>
        <v>2540.67</v>
      </c>
      <c r="L29" s="27"/>
    </row>
    <row r="30" spans="1:22" ht="14.25" x14ac:dyDescent="0.2">
      <c r="A30" s="39"/>
      <c r="B30" s="40"/>
      <c r="C30" s="40" t="s">
        <v>291</v>
      </c>
      <c r="D30" s="24"/>
      <c r="E30" s="49"/>
      <c r="F30" s="47">
        <f>SourceП2!AN24</f>
        <v>37.32</v>
      </c>
      <c r="G30" s="26" t="str">
        <f>SourceП2!DF24</f>
        <v/>
      </c>
      <c r="H30" s="28">
        <f>ROUND(SourceП2!AE24*SourceП2!I24, 2)</f>
        <v>37.32</v>
      </c>
      <c r="I30" s="26"/>
      <c r="J30" s="26">
        <f>IF(SourceП2!BS24&lt;&gt; 0, SourceП2!BS24, 1)</f>
        <v>7.61</v>
      </c>
      <c r="K30" s="28">
        <f>SourceП2!R24</f>
        <v>284.01</v>
      </c>
      <c r="L30" s="27"/>
      <c r="R30">
        <f>H30</f>
        <v>37.32</v>
      </c>
    </row>
    <row r="31" spans="1:22" ht="14.25" x14ac:dyDescent="0.2">
      <c r="A31" s="39"/>
      <c r="B31" s="40"/>
      <c r="C31" s="40" t="s">
        <v>292</v>
      </c>
      <c r="D31" s="24"/>
      <c r="E31" s="49"/>
      <c r="F31" s="47">
        <f>SourceП2!AL24</f>
        <v>123.99</v>
      </c>
      <c r="G31" s="26" t="str">
        <f>SourceП2!DD24</f>
        <v/>
      </c>
      <c r="H31" s="47">
        <f>ROUND(SourceП2!AC24*SourceП2!I24, 2)</f>
        <v>123.99</v>
      </c>
      <c r="I31" s="26"/>
      <c r="J31" s="26">
        <f>IF(SourceП2!BC24&lt;&gt; 0, SourceП2!BC24, 1)</f>
        <v>7.61</v>
      </c>
      <c r="K31" s="47">
        <f>SourceП2!P24</f>
        <v>943.56</v>
      </c>
      <c r="L31" s="27"/>
    </row>
    <row r="32" spans="1:22" ht="14.25" x14ac:dyDescent="0.2">
      <c r="A32" s="39"/>
      <c r="B32" s="40"/>
      <c r="C32" s="40" t="s">
        <v>293</v>
      </c>
      <c r="D32" s="24" t="s">
        <v>294</v>
      </c>
      <c r="E32" s="49">
        <f>SourceП2!BZ24</f>
        <v>92</v>
      </c>
      <c r="F32" s="43"/>
      <c r="G32" s="26"/>
      <c r="H32" s="47">
        <f>SUM(S27:S35)</f>
        <v>690.15</v>
      </c>
      <c r="I32" s="29"/>
      <c r="J32" s="45">
        <f>SourceП2!AT24</f>
        <v>92</v>
      </c>
      <c r="K32" s="47">
        <f>SUM(T27:T35)</f>
        <v>5252.02</v>
      </c>
      <c r="L32" s="27"/>
    </row>
    <row r="33" spans="1:26" ht="14.25" x14ac:dyDescent="0.2">
      <c r="A33" s="39"/>
      <c r="B33" s="40"/>
      <c r="C33" s="40" t="s">
        <v>295</v>
      </c>
      <c r="D33" s="24" t="s">
        <v>294</v>
      </c>
      <c r="E33" s="49">
        <f>SourceП2!CA24</f>
        <v>65</v>
      </c>
      <c r="F33" s="43"/>
      <c r="G33" s="26"/>
      <c r="H33" s="47">
        <f>SUM(U27:U35)</f>
        <v>487.6</v>
      </c>
      <c r="I33" s="29"/>
      <c r="J33" s="45">
        <f>SourceП2!AU24</f>
        <v>65</v>
      </c>
      <c r="K33" s="47">
        <f>SUM(V27:V35)</f>
        <v>3710.67</v>
      </c>
      <c r="L33" s="27"/>
    </row>
    <row r="34" spans="1:26" ht="14.25" x14ac:dyDescent="0.2">
      <c r="A34" s="39"/>
      <c r="B34" s="40"/>
      <c r="C34" s="40" t="s">
        <v>296</v>
      </c>
      <c r="D34" s="24" t="s">
        <v>297</v>
      </c>
      <c r="E34" s="49">
        <f>SourceП2!AQ24</f>
        <v>74.099999999999994</v>
      </c>
      <c r="F34" s="47"/>
      <c r="G34" s="26" t="str">
        <f>SourceП2!DI24</f>
        <v/>
      </c>
      <c r="H34" s="47"/>
      <c r="I34" s="26"/>
      <c r="J34" s="26"/>
      <c r="K34" s="47"/>
      <c r="L34" s="30">
        <f>SourceП2!U24</f>
        <v>74.099999999999994</v>
      </c>
    </row>
    <row r="35" spans="1:26" ht="28.5" x14ac:dyDescent="0.2">
      <c r="A35" s="41" t="str">
        <f>SourceП2!E25</f>
        <v>1,1</v>
      </c>
      <c r="B35" s="42" t="str">
        <f>SourceП2!F25</f>
        <v>61.2.04.10-0004</v>
      </c>
      <c r="C35" s="42" t="str">
        <f>SourceП2!G25</f>
        <v>Пульт контроля и управления охранно-пожарный, марка "С2000- М"</v>
      </c>
      <c r="D35" s="32" t="str">
        <f>SourceП2!H25</f>
        <v>шт.</v>
      </c>
      <c r="E35" s="33">
        <f>SourceП2!I25</f>
        <v>1</v>
      </c>
      <c r="F35" s="34">
        <f>SourceП2!AL25+SourceП2!AM25+SourceП2!AO25</f>
        <v>627.51</v>
      </c>
      <c r="G35" s="35" t="s">
        <v>3</v>
      </c>
      <c r="H35" s="34">
        <f>ROUND(SourceП2!AC25*SourceП2!I25, 2)+ROUND(SourceП2!AD25*SourceП2!I25, 2)+ROUND(SourceП2!AF25*SourceП2!I25, 2)</f>
        <v>627.51</v>
      </c>
      <c r="I35" s="36"/>
      <c r="J35" s="36">
        <f>IF(SourceП2!BC25&lt;&gt; 0, SourceП2!BC25, 1)</f>
        <v>7.61</v>
      </c>
      <c r="K35" s="34">
        <f>SourceП2!O25</f>
        <v>4775.3500000000004</v>
      </c>
      <c r="L35" s="37"/>
      <c r="S35">
        <f>ROUND((SourceП2!FX25/100)*((ROUND(SourceП2!AF25*SourceП2!I25, 2)+ROUND(SourceП2!AE25*SourceП2!I25, 2))), 2)</f>
        <v>0</v>
      </c>
      <c r="T35">
        <f>SourceП2!X25</f>
        <v>0</v>
      </c>
      <c r="U35">
        <f>ROUND((SourceП2!FY25/100)*((ROUND(SourceП2!AF25*SourceП2!I25, 2)+ROUND(SourceП2!AE25*SourceП2!I25, 2))), 2)</f>
        <v>0</v>
      </c>
      <c r="V35">
        <f>SourceП2!Y25</f>
        <v>0</v>
      </c>
      <c r="W35">
        <f>IF(SourceП2!BI25&lt;=1,H35, 0)</f>
        <v>0</v>
      </c>
      <c r="X35">
        <f>IF(SourceП2!BI25=2,H35, 0)</f>
        <v>627.51</v>
      </c>
      <c r="Y35">
        <f>IF(SourceП2!BI25=3,H35, 0)</f>
        <v>0</v>
      </c>
      <c r="Z35">
        <f>IF(SourceП2!BI25=4,H35, 0)</f>
        <v>0</v>
      </c>
    </row>
    <row r="36" spans="1:26" ht="15" x14ac:dyDescent="0.25">
      <c r="G36" s="54">
        <f>H28+H29+H31+H32+H33+SUM(H35:H35)</f>
        <v>2975.95</v>
      </c>
      <c r="H36" s="54"/>
      <c r="J36" s="54">
        <f>K28+K29+K31+K32+K33+SUM(K35:K35)</f>
        <v>22646.980000000003</v>
      </c>
      <c r="K36" s="54"/>
      <c r="L36" s="38">
        <f>SourceП2!U24</f>
        <v>74.099999999999994</v>
      </c>
      <c r="O36" s="20">
        <f>G36</f>
        <v>2975.95</v>
      </c>
      <c r="P36" s="20">
        <f>J36</f>
        <v>22646.980000000003</v>
      </c>
      <c r="Q36" s="20">
        <f>L36</f>
        <v>74.099999999999994</v>
      </c>
      <c r="W36">
        <f>IF(SourceП2!BI24&lt;=1,H28+H29+H31+H32+H33, 0)</f>
        <v>0</v>
      </c>
      <c r="X36">
        <f>IF(SourceП2!BI24=2,H28+H29+H31+H32+H33, 0)</f>
        <v>2348.44</v>
      </c>
      <c r="Y36">
        <f>IF(SourceП2!BI24=3,H28+H29+H31+H32+H33, 0)</f>
        <v>0</v>
      </c>
      <c r="Z36">
        <f>IF(SourceП2!BI24=4,H28+H29+H31+H32+H33, 0)</f>
        <v>0</v>
      </c>
    </row>
    <row r="37" spans="1:26" ht="57" x14ac:dyDescent="0.2">
      <c r="A37" s="39" t="str">
        <f>SourceП2!E26</f>
        <v>2</v>
      </c>
      <c r="B37" s="40" t="str">
        <f>SourceП2!F26</f>
        <v>м10-02-016-06</v>
      </c>
      <c r="C37" s="40" t="str">
        <f>SourceП2!G26</f>
        <v>Установка контролера, блока сигнально-пускового,контрольно-пускового,блок индикации,блоки питания</v>
      </c>
      <c r="D37" s="24" t="str">
        <f>SourceП2!H26</f>
        <v>ШТ</v>
      </c>
      <c r="E37" s="49">
        <f>SourceП2!I26</f>
        <v>8</v>
      </c>
      <c r="F37" s="47">
        <f>SourceП2!AL26+SourceП2!AM26+SourceП2!AO26</f>
        <v>199.95</v>
      </c>
      <c r="G37" s="26"/>
      <c r="H37" s="47"/>
      <c r="I37" s="26" t="str">
        <f>SourceП2!BO26</f>
        <v/>
      </c>
      <c r="J37" s="26"/>
      <c r="K37" s="47"/>
      <c r="L37" s="27"/>
      <c r="S37">
        <f>ROUND((SourceП2!FX26/100)*((ROUND(SourceП2!AF26*SourceП2!I26, 2)+ROUND(SourceП2!AE26*SourceП2!I26, 2))), 2)</f>
        <v>745.22</v>
      </c>
      <c r="T37">
        <f>SourceП2!X26</f>
        <v>5671.1</v>
      </c>
      <c r="U37">
        <f>ROUND((SourceП2!FY26/100)*((ROUND(SourceП2!AF26*SourceП2!I26, 2)+ROUND(SourceП2!AE26*SourceП2!I26, 2))), 2)</f>
        <v>558.91</v>
      </c>
      <c r="V37">
        <f>SourceП2!Y26</f>
        <v>4253.32</v>
      </c>
    </row>
    <row r="38" spans="1:26" ht="14.25" x14ac:dyDescent="0.2">
      <c r="A38" s="39"/>
      <c r="B38" s="40"/>
      <c r="C38" s="40" t="s">
        <v>290</v>
      </c>
      <c r="D38" s="24"/>
      <c r="E38" s="49"/>
      <c r="F38" s="47">
        <f>SourceП2!AO26</f>
        <v>112.01</v>
      </c>
      <c r="G38" s="26" t="str">
        <f>SourceП2!DG26</f>
        <v/>
      </c>
      <c r="H38" s="47">
        <f>ROUND(SourceП2!AF26*SourceП2!I26, 2)</f>
        <v>896.08</v>
      </c>
      <c r="I38" s="26"/>
      <c r="J38" s="26">
        <f>IF(SourceП2!BA26&lt;&gt; 0, SourceП2!BA26, 1)</f>
        <v>7.61</v>
      </c>
      <c r="K38" s="47">
        <f>SourceП2!S26</f>
        <v>6819.17</v>
      </c>
      <c r="L38" s="27"/>
      <c r="R38">
        <f>H38</f>
        <v>896.08</v>
      </c>
    </row>
    <row r="39" spans="1:26" ht="14.25" x14ac:dyDescent="0.2">
      <c r="A39" s="39"/>
      <c r="B39" s="40"/>
      <c r="C39" s="40" t="s">
        <v>165</v>
      </c>
      <c r="D39" s="24"/>
      <c r="E39" s="49"/>
      <c r="F39" s="47">
        <f>SourceП2!AM26</f>
        <v>39.6</v>
      </c>
      <c r="G39" s="26" t="str">
        <f>SourceП2!DE26</f>
        <v/>
      </c>
      <c r="H39" s="47">
        <f>ROUND(SourceП2!AD26*SourceП2!I26, 2)</f>
        <v>316.8</v>
      </c>
      <c r="I39" s="26"/>
      <c r="J39" s="26">
        <f>IF(SourceП2!BB26&lt;&gt; 0, SourceП2!BB26, 1)</f>
        <v>7.61</v>
      </c>
      <c r="K39" s="47">
        <f>SourceП2!Q26</f>
        <v>2410.85</v>
      </c>
      <c r="L39" s="27"/>
    </row>
    <row r="40" spans="1:26" ht="14.25" x14ac:dyDescent="0.2">
      <c r="A40" s="39"/>
      <c r="B40" s="40"/>
      <c r="C40" s="40" t="s">
        <v>291</v>
      </c>
      <c r="D40" s="24"/>
      <c r="E40" s="49"/>
      <c r="F40" s="47">
        <f>SourceП2!AN26</f>
        <v>4.43</v>
      </c>
      <c r="G40" s="26" t="str">
        <f>SourceП2!DF26</f>
        <v/>
      </c>
      <c r="H40" s="28">
        <f>ROUND(SourceП2!AE26*SourceП2!I26, 2)</f>
        <v>35.44</v>
      </c>
      <c r="I40" s="26"/>
      <c r="J40" s="26">
        <f>IF(SourceП2!BS26&lt;&gt; 0, SourceП2!BS26, 1)</f>
        <v>7.61</v>
      </c>
      <c r="K40" s="28">
        <f>SourceП2!R26</f>
        <v>269.7</v>
      </c>
      <c r="L40" s="27"/>
      <c r="R40">
        <f>H40</f>
        <v>35.44</v>
      </c>
    </row>
    <row r="41" spans="1:26" ht="14.25" x14ac:dyDescent="0.2">
      <c r="A41" s="39"/>
      <c r="B41" s="40"/>
      <c r="C41" s="40" t="s">
        <v>292</v>
      </c>
      <c r="D41" s="24"/>
      <c r="E41" s="49"/>
      <c r="F41" s="47">
        <f>SourceП2!AL26</f>
        <v>48.34</v>
      </c>
      <c r="G41" s="26" t="str">
        <f>SourceП2!DD26</f>
        <v/>
      </c>
      <c r="H41" s="47">
        <f>ROUND(SourceП2!AC26*SourceП2!I26, 2)</f>
        <v>386.72</v>
      </c>
      <c r="I41" s="26"/>
      <c r="J41" s="26">
        <f>IF(SourceП2!BC26&lt;&gt; 0, SourceП2!BC26, 1)</f>
        <v>7.61</v>
      </c>
      <c r="K41" s="47">
        <f>SourceП2!P26</f>
        <v>2942.94</v>
      </c>
      <c r="L41" s="27"/>
    </row>
    <row r="42" spans="1:26" ht="14.25" x14ac:dyDescent="0.2">
      <c r="A42" s="39"/>
      <c r="B42" s="40"/>
      <c r="C42" s="40" t="s">
        <v>293</v>
      </c>
      <c r="D42" s="24" t="s">
        <v>294</v>
      </c>
      <c r="E42" s="49">
        <f>SourceП2!BZ26</f>
        <v>80</v>
      </c>
      <c r="F42" s="43"/>
      <c r="G42" s="26"/>
      <c r="H42" s="47">
        <f>SUM(S37:S49)</f>
        <v>745.22</v>
      </c>
      <c r="I42" s="29"/>
      <c r="J42" s="45">
        <f>SourceП2!AT26</f>
        <v>80</v>
      </c>
      <c r="K42" s="47">
        <f>SUM(T37:T49)</f>
        <v>5671.1</v>
      </c>
      <c r="L42" s="27"/>
    </row>
    <row r="43" spans="1:26" ht="14.25" x14ac:dyDescent="0.2">
      <c r="A43" s="39"/>
      <c r="B43" s="40"/>
      <c r="C43" s="40" t="s">
        <v>295</v>
      </c>
      <c r="D43" s="24" t="s">
        <v>294</v>
      </c>
      <c r="E43" s="49">
        <f>SourceП2!CA26</f>
        <v>60</v>
      </c>
      <c r="F43" s="43"/>
      <c r="G43" s="26"/>
      <c r="H43" s="47">
        <f>SUM(U37:U49)</f>
        <v>558.91</v>
      </c>
      <c r="I43" s="29"/>
      <c r="J43" s="45">
        <f>SourceП2!AU26</f>
        <v>60</v>
      </c>
      <c r="K43" s="47">
        <f>SUM(V37:V49)</f>
        <v>4253.32</v>
      </c>
      <c r="L43" s="27"/>
    </row>
    <row r="44" spans="1:26" ht="14.25" x14ac:dyDescent="0.2">
      <c r="A44" s="39"/>
      <c r="B44" s="40"/>
      <c r="C44" s="40" t="s">
        <v>296</v>
      </c>
      <c r="D44" s="24" t="s">
        <v>297</v>
      </c>
      <c r="E44" s="49">
        <f>SourceП2!AQ26</f>
        <v>10.1</v>
      </c>
      <c r="F44" s="47"/>
      <c r="G44" s="26" t="str">
        <f>SourceП2!DI26</f>
        <v/>
      </c>
      <c r="H44" s="47"/>
      <c r="I44" s="26"/>
      <c r="J44" s="26"/>
      <c r="K44" s="47"/>
      <c r="L44" s="30">
        <f>SourceП2!U26</f>
        <v>80.8</v>
      </c>
    </row>
    <row r="45" spans="1:26" ht="28.5" x14ac:dyDescent="0.2">
      <c r="A45" s="39" t="str">
        <f>SourceП2!E27</f>
        <v>2,1</v>
      </c>
      <c r="B45" s="40" t="str">
        <f>SourceП2!F27</f>
        <v>61.2.07.04-0002</v>
      </c>
      <c r="C45" s="40" t="str">
        <f>SourceП2!G27</f>
        <v>Контроллер двухпроводной линии связи, марка "С2000-КДЛ"</v>
      </c>
      <c r="D45" s="24" t="str">
        <f>SourceП2!H27</f>
        <v>шт.</v>
      </c>
      <c r="E45" s="49">
        <f>SourceП2!I27</f>
        <v>1</v>
      </c>
      <c r="F45" s="47">
        <f>SourceП2!AL27+SourceП2!AM27+SourceП2!AO27</f>
        <v>175.63</v>
      </c>
      <c r="G45" s="31" t="s">
        <v>3</v>
      </c>
      <c r="H45" s="47">
        <f>ROUND(SourceП2!AC27*SourceП2!I27, 2)+ROUND(SourceП2!AD27*SourceП2!I27, 2)+ROUND(SourceП2!AF27*SourceП2!I27, 2)</f>
        <v>175.63</v>
      </c>
      <c r="I45" s="26"/>
      <c r="J45" s="26">
        <f>IF(SourceП2!BC27&lt;&gt; 0, SourceП2!BC27, 1)</f>
        <v>7.61</v>
      </c>
      <c r="K45" s="47">
        <f>SourceП2!O27</f>
        <v>1336.54</v>
      </c>
      <c r="L45" s="27"/>
      <c r="S45">
        <f>ROUND((SourceП2!FX27/100)*((ROUND(SourceП2!AF27*SourceП2!I27, 2)+ROUND(SourceП2!AE27*SourceП2!I27, 2))), 2)</f>
        <v>0</v>
      </c>
      <c r="T45">
        <f>SourceП2!X27</f>
        <v>0</v>
      </c>
      <c r="U45">
        <f>ROUND((SourceП2!FY27/100)*((ROUND(SourceП2!AF27*SourceП2!I27, 2)+ROUND(SourceП2!AE27*SourceП2!I27, 2))), 2)</f>
        <v>0</v>
      </c>
      <c r="V45">
        <f>SourceП2!Y27</f>
        <v>0</v>
      </c>
      <c r="W45">
        <f>IF(SourceП2!BI27&lt;=1,H45, 0)</f>
        <v>0</v>
      </c>
      <c r="X45">
        <f>IF(SourceП2!BI27=2,H45, 0)</f>
        <v>175.63</v>
      </c>
      <c r="Y45">
        <f>IF(SourceП2!BI27=3,H45, 0)</f>
        <v>0</v>
      </c>
      <c r="Z45">
        <f>IF(SourceП2!BI27=4,H45, 0)</f>
        <v>0</v>
      </c>
    </row>
    <row r="46" spans="1:26" ht="28.5" x14ac:dyDescent="0.2">
      <c r="A46" s="39" t="str">
        <f>SourceП2!E28</f>
        <v>2,2</v>
      </c>
      <c r="B46" s="40" t="str">
        <f>SourceП2!F28</f>
        <v>61.2.07.02-0079</v>
      </c>
      <c r="C46" s="40" t="str">
        <f>SourceП2!G28</f>
        <v>Блок сигнально-пусковой (релейный блок), марка "С2000-СП1"</v>
      </c>
      <c r="D46" s="24" t="str">
        <f>SourceП2!H28</f>
        <v>шт.</v>
      </c>
      <c r="E46" s="49">
        <f>SourceП2!I28</f>
        <v>1</v>
      </c>
      <c r="F46" s="47">
        <f>SourceП2!AL28+SourceП2!AM28+SourceП2!AO28</f>
        <v>153.02000000000001</v>
      </c>
      <c r="G46" s="31" t="s">
        <v>3</v>
      </c>
      <c r="H46" s="47">
        <f>ROUND(SourceП2!AC28*SourceП2!I28, 2)+ROUND(SourceП2!AD28*SourceП2!I28, 2)+ROUND(SourceП2!AF28*SourceП2!I28, 2)</f>
        <v>153.02000000000001</v>
      </c>
      <c r="I46" s="26"/>
      <c r="J46" s="26">
        <f>IF(SourceП2!BC28&lt;&gt; 0, SourceП2!BC28, 1)</f>
        <v>7.61</v>
      </c>
      <c r="K46" s="47">
        <f>SourceП2!O28</f>
        <v>1164.48</v>
      </c>
      <c r="L46" s="27"/>
      <c r="S46">
        <f>ROUND((SourceП2!FX28/100)*((ROUND(SourceП2!AF28*SourceП2!I28, 2)+ROUND(SourceП2!AE28*SourceП2!I28, 2))), 2)</f>
        <v>0</v>
      </c>
      <c r="T46">
        <f>SourceП2!X28</f>
        <v>0</v>
      </c>
      <c r="U46">
        <f>ROUND((SourceП2!FY28/100)*((ROUND(SourceП2!AF28*SourceП2!I28, 2)+ROUND(SourceП2!AE28*SourceП2!I28, 2))), 2)</f>
        <v>0</v>
      </c>
      <c r="V46">
        <f>SourceП2!Y28</f>
        <v>0</v>
      </c>
      <c r="W46">
        <f>IF(SourceП2!BI28&lt;=1,H46, 0)</f>
        <v>0</v>
      </c>
      <c r="X46">
        <f>IF(SourceП2!BI28=2,H46, 0)</f>
        <v>153.02000000000001</v>
      </c>
      <c r="Y46">
        <f>IF(SourceП2!BI28=3,H46, 0)</f>
        <v>0</v>
      </c>
      <c r="Z46">
        <f>IF(SourceП2!BI28=4,H46, 0)</f>
        <v>0</v>
      </c>
    </row>
    <row r="47" spans="1:26" ht="28.5" x14ac:dyDescent="0.2">
      <c r="A47" s="39" t="str">
        <f>SourceП2!E29</f>
        <v>2,3</v>
      </c>
      <c r="B47" s="40" t="str">
        <f>SourceП2!F29</f>
        <v>61.2.07.02-0034</v>
      </c>
      <c r="C47" s="40" t="str">
        <f>SourceП2!G29</f>
        <v>Блок контрольно-пусковой, марка "С2000-КПБ"</v>
      </c>
      <c r="D47" s="24" t="str">
        <f>SourceП2!H29</f>
        <v>шт.</v>
      </c>
      <c r="E47" s="49">
        <f>SourceП2!I29</f>
        <v>1</v>
      </c>
      <c r="F47" s="47">
        <f>SourceП2!AL29+SourceП2!AM29+SourceП2!AO29</f>
        <v>243.85</v>
      </c>
      <c r="G47" s="31" t="s">
        <v>3</v>
      </c>
      <c r="H47" s="47">
        <f>ROUND(SourceП2!AC29*SourceП2!I29, 2)+ROUND(SourceП2!AD29*SourceП2!I29, 2)+ROUND(SourceП2!AF29*SourceП2!I29, 2)</f>
        <v>243.85</v>
      </c>
      <c r="I47" s="26"/>
      <c r="J47" s="26">
        <f>IF(SourceП2!BC29&lt;&gt; 0, SourceП2!BC29, 1)</f>
        <v>7.61</v>
      </c>
      <c r="K47" s="47">
        <f>SourceП2!O29</f>
        <v>1855.7</v>
      </c>
      <c r="L47" s="27"/>
      <c r="S47">
        <f>ROUND((SourceП2!FX29/100)*((ROUND(SourceП2!AF29*SourceП2!I29, 2)+ROUND(SourceП2!AE29*SourceП2!I29, 2))), 2)</f>
        <v>0</v>
      </c>
      <c r="T47">
        <f>SourceП2!X29</f>
        <v>0</v>
      </c>
      <c r="U47">
        <f>ROUND((SourceП2!FY29/100)*((ROUND(SourceП2!AF29*SourceП2!I29, 2)+ROUND(SourceП2!AE29*SourceП2!I29, 2))), 2)</f>
        <v>0</v>
      </c>
      <c r="V47">
        <f>SourceП2!Y29</f>
        <v>0</v>
      </c>
      <c r="W47">
        <f>IF(SourceП2!BI29&lt;=1,H47, 0)</f>
        <v>0</v>
      </c>
      <c r="X47">
        <f>IF(SourceП2!BI29=2,H47, 0)</f>
        <v>243.85</v>
      </c>
      <c r="Y47">
        <f>IF(SourceП2!BI29=3,H47, 0)</f>
        <v>0</v>
      </c>
      <c r="Z47">
        <f>IF(SourceП2!BI29=4,H47, 0)</f>
        <v>0</v>
      </c>
    </row>
    <row r="48" spans="1:26" ht="14.25" x14ac:dyDescent="0.2">
      <c r="A48" s="39" t="str">
        <f>SourceП2!E30</f>
        <v>2,4</v>
      </c>
      <c r="B48" s="40" t="str">
        <f>SourceП2!F30</f>
        <v>61.2.07.02-0030</v>
      </c>
      <c r="C48" s="40" t="str">
        <f>SourceП2!G30</f>
        <v>Блок индикации, марка "С2000-БИ"</v>
      </c>
      <c r="D48" s="24" t="str">
        <f>SourceП2!H30</f>
        <v>шт.</v>
      </c>
      <c r="E48" s="49">
        <f>SourceП2!I30</f>
        <v>4</v>
      </c>
      <c r="F48" s="47">
        <f>SourceП2!AL30+SourceП2!AM30+SourceП2!AO30</f>
        <v>473.91</v>
      </c>
      <c r="G48" s="31" t="s">
        <v>3</v>
      </c>
      <c r="H48" s="47">
        <f>ROUND(SourceП2!AC30*SourceП2!I30, 2)+ROUND(SourceП2!AD30*SourceП2!I30, 2)+ROUND(SourceП2!AF30*SourceП2!I30, 2)</f>
        <v>1895.64</v>
      </c>
      <c r="I48" s="26"/>
      <c r="J48" s="26">
        <f>IF(SourceП2!BC30&lt;&gt; 0, SourceП2!BC30, 1)</f>
        <v>7.61</v>
      </c>
      <c r="K48" s="47">
        <f>SourceП2!O30</f>
        <v>14425.82</v>
      </c>
      <c r="L48" s="27"/>
      <c r="S48">
        <f>ROUND((SourceП2!FX30/100)*((ROUND(SourceП2!AF30*SourceП2!I30, 2)+ROUND(SourceП2!AE30*SourceП2!I30, 2))), 2)</f>
        <v>0</v>
      </c>
      <c r="T48">
        <f>SourceП2!X30</f>
        <v>0</v>
      </c>
      <c r="U48">
        <f>ROUND((SourceП2!FY30/100)*((ROUND(SourceП2!AF30*SourceП2!I30, 2)+ROUND(SourceП2!AE30*SourceП2!I30, 2))), 2)</f>
        <v>0</v>
      </c>
      <c r="V48">
        <f>SourceП2!Y30</f>
        <v>0</v>
      </c>
      <c r="W48">
        <f>IF(SourceП2!BI30&lt;=1,H48, 0)</f>
        <v>0</v>
      </c>
      <c r="X48">
        <f>IF(SourceП2!BI30=2,H48, 0)</f>
        <v>1895.64</v>
      </c>
      <c r="Y48">
        <f>IF(SourceП2!BI30=3,H48, 0)</f>
        <v>0</v>
      </c>
      <c r="Z48">
        <f>IF(SourceП2!BI30=4,H48, 0)</f>
        <v>0</v>
      </c>
    </row>
    <row r="49" spans="1:26" ht="54" x14ac:dyDescent="0.2">
      <c r="A49" s="41" t="str">
        <f>SourceП2!E31</f>
        <v>2,5</v>
      </c>
      <c r="B49" s="42" t="str">
        <f>SourceП2!F31</f>
        <v>Прайс-лист Видеоглаз</v>
      </c>
      <c r="C49" s="42" t="s">
        <v>312</v>
      </c>
      <c r="D49" s="32" t="str">
        <f>SourceП2!H31</f>
        <v>ШТ</v>
      </c>
      <c r="E49" s="33">
        <f>SourceП2!I31</f>
        <v>1</v>
      </c>
      <c r="F49" s="34">
        <f>SourceП2!AL31+SourceП2!AM31+SourceП2!AO31</f>
        <v>6494.58</v>
      </c>
      <c r="G49" s="35" t="s">
        <v>3</v>
      </c>
      <c r="H49" s="34">
        <f>ROUND(SourceП2!AC31*SourceП2!I31, 2)+ROUND(SourceП2!AD31*SourceП2!I31, 2)+ROUND(SourceП2!AF31*SourceП2!I31, 2)</f>
        <v>6494.58</v>
      </c>
      <c r="I49" s="36"/>
      <c r="J49" s="36">
        <f>IF(SourceП2!BC31&lt;&gt; 0, SourceП2!BC31, 1)</f>
        <v>7.61</v>
      </c>
      <c r="K49" s="34">
        <f>SourceП2!O31</f>
        <v>49423.75</v>
      </c>
      <c r="L49" s="37"/>
      <c r="S49">
        <f>ROUND((SourceП2!FX31/100)*((ROUND(SourceП2!AF31*SourceП2!I31, 2)+ROUND(SourceП2!AE31*SourceП2!I31, 2))), 2)</f>
        <v>0</v>
      </c>
      <c r="T49">
        <f>SourceП2!X31</f>
        <v>0</v>
      </c>
      <c r="U49">
        <f>ROUND((SourceП2!FY31/100)*((ROUND(SourceП2!AF31*SourceП2!I31, 2)+ROUND(SourceП2!AE31*SourceП2!I31, 2))), 2)</f>
        <v>0</v>
      </c>
      <c r="V49">
        <f>SourceП2!Y31</f>
        <v>0</v>
      </c>
      <c r="W49">
        <f>IF(SourceП2!BI31&lt;=1,H49, 0)</f>
        <v>0</v>
      </c>
      <c r="X49">
        <f>IF(SourceП2!BI31=2,H49, 0)</f>
        <v>6494.58</v>
      </c>
      <c r="Y49">
        <f>IF(SourceП2!BI31=3,H49, 0)</f>
        <v>0</v>
      </c>
      <c r="Z49">
        <f>IF(SourceП2!BI31=4,H49, 0)</f>
        <v>0</v>
      </c>
    </row>
    <row r="50" spans="1:26" ht="15" x14ac:dyDescent="0.25">
      <c r="G50" s="54">
        <f>H38+H39+H41+H42+H43+SUM(H45:H49)</f>
        <v>11866.45</v>
      </c>
      <c r="H50" s="54"/>
      <c r="J50" s="54">
        <f>K38+K39+K41+K42+K43+SUM(K45:K49)</f>
        <v>90303.670000000013</v>
      </c>
      <c r="K50" s="54"/>
      <c r="L50" s="38">
        <f>SourceП2!U26</f>
        <v>80.8</v>
      </c>
      <c r="O50" s="20">
        <f>G50</f>
        <v>11866.45</v>
      </c>
      <c r="P50" s="20">
        <f>J50</f>
        <v>90303.670000000013</v>
      </c>
      <c r="Q50" s="20">
        <f>L50</f>
        <v>80.8</v>
      </c>
      <c r="W50">
        <f>IF(SourceП2!BI26&lt;=1,H38+H39+H41+H42+H43, 0)</f>
        <v>0</v>
      </c>
      <c r="X50">
        <f>IF(SourceП2!BI26=2,H38+H39+H41+H42+H43, 0)</f>
        <v>2903.73</v>
      </c>
      <c r="Y50">
        <f>IF(SourceП2!BI26=3,H38+H39+H41+H42+H43, 0)</f>
        <v>0</v>
      </c>
      <c r="Z50">
        <f>IF(SourceП2!BI26=4,H38+H39+H41+H42+H43, 0)</f>
        <v>0</v>
      </c>
    </row>
    <row r="51" spans="1:26" ht="42.75" x14ac:dyDescent="0.2">
      <c r="A51" s="39" t="str">
        <f>SourceП2!E32</f>
        <v>3</v>
      </c>
      <c r="B51" s="40" t="str">
        <f>SourceП2!F32</f>
        <v>м10-08-002-03</v>
      </c>
      <c r="C51" s="40" t="str">
        <f>SourceП2!G32</f>
        <v>Извещатель ПС автоматический тепловой, дымовой, световой во взрывозащищенном исполнении</v>
      </c>
      <c r="D51" s="24" t="str">
        <f>SourceП2!H32</f>
        <v>ШТ</v>
      </c>
      <c r="E51" s="49">
        <f>SourceП2!I32</f>
        <v>54</v>
      </c>
      <c r="F51" s="47">
        <f>SourceП2!AL32+SourceП2!AM32+SourceП2!AO32</f>
        <v>23.03</v>
      </c>
      <c r="G51" s="26"/>
      <c r="H51" s="47"/>
      <c r="I51" s="26" t="str">
        <f>SourceП2!BO32</f>
        <v/>
      </c>
      <c r="J51" s="26"/>
      <c r="K51" s="47"/>
      <c r="L51" s="27"/>
      <c r="S51">
        <f>ROUND((SourceП2!FX32/100)*((ROUND(SourceП2!AF32*SourceП2!I32, 2)+ROUND(SourceП2!AE32*SourceП2!I32, 2))), 2)</f>
        <v>857.95</v>
      </c>
      <c r="T51">
        <f>SourceП2!X32</f>
        <v>6529.02</v>
      </c>
      <c r="U51">
        <f>ROUND((SourceП2!FY32/100)*((ROUND(SourceП2!AF32*SourceП2!I32, 2)+ROUND(SourceП2!AE32*SourceП2!I32, 2))), 2)</f>
        <v>643.46</v>
      </c>
      <c r="V51">
        <f>SourceП2!Y32</f>
        <v>4896.76</v>
      </c>
    </row>
    <row r="52" spans="1:26" ht="14.25" x14ac:dyDescent="0.2">
      <c r="A52" s="39"/>
      <c r="B52" s="40"/>
      <c r="C52" s="40" t="s">
        <v>290</v>
      </c>
      <c r="D52" s="24"/>
      <c r="E52" s="49"/>
      <c r="F52" s="47">
        <f>SourceП2!AO32</f>
        <v>19.86</v>
      </c>
      <c r="G52" s="26" t="str">
        <f>SourceП2!DG32</f>
        <v/>
      </c>
      <c r="H52" s="47">
        <f>ROUND(SourceП2!AF32*SourceП2!I32, 2)</f>
        <v>1072.44</v>
      </c>
      <c r="I52" s="26"/>
      <c r="J52" s="26">
        <f>IF(SourceП2!BA32&lt;&gt; 0, SourceП2!BA32, 1)</f>
        <v>7.61</v>
      </c>
      <c r="K52" s="47">
        <f>SourceП2!S32</f>
        <v>8161.27</v>
      </c>
      <c r="L52" s="27"/>
      <c r="R52">
        <f>H52</f>
        <v>1072.44</v>
      </c>
    </row>
    <row r="53" spans="1:26" ht="14.25" x14ac:dyDescent="0.2">
      <c r="A53" s="39"/>
      <c r="B53" s="40"/>
      <c r="C53" s="40" t="s">
        <v>292</v>
      </c>
      <c r="D53" s="24"/>
      <c r="E53" s="49"/>
      <c r="F53" s="47">
        <f>SourceП2!AL32</f>
        <v>3.17</v>
      </c>
      <c r="G53" s="26" t="str">
        <f>SourceП2!DD32</f>
        <v/>
      </c>
      <c r="H53" s="47">
        <f>ROUND(SourceП2!AC32*SourceП2!I32, 2)</f>
        <v>171.18</v>
      </c>
      <c r="I53" s="26"/>
      <c r="J53" s="26">
        <f>IF(SourceП2!BC32&lt;&gt; 0, SourceП2!BC32, 1)</f>
        <v>7.61</v>
      </c>
      <c r="K53" s="47">
        <f>SourceП2!P32</f>
        <v>1302.68</v>
      </c>
      <c r="L53" s="27"/>
    </row>
    <row r="54" spans="1:26" ht="14.25" x14ac:dyDescent="0.2">
      <c r="A54" s="39"/>
      <c r="B54" s="40"/>
      <c r="C54" s="40" t="s">
        <v>293</v>
      </c>
      <c r="D54" s="24" t="s">
        <v>294</v>
      </c>
      <c r="E54" s="49">
        <f>SourceП2!BZ32</f>
        <v>80</v>
      </c>
      <c r="F54" s="43"/>
      <c r="G54" s="26"/>
      <c r="H54" s="47">
        <f>SUM(S51:S58)</f>
        <v>857.95</v>
      </c>
      <c r="I54" s="29"/>
      <c r="J54" s="45">
        <f>SourceП2!AT32</f>
        <v>80</v>
      </c>
      <c r="K54" s="47">
        <f>SUM(T51:T58)</f>
        <v>6529.02</v>
      </c>
      <c r="L54" s="27"/>
    </row>
    <row r="55" spans="1:26" ht="14.25" x14ac:dyDescent="0.2">
      <c r="A55" s="39"/>
      <c r="B55" s="40"/>
      <c r="C55" s="40" t="s">
        <v>295</v>
      </c>
      <c r="D55" s="24" t="s">
        <v>294</v>
      </c>
      <c r="E55" s="49">
        <f>SourceП2!CA32</f>
        <v>60</v>
      </c>
      <c r="F55" s="43"/>
      <c r="G55" s="26"/>
      <c r="H55" s="47">
        <f>SUM(U51:U58)</f>
        <v>643.46</v>
      </c>
      <c r="I55" s="29"/>
      <c r="J55" s="45">
        <f>SourceП2!AU32</f>
        <v>60</v>
      </c>
      <c r="K55" s="47">
        <f>SUM(V51:V58)</f>
        <v>4896.76</v>
      </c>
      <c r="L55" s="27"/>
    </row>
    <row r="56" spans="1:26" ht="14.25" x14ac:dyDescent="0.2">
      <c r="A56" s="39"/>
      <c r="B56" s="40"/>
      <c r="C56" s="40" t="s">
        <v>296</v>
      </c>
      <c r="D56" s="24" t="s">
        <v>297</v>
      </c>
      <c r="E56" s="49">
        <f>SourceП2!AQ32</f>
        <v>1.68</v>
      </c>
      <c r="F56" s="47"/>
      <c r="G56" s="26" t="str">
        <f>SourceП2!DI32</f>
        <v/>
      </c>
      <c r="H56" s="47"/>
      <c r="I56" s="26"/>
      <c r="J56" s="26"/>
      <c r="K56" s="47"/>
      <c r="L56" s="30">
        <f>SourceП2!U32</f>
        <v>90.72</v>
      </c>
    </row>
    <row r="57" spans="1:26" ht="28.5" x14ac:dyDescent="0.2">
      <c r="A57" s="39" t="str">
        <f>SourceП2!E33</f>
        <v>3,1</v>
      </c>
      <c r="B57" s="40" t="str">
        <f>SourceП2!F33</f>
        <v>61.2.02.01-0019</v>
      </c>
      <c r="C57" s="40" t="str">
        <f>SourceП2!G33</f>
        <v>Извещатель пожарный дымовой ДИП-34А-03</v>
      </c>
      <c r="D57" s="24" t="str">
        <f>SourceП2!H33</f>
        <v>10 шт.</v>
      </c>
      <c r="E57" s="49">
        <f>SourceП2!I33</f>
        <v>5.3</v>
      </c>
      <c r="F57" s="47">
        <f>SourceП2!AL33+SourceП2!AM33+SourceП2!AO33</f>
        <v>1165.22</v>
      </c>
      <c r="G57" s="31" t="s">
        <v>3</v>
      </c>
      <c r="H57" s="47">
        <f>ROUND(SourceП2!AC33*SourceП2!I33, 2)+ROUND(SourceП2!AD33*SourceП2!I33, 2)+ROUND(SourceП2!AF33*SourceП2!I33, 2)</f>
        <v>6175.67</v>
      </c>
      <c r="I57" s="26"/>
      <c r="J57" s="26">
        <f>IF(SourceП2!BC33&lt;&gt; 0, SourceП2!BC33, 1)</f>
        <v>7.61</v>
      </c>
      <c r="K57" s="47">
        <f>SourceП2!O33</f>
        <v>46996.82</v>
      </c>
      <c r="L57" s="27"/>
      <c r="S57">
        <f>ROUND((SourceП2!FX33/100)*((ROUND(SourceП2!AF33*SourceП2!I33, 2)+ROUND(SourceП2!AE33*SourceП2!I33, 2))), 2)</f>
        <v>0</v>
      </c>
      <c r="T57">
        <f>SourceП2!X33</f>
        <v>0</v>
      </c>
      <c r="U57">
        <f>ROUND((SourceП2!FY33/100)*((ROUND(SourceП2!AF33*SourceП2!I33, 2)+ROUND(SourceП2!AE33*SourceП2!I33, 2))), 2)</f>
        <v>0</v>
      </c>
      <c r="V57">
        <f>SourceП2!Y33</f>
        <v>0</v>
      </c>
      <c r="W57">
        <f>IF(SourceП2!BI33&lt;=1,H57, 0)</f>
        <v>0</v>
      </c>
      <c r="X57">
        <f>IF(SourceП2!BI33=2,H57, 0)</f>
        <v>6175.67</v>
      </c>
      <c r="Y57">
        <f>IF(SourceП2!BI33=3,H57, 0)</f>
        <v>0</v>
      </c>
      <c r="Z57">
        <f>IF(SourceП2!BI33=4,H57, 0)</f>
        <v>0</v>
      </c>
    </row>
    <row r="58" spans="1:26" ht="57" x14ac:dyDescent="0.2">
      <c r="A58" s="41" t="str">
        <f>SourceП2!E34</f>
        <v>3,2</v>
      </c>
      <c r="B58" s="42" t="str">
        <f>SourceП2!F34</f>
        <v>61.2.02.02-0051</v>
      </c>
      <c r="C58" s="42" t="str">
        <f>SourceП2!G34</f>
        <v>Извещатель пожарный тепловой максимально- дифференциальный адресно-аналоговый, марка "С2000-ИП-03"</v>
      </c>
      <c r="D58" s="32" t="str">
        <f>SourceП2!H34</f>
        <v>шт.</v>
      </c>
      <c r="E58" s="33">
        <f>SourceП2!I34</f>
        <v>1</v>
      </c>
      <c r="F58" s="34">
        <f>SourceП2!AL34+SourceП2!AM34+SourceП2!AO34</f>
        <v>137.34</v>
      </c>
      <c r="G58" s="35" t="s">
        <v>3</v>
      </c>
      <c r="H58" s="34">
        <f>ROUND(SourceП2!AC34*SourceП2!I34, 2)+ROUND(SourceП2!AD34*SourceП2!I34, 2)+ROUND(SourceП2!AF34*SourceП2!I34, 2)</f>
        <v>137.34</v>
      </c>
      <c r="I58" s="36"/>
      <c r="J58" s="36">
        <f>IF(SourceП2!BC34&lt;&gt; 0, SourceП2!BC34, 1)</f>
        <v>7.61</v>
      </c>
      <c r="K58" s="34">
        <f>SourceП2!O34</f>
        <v>1045.1600000000001</v>
      </c>
      <c r="L58" s="37"/>
      <c r="S58">
        <f>ROUND((SourceП2!FX34/100)*((ROUND(SourceП2!AF34*SourceП2!I34, 2)+ROUND(SourceП2!AE34*SourceП2!I34, 2))), 2)</f>
        <v>0</v>
      </c>
      <c r="T58">
        <f>SourceП2!X34</f>
        <v>0</v>
      </c>
      <c r="U58">
        <f>ROUND((SourceП2!FY34/100)*((ROUND(SourceП2!AF34*SourceП2!I34, 2)+ROUND(SourceП2!AE34*SourceП2!I34, 2))), 2)</f>
        <v>0</v>
      </c>
      <c r="V58">
        <f>SourceП2!Y34</f>
        <v>0</v>
      </c>
      <c r="W58">
        <f>IF(SourceП2!BI34&lt;=1,H58, 0)</f>
        <v>0</v>
      </c>
      <c r="X58">
        <f>IF(SourceП2!BI34=2,H58, 0)</f>
        <v>137.34</v>
      </c>
      <c r="Y58">
        <f>IF(SourceП2!BI34=3,H58, 0)</f>
        <v>0</v>
      </c>
      <c r="Z58">
        <f>IF(SourceП2!BI34=4,H58, 0)</f>
        <v>0</v>
      </c>
    </row>
    <row r="59" spans="1:26" ht="15" x14ac:dyDescent="0.25">
      <c r="G59" s="54">
        <f>H52+H53+H54+H55+SUM(H57:H58)</f>
        <v>9058.0400000000009</v>
      </c>
      <c r="H59" s="54"/>
      <c r="J59" s="54">
        <f>K52+K53+K54+K55+SUM(K57:K58)</f>
        <v>68931.710000000006</v>
      </c>
      <c r="K59" s="54"/>
      <c r="L59" s="38">
        <f>SourceП2!U32</f>
        <v>90.72</v>
      </c>
      <c r="O59" s="20">
        <f>G59</f>
        <v>9058.0400000000009</v>
      </c>
      <c r="P59" s="20">
        <f>J59</f>
        <v>68931.710000000006</v>
      </c>
      <c r="Q59" s="20">
        <f>L59</f>
        <v>90.72</v>
      </c>
      <c r="W59">
        <f>IF(SourceП2!BI32&lt;=1,H52+H53+H54+H55, 0)</f>
        <v>0</v>
      </c>
      <c r="X59">
        <f>IF(SourceП2!BI32=2,H52+H53+H54+H55, 0)</f>
        <v>2745.03</v>
      </c>
      <c r="Y59">
        <f>IF(SourceП2!BI32=3,H52+H53+H54+H55, 0)</f>
        <v>0</v>
      </c>
      <c r="Z59">
        <f>IF(SourceП2!BI32=4,H52+H53+H54+H55, 0)</f>
        <v>0</v>
      </c>
    </row>
    <row r="60" spans="1:26" ht="28.5" x14ac:dyDescent="0.2">
      <c r="A60" s="39" t="str">
        <f>SourceП2!E35</f>
        <v>4</v>
      </c>
      <c r="B60" s="40" t="str">
        <f>SourceП2!F35</f>
        <v>м10-01-039-06</v>
      </c>
      <c r="C60" s="40" t="str">
        <f>SourceП2!G35</f>
        <v>Извещатель пожарный ручной адресный</v>
      </c>
      <c r="D60" s="24" t="str">
        <f>SourceП2!H35</f>
        <v>ШТ</v>
      </c>
      <c r="E60" s="49">
        <f>SourceП2!I35</f>
        <v>7</v>
      </c>
      <c r="F60" s="47">
        <f>SourceП2!AL35+SourceП2!AM35+SourceП2!AO35</f>
        <v>17.399999999999999</v>
      </c>
      <c r="G60" s="26"/>
      <c r="H60" s="47"/>
      <c r="I60" s="26" t="str">
        <f>SourceП2!BO35</f>
        <v/>
      </c>
      <c r="J60" s="26"/>
      <c r="K60" s="47"/>
      <c r="L60" s="27"/>
      <c r="S60">
        <f>ROUND((SourceП2!FX35/100)*((ROUND(SourceП2!AF35*SourceП2!I35, 2)+ROUND(SourceП2!AE35*SourceП2!I35, 2))), 2)</f>
        <v>95.54</v>
      </c>
      <c r="T60">
        <f>SourceП2!X35</f>
        <v>727.03</v>
      </c>
      <c r="U60">
        <f>ROUND((SourceП2!FY35/100)*((ROUND(SourceП2!AF35*SourceП2!I35, 2)+ROUND(SourceП2!AE35*SourceП2!I35, 2))), 2)</f>
        <v>71.650000000000006</v>
      </c>
      <c r="V60">
        <f>SourceП2!Y35</f>
        <v>545.27</v>
      </c>
    </row>
    <row r="61" spans="1:26" ht="14.25" x14ac:dyDescent="0.2">
      <c r="A61" s="39"/>
      <c r="B61" s="40"/>
      <c r="C61" s="40" t="s">
        <v>290</v>
      </c>
      <c r="D61" s="24"/>
      <c r="E61" s="49"/>
      <c r="F61" s="47">
        <f>SourceП2!AO35</f>
        <v>17.059999999999999</v>
      </c>
      <c r="G61" s="26" t="str">
        <f>SourceП2!DG35</f>
        <v/>
      </c>
      <c r="H61" s="47">
        <f>ROUND(SourceП2!AF35*SourceП2!I35, 2)</f>
        <v>119.42</v>
      </c>
      <c r="I61" s="26"/>
      <c r="J61" s="26">
        <f>IF(SourceП2!BA35&lt;&gt; 0, SourceП2!BA35, 1)</f>
        <v>7.61</v>
      </c>
      <c r="K61" s="47">
        <f>SourceП2!S35</f>
        <v>908.79</v>
      </c>
      <c r="L61" s="27"/>
      <c r="R61">
        <f>H61</f>
        <v>119.42</v>
      </c>
    </row>
    <row r="62" spans="1:26" ht="14.25" x14ac:dyDescent="0.2">
      <c r="A62" s="39"/>
      <c r="B62" s="40"/>
      <c r="C62" s="40" t="s">
        <v>292</v>
      </c>
      <c r="D62" s="24"/>
      <c r="E62" s="49"/>
      <c r="F62" s="47">
        <f>SourceП2!AL35</f>
        <v>0.34</v>
      </c>
      <c r="G62" s="26" t="str">
        <f>SourceП2!DD35</f>
        <v/>
      </c>
      <c r="H62" s="47">
        <f>ROUND(SourceП2!AC35*SourceП2!I35, 2)</f>
        <v>2.38</v>
      </c>
      <c r="I62" s="26"/>
      <c r="J62" s="26">
        <f>IF(SourceП2!BC35&lt;&gt; 0, SourceП2!BC35, 1)</f>
        <v>7.61</v>
      </c>
      <c r="K62" s="47">
        <f>SourceП2!P35</f>
        <v>18.11</v>
      </c>
      <c r="L62" s="27"/>
    </row>
    <row r="63" spans="1:26" ht="14.25" x14ac:dyDescent="0.2">
      <c r="A63" s="39"/>
      <c r="B63" s="40"/>
      <c r="C63" s="40" t="s">
        <v>293</v>
      </c>
      <c r="D63" s="24" t="s">
        <v>294</v>
      </c>
      <c r="E63" s="49">
        <f>SourceП2!BZ35</f>
        <v>80</v>
      </c>
      <c r="F63" s="43"/>
      <c r="G63" s="26"/>
      <c r="H63" s="47">
        <f>SUM(S60:S66)</f>
        <v>95.54</v>
      </c>
      <c r="I63" s="29"/>
      <c r="J63" s="45">
        <f>SourceП2!AT35</f>
        <v>80</v>
      </c>
      <c r="K63" s="47">
        <f>SUM(T60:T66)</f>
        <v>727.03</v>
      </c>
      <c r="L63" s="27"/>
    </row>
    <row r="64" spans="1:26" ht="14.25" x14ac:dyDescent="0.2">
      <c r="A64" s="39"/>
      <c r="B64" s="40"/>
      <c r="C64" s="40" t="s">
        <v>295</v>
      </c>
      <c r="D64" s="24" t="s">
        <v>294</v>
      </c>
      <c r="E64" s="49">
        <f>SourceП2!CA35</f>
        <v>60</v>
      </c>
      <c r="F64" s="43"/>
      <c r="G64" s="26"/>
      <c r="H64" s="47">
        <f>SUM(U60:U66)</f>
        <v>71.650000000000006</v>
      </c>
      <c r="I64" s="29"/>
      <c r="J64" s="45">
        <f>SourceП2!AU35</f>
        <v>60</v>
      </c>
      <c r="K64" s="47">
        <f>SUM(V60:V66)</f>
        <v>545.27</v>
      </c>
      <c r="L64" s="27"/>
    </row>
    <row r="65" spans="1:26" ht="14.25" x14ac:dyDescent="0.2">
      <c r="A65" s="39"/>
      <c r="B65" s="40"/>
      <c r="C65" s="40" t="s">
        <v>296</v>
      </c>
      <c r="D65" s="24" t="s">
        <v>297</v>
      </c>
      <c r="E65" s="49">
        <f>SourceП2!AQ35</f>
        <v>2</v>
      </c>
      <c r="F65" s="47"/>
      <c r="G65" s="26" t="str">
        <f>SourceП2!DI35</f>
        <v/>
      </c>
      <c r="H65" s="47"/>
      <c r="I65" s="26"/>
      <c r="J65" s="26"/>
      <c r="K65" s="47"/>
      <c r="L65" s="30">
        <f>SourceП2!U35</f>
        <v>14</v>
      </c>
    </row>
    <row r="66" spans="1:26" ht="28.5" x14ac:dyDescent="0.2">
      <c r="A66" s="41" t="str">
        <f>SourceП2!E36</f>
        <v>4,1</v>
      </c>
      <c r="B66" s="42" t="str">
        <f>SourceП2!F36</f>
        <v>61.2.02.03-0023</v>
      </c>
      <c r="C66" s="42" t="str">
        <f>SourceП2!G36</f>
        <v>Извещатель пожарный ручной ИПР-513-АМ</v>
      </c>
      <c r="D66" s="32" t="str">
        <f>SourceП2!H36</f>
        <v>10 шт.</v>
      </c>
      <c r="E66" s="33">
        <f>SourceП2!I36</f>
        <v>7</v>
      </c>
      <c r="F66" s="34">
        <f>SourceП2!AL36+SourceП2!AM36+SourceП2!AO36</f>
        <v>289.64999999999998</v>
      </c>
      <c r="G66" s="35" t="s">
        <v>3</v>
      </c>
      <c r="H66" s="34">
        <f>ROUND(SourceП2!AC36*SourceП2!I36, 2)+ROUND(SourceП2!AD36*SourceП2!I36, 2)+ROUND(SourceП2!AF36*SourceП2!I36, 2)</f>
        <v>2027.55</v>
      </c>
      <c r="I66" s="36"/>
      <c r="J66" s="36">
        <f>IF(SourceП2!BC36&lt;&gt; 0, SourceП2!BC36, 1)</f>
        <v>7.61</v>
      </c>
      <c r="K66" s="34">
        <f>SourceП2!O36</f>
        <v>15429.66</v>
      </c>
      <c r="L66" s="37"/>
      <c r="S66">
        <f>ROUND((SourceП2!FX36/100)*((ROUND(SourceП2!AF36*SourceП2!I36, 2)+ROUND(SourceП2!AE36*SourceП2!I36, 2))), 2)</f>
        <v>0</v>
      </c>
      <c r="T66">
        <f>SourceП2!X36</f>
        <v>0</v>
      </c>
      <c r="U66">
        <f>ROUND((SourceП2!FY36/100)*((ROUND(SourceП2!AF36*SourceП2!I36, 2)+ROUND(SourceП2!AE36*SourceП2!I36, 2))), 2)</f>
        <v>0</v>
      </c>
      <c r="V66">
        <f>SourceП2!Y36</f>
        <v>0</v>
      </c>
      <c r="W66">
        <f>IF(SourceП2!BI36&lt;=1,H66, 0)</f>
        <v>0</v>
      </c>
      <c r="X66">
        <f>IF(SourceП2!BI36=2,H66, 0)</f>
        <v>2027.55</v>
      </c>
      <c r="Y66">
        <f>IF(SourceП2!BI36=3,H66, 0)</f>
        <v>0</v>
      </c>
      <c r="Z66">
        <f>IF(SourceП2!BI36=4,H66, 0)</f>
        <v>0</v>
      </c>
    </row>
    <row r="67" spans="1:26" ht="15" x14ac:dyDescent="0.25">
      <c r="G67" s="54">
        <f>H61+H62+H63+H64+SUM(H66:H66)</f>
        <v>2316.54</v>
      </c>
      <c r="H67" s="54"/>
      <c r="J67" s="54">
        <f>K61+K62+K63+K64+SUM(K66:K66)</f>
        <v>17628.86</v>
      </c>
      <c r="K67" s="54"/>
      <c r="L67" s="38">
        <f>SourceП2!U35</f>
        <v>14</v>
      </c>
      <c r="O67" s="20">
        <f>G67</f>
        <v>2316.54</v>
      </c>
      <c r="P67" s="20">
        <f>J67</f>
        <v>17628.86</v>
      </c>
      <c r="Q67" s="20">
        <f>L67</f>
        <v>14</v>
      </c>
      <c r="W67">
        <f>IF(SourceП2!BI35&lt;=1,H61+H62+H63+H64, 0)</f>
        <v>0</v>
      </c>
      <c r="X67">
        <f>IF(SourceП2!BI35=2,H61+H62+H63+H64, 0)</f>
        <v>288.99</v>
      </c>
      <c r="Y67">
        <f>IF(SourceП2!BI35=3,H61+H62+H63+H64, 0)</f>
        <v>0</v>
      </c>
      <c r="Z67">
        <f>IF(SourceП2!BI35=4,H61+H62+H63+H64, 0)</f>
        <v>0</v>
      </c>
    </row>
    <row r="68" spans="1:26" ht="14.25" x14ac:dyDescent="0.2">
      <c r="A68" s="39" t="str">
        <f>SourceП2!E37</f>
        <v>5</v>
      </c>
      <c r="B68" s="40" t="str">
        <f>SourceП2!F37</f>
        <v>м08-03-593-10</v>
      </c>
      <c r="C68" s="40" t="str">
        <f>SourceП2!G37</f>
        <v>Световые настенные указатели</v>
      </c>
      <c r="D68" s="24" t="str">
        <f>SourceП2!H37</f>
        <v>100 ШТ</v>
      </c>
      <c r="E68" s="49">
        <f>SourceП2!I37</f>
        <v>0.06</v>
      </c>
      <c r="F68" s="47">
        <f>SourceП2!AL37+SourceП2!AM37+SourceП2!AO37</f>
        <v>1335.26</v>
      </c>
      <c r="G68" s="26"/>
      <c r="H68" s="47"/>
      <c r="I68" s="26" t="str">
        <f>SourceП2!BO37</f>
        <v/>
      </c>
      <c r="J68" s="26"/>
      <c r="K68" s="47"/>
      <c r="L68" s="27"/>
      <c r="S68">
        <f>ROUND((SourceП2!FX37/100)*((ROUND(SourceП2!AF37*SourceП2!I37, 2)+ROUND(SourceП2!AE37*SourceП2!I37, 2))), 2)</f>
        <v>44.71</v>
      </c>
      <c r="T68">
        <f>SourceП2!X37</f>
        <v>340.22</v>
      </c>
      <c r="U68">
        <f>ROUND((SourceП2!FY37/100)*((ROUND(SourceП2!AF37*SourceП2!I37, 2)+ROUND(SourceП2!AE37*SourceП2!I37, 2))), 2)</f>
        <v>30.59</v>
      </c>
      <c r="V68">
        <f>SourceП2!Y37</f>
        <v>232.78</v>
      </c>
    </row>
    <row r="69" spans="1:26" ht="14.25" x14ac:dyDescent="0.2">
      <c r="A69" s="39"/>
      <c r="B69" s="40"/>
      <c r="C69" s="40" t="s">
        <v>290</v>
      </c>
      <c r="D69" s="24"/>
      <c r="E69" s="49"/>
      <c r="F69" s="47">
        <f>SourceП2!AO37</f>
        <v>779.32</v>
      </c>
      <c r="G69" s="26" t="str">
        <f>SourceП2!DG37</f>
        <v/>
      </c>
      <c r="H69" s="47">
        <f>ROUND(SourceП2!AF37*SourceП2!I37, 2)</f>
        <v>46.76</v>
      </c>
      <c r="I69" s="26"/>
      <c r="J69" s="26">
        <f>IF(SourceП2!BA37&lt;&gt; 0, SourceП2!BA37, 1)</f>
        <v>7.61</v>
      </c>
      <c r="K69" s="47">
        <f>SourceП2!S37</f>
        <v>355.84</v>
      </c>
      <c r="L69" s="27"/>
      <c r="R69">
        <f>H69</f>
        <v>46.76</v>
      </c>
    </row>
    <row r="70" spans="1:26" ht="14.25" x14ac:dyDescent="0.2">
      <c r="A70" s="39"/>
      <c r="B70" s="40"/>
      <c r="C70" s="40" t="s">
        <v>165</v>
      </c>
      <c r="D70" s="24"/>
      <c r="E70" s="49"/>
      <c r="F70" s="47">
        <f>SourceП2!AM37</f>
        <v>35.54</v>
      </c>
      <c r="G70" s="26" t="str">
        <f>SourceП2!DE37</f>
        <v/>
      </c>
      <c r="H70" s="47">
        <f>ROUND(SourceП2!AD37*SourceП2!I37, 2)</f>
        <v>2.13</v>
      </c>
      <c r="I70" s="26"/>
      <c r="J70" s="26">
        <f>IF(SourceП2!BB37&lt;&gt; 0, SourceП2!BB37, 1)</f>
        <v>7.61</v>
      </c>
      <c r="K70" s="47">
        <f>SourceП2!Q37</f>
        <v>16.23</v>
      </c>
      <c r="L70" s="27"/>
    </row>
    <row r="71" spans="1:26" ht="14.25" x14ac:dyDescent="0.2">
      <c r="A71" s="39"/>
      <c r="B71" s="40"/>
      <c r="C71" s="40" t="s">
        <v>291</v>
      </c>
      <c r="D71" s="24"/>
      <c r="E71" s="49"/>
      <c r="F71" s="47">
        <f>SourceП2!AN37</f>
        <v>5.0199999999999996</v>
      </c>
      <c r="G71" s="26" t="str">
        <f>SourceП2!DF37</f>
        <v/>
      </c>
      <c r="H71" s="28">
        <f>ROUND(SourceП2!AE37*SourceП2!I37, 2)</f>
        <v>0.3</v>
      </c>
      <c r="I71" s="26"/>
      <c r="J71" s="26">
        <f>IF(SourceП2!BS37&lt;&gt; 0, SourceП2!BS37, 1)</f>
        <v>7.61</v>
      </c>
      <c r="K71" s="28">
        <f>SourceП2!R37</f>
        <v>2.29</v>
      </c>
      <c r="L71" s="27"/>
      <c r="R71">
        <f>H71</f>
        <v>0.3</v>
      </c>
    </row>
    <row r="72" spans="1:26" ht="14.25" x14ac:dyDescent="0.2">
      <c r="A72" s="39"/>
      <c r="B72" s="40"/>
      <c r="C72" s="40" t="s">
        <v>292</v>
      </c>
      <c r="D72" s="24"/>
      <c r="E72" s="49"/>
      <c r="F72" s="47">
        <f>SourceП2!AL37</f>
        <v>520.4</v>
      </c>
      <c r="G72" s="26" t="str">
        <f>SourceП2!DD37</f>
        <v/>
      </c>
      <c r="H72" s="47">
        <f>ROUND(SourceП2!AC37*SourceП2!I37, 2)</f>
        <v>31.22</v>
      </c>
      <c r="I72" s="26"/>
      <c r="J72" s="26">
        <f>IF(SourceП2!BC37&lt;&gt; 0, SourceП2!BC37, 1)</f>
        <v>7.61</v>
      </c>
      <c r="K72" s="47">
        <f>SourceП2!P37</f>
        <v>237.61</v>
      </c>
      <c r="L72" s="27"/>
    </row>
    <row r="73" spans="1:26" ht="14.25" x14ac:dyDescent="0.2">
      <c r="A73" s="39"/>
      <c r="B73" s="40"/>
      <c r="C73" s="40" t="s">
        <v>293</v>
      </c>
      <c r="D73" s="24" t="s">
        <v>294</v>
      </c>
      <c r="E73" s="49">
        <f>SourceП2!BZ37</f>
        <v>95</v>
      </c>
      <c r="F73" s="43"/>
      <c r="G73" s="26"/>
      <c r="H73" s="47">
        <f>SUM(S68:S76)</f>
        <v>44.71</v>
      </c>
      <c r="I73" s="29"/>
      <c r="J73" s="45">
        <f>SourceП2!AT37</f>
        <v>95</v>
      </c>
      <c r="K73" s="47">
        <f>SUM(T68:T76)</f>
        <v>340.22</v>
      </c>
      <c r="L73" s="27"/>
    </row>
    <row r="74" spans="1:26" ht="14.25" x14ac:dyDescent="0.2">
      <c r="A74" s="39"/>
      <c r="B74" s="40"/>
      <c r="C74" s="40" t="s">
        <v>295</v>
      </c>
      <c r="D74" s="24" t="s">
        <v>294</v>
      </c>
      <c r="E74" s="49">
        <f>SourceП2!CA37</f>
        <v>65</v>
      </c>
      <c r="F74" s="43"/>
      <c r="G74" s="26"/>
      <c r="H74" s="47">
        <f>SUM(U68:U76)</f>
        <v>30.59</v>
      </c>
      <c r="I74" s="29"/>
      <c r="J74" s="45">
        <f>SourceП2!AU37</f>
        <v>65</v>
      </c>
      <c r="K74" s="47">
        <f>SUM(V68:V76)</f>
        <v>232.78</v>
      </c>
      <c r="L74" s="27"/>
    </row>
    <row r="75" spans="1:26" ht="14.25" x14ac:dyDescent="0.2">
      <c r="A75" s="39"/>
      <c r="B75" s="40"/>
      <c r="C75" s="40" t="s">
        <v>296</v>
      </c>
      <c r="D75" s="24" t="s">
        <v>297</v>
      </c>
      <c r="E75" s="49">
        <f>SourceП2!AQ37</f>
        <v>78.56</v>
      </c>
      <c r="F75" s="47"/>
      <c r="G75" s="26" t="str">
        <f>SourceП2!DI37</f>
        <v/>
      </c>
      <c r="H75" s="47"/>
      <c r="I75" s="26"/>
      <c r="J75" s="26"/>
      <c r="K75" s="47"/>
      <c r="L75" s="30">
        <f>SourceП2!U37</f>
        <v>4.7135999999999996</v>
      </c>
    </row>
    <row r="76" spans="1:26" ht="28.5" x14ac:dyDescent="0.2">
      <c r="A76" s="41" t="str">
        <f>SourceП2!E38</f>
        <v>5,1</v>
      </c>
      <c r="B76" s="42" t="str">
        <f>SourceП2!F38</f>
        <v>61.2.04.07-0008</v>
      </c>
      <c r="C76" s="42" t="str">
        <f>SourceП2!G38</f>
        <v>Оповещатель световой МОЛНИЯ-12 ВЫХОД</v>
      </c>
      <c r="D76" s="32" t="str">
        <f>SourceП2!H38</f>
        <v>шт.</v>
      </c>
      <c r="E76" s="33">
        <f>SourceП2!I38</f>
        <v>6</v>
      </c>
      <c r="F76" s="34">
        <f>SourceП2!AL38+SourceП2!AM38+SourceП2!AO38</f>
        <v>38.380000000000003</v>
      </c>
      <c r="G76" s="35" t="s">
        <v>3</v>
      </c>
      <c r="H76" s="34">
        <f>ROUND(SourceП2!AC38*SourceП2!I38, 2)+ROUND(SourceП2!AD38*SourceП2!I38, 2)+ROUND(SourceП2!AF38*SourceП2!I38, 2)</f>
        <v>230.28</v>
      </c>
      <c r="I76" s="36"/>
      <c r="J76" s="36">
        <f>IF(SourceП2!BC38&lt;&gt; 0, SourceП2!BC38, 1)</f>
        <v>7.61</v>
      </c>
      <c r="K76" s="34">
        <f>SourceП2!O38</f>
        <v>1752.43</v>
      </c>
      <c r="L76" s="37"/>
      <c r="S76">
        <f>ROUND((SourceП2!FX38/100)*((ROUND(SourceП2!AF38*SourceП2!I38, 2)+ROUND(SourceП2!AE38*SourceП2!I38, 2))), 2)</f>
        <v>0</v>
      </c>
      <c r="T76">
        <f>SourceП2!X38</f>
        <v>0</v>
      </c>
      <c r="U76">
        <f>ROUND((SourceП2!FY38/100)*((ROUND(SourceП2!AF38*SourceП2!I38, 2)+ROUND(SourceП2!AE38*SourceП2!I38, 2))), 2)</f>
        <v>0</v>
      </c>
      <c r="V76">
        <f>SourceП2!Y38</f>
        <v>0</v>
      </c>
      <c r="W76">
        <f>IF(SourceП2!BI38&lt;=1,H76, 0)</f>
        <v>0</v>
      </c>
      <c r="X76">
        <f>IF(SourceП2!BI38=2,H76, 0)</f>
        <v>230.28</v>
      </c>
      <c r="Y76">
        <f>IF(SourceП2!BI38=3,H76, 0)</f>
        <v>0</v>
      </c>
      <c r="Z76">
        <f>IF(SourceП2!BI38=4,H76, 0)</f>
        <v>0</v>
      </c>
    </row>
    <row r="77" spans="1:26" ht="15" x14ac:dyDescent="0.25">
      <c r="G77" s="54">
        <f>H69+H70+H72+H73+H74+SUM(H76:H76)</f>
        <v>385.69</v>
      </c>
      <c r="H77" s="54"/>
      <c r="J77" s="54">
        <f>K69+K70+K72+K73+K74+SUM(K76:K76)</f>
        <v>2935.11</v>
      </c>
      <c r="K77" s="54"/>
      <c r="L77" s="38">
        <f>SourceП2!U37</f>
        <v>4.7135999999999996</v>
      </c>
      <c r="O77" s="20">
        <f>G77</f>
        <v>385.69</v>
      </c>
      <c r="P77" s="20">
        <f>J77</f>
        <v>2935.11</v>
      </c>
      <c r="Q77" s="20">
        <f>L77</f>
        <v>4.7135999999999996</v>
      </c>
      <c r="W77">
        <f>IF(SourceП2!BI37&lt;=1,H69+H70+H72+H73+H74, 0)</f>
        <v>0</v>
      </c>
      <c r="X77">
        <f>IF(SourceП2!BI37=2,H69+H70+H72+H73+H74, 0)</f>
        <v>155.41</v>
      </c>
      <c r="Y77">
        <f>IF(SourceП2!BI37=3,H69+H70+H72+H73+H74, 0)</f>
        <v>0</v>
      </c>
      <c r="Z77">
        <f>IF(SourceП2!BI37=4,H69+H70+H72+H73+H74, 0)</f>
        <v>0</v>
      </c>
    </row>
    <row r="78" spans="1:26" ht="28.5" x14ac:dyDescent="0.2">
      <c r="A78" s="39" t="str">
        <f>SourceП2!E39</f>
        <v>6</v>
      </c>
      <c r="B78" s="40" t="str">
        <f>SourceП2!F39</f>
        <v>м10-04-112-01</v>
      </c>
      <c r="C78" s="40" t="str">
        <f>SourceП2!G39</f>
        <v>Шкаф  связи и сигнализации на стене или в нише</v>
      </c>
      <c r="D78" s="24" t="str">
        <f>SourceП2!H39</f>
        <v>ШТ</v>
      </c>
      <c r="E78" s="49">
        <f>SourceП2!I39</f>
        <v>1</v>
      </c>
      <c r="F78" s="47">
        <f>SourceП2!AL39+SourceП2!AM39+SourceП2!AO39</f>
        <v>65.94</v>
      </c>
      <c r="G78" s="26"/>
      <c r="H78" s="47"/>
      <c r="I78" s="26" t="str">
        <f>SourceП2!BO39</f>
        <v/>
      </c>
      <c r="J78" s="26"/>
      <c r="K78" s="47"/>
      <c r="L78" s="27"/>
      <c r="S78">
        <f>ROUND((SourceП2!FX39/100)*((ROUND(SourceП2!AF39*SourceП2!I39, 2)+ROUND(SourceП2!AE39*SourceП2!I39, 2))), 2)</f>
        <v>44.25</v>
      </c>
      <c r="T78">
        <f>SourceП2!X39</f>
        <v>336.76</v>
      </c>
      <c r="U78">
        <f>ROUND((SourceП2!FY39/100)*((ROUND(SourceП2!AF39*SourceП2!I39, 2)+ROUND(SourceП2!AE39*SourceП2!I39, 2))), 2)</f>
        <v>31.27</v>
      </c>
      <c r="V78">
        <f>SourceП2!Y39</f>
        <v>237.93</v>
      </c>
    </row>
    <row r="79" spans="1:26" ht="14.25" x14ac:dyDescent="0.2">
      <c r="A79" s="39"/>
      <c r="B79" s="40"/>
      <c r="C79" s="40" t="s">
        <v>290</v>
      </c>
      <c r="D79" s="24"/>
      <c r="E79" s="49"/>
      <c r="F79" s="47">
        <f>SourceП2!AO39</f>
        <v>48.1</v>
      </c>
      <c r="G79" s="26" t="str">
        <f>SourceП2!DG39</f>
        <v/>
      </c>
      <c r="H79" s="47">
        <f>ROUND(SourceП2!AF39*SourceП2!I39, 2)</f>
        <v>48.1</v>
      </c>
      <c r="I79" s="26"/>
      <c r="J79" s="26">
        <f>IF(SourceП2!BA39&lt;&gt; 0, SourceП2!BA39, 1)</f>
        <v>7.61</v>
      </c>
      <c r="K79" s="47">
        <f>SourceП2!S39</f>
        <v>366.04</v>
      </c>
      <c r="L79" s="27"/>
      <c r="R79">
        <f>H79</f>
        <v>48.1</v>
      </c>
    </row>
    <row r="80" spans="1:26" ht="14.25" x14ac:dyDescent="0.2">
      <c r="A80" s="39"/>
      <c r="B80" s="40"/>
      <c r="C80" s="40" t="s">
        <v>292</v>
      </c>
      <c r="D80" s="24"/>
      <c r="E80" s="49"/>
      <c r="F80" s="47">
        <f>SourceП2!AL39</f>
        <v>17.84</v>
      </c>
      <c r="G80" s="26" t="str">
        <f>SourceП2!DD39</f>
        <v/>
      </c>
      <c r="H80" s="47">
        <f>ROUND(SourceП2!AC39*SourceП2!I39, 2)</f>
        <v>17.84</v>
      </c>
      <c r="I80" s="26"/>
      <c r="J80" s="26">
        <f>IF(SourceП2!BC39&lt;&gt; 0, SourceП2!BC39, 1)</f>
        <v>7.61</v>
      </c>
      <c r="K80" s="47">
        <f>SourceП2!P39</f>
        <v>135.76</v>
      </c>
      <c r="L80" s="27"/>
    </row>
    <row r="81" spans="1:26" ht="14.25" x14ac:dyDescent="0.2">
      <c r="A81" s="39"/>
      <c r="B81" s="40"/>
      <c r="C81" s="40" t="s">
        <v>293</v>
      </c>
      <c r="D81" s="24" t="s">
        <v>294</v>
      </c>
      <c r="E81" s="49">
        <f>SourceП2!BZ39</f>
        <v>92</v>
      </c>
      <c r="F81" s="43"/>
      <c r="G81" s="26"/>
      <c r="H81" s="47">
        <f>SUM(S78:S84)</f>
        <v>44.25</v>
      </c>
      <c r="I81" s="29"/>
      <c r="J81" s="45">
        <f>SourceП2!AT39</f>
        <v>92</v>
      </c>
      <c r="K81" s="47">
        <f>SUM(T78:T84)</f>
        <v>336.76</v>
      </c>
      <c r="L81" s="27"/>
    </row>
    <row r="82" spans="1:26" ht="14.25" x14ac:dyDescent="0.2">
      <c r="A82" s="39"/>
      <c r="B82" s="40"/>
      <c r="C82" s="40" t="s">
        <v>295</v>
      </c>
      <c r="D82" s="24" t="s">
        <v>294</v>
      </c>
      <c r="E82" s="49">
        <f>SourceП2!CA39</f>
        <v>65</v>
      </c>
      <c r="F82" s="43"/>
      <c r="G82" s="26"/>
      <c r="H82" s="47">
        <f>SUM(U78:U84)</f>
        <v>31.27</v>
      </c>
      <c r="I82" s="29"/>
      <c r="J82" s="45">
        <f>SourceП2!AU39</f>
        <v>65</v>
      </c>
      <c r="K82" s="47">
        <f>SUM(V78:V84)</f>
        <v>237.93</v>
      </c>
      <c r="L82" s="27"/>
    </row>
    <row r="83" spans="1:26" ht="14.25" x14ac:dyDescent="0.2">
      <c r="A83" s="39"/>
      <c r="B83" s="40"/>
      <c r="C83" s="40" t="s">
        <v>296</v>
      </c>
      <c r="D83" s="24" t="s">
        <v>297</v>
      </c>
      <c r="E83" s="49">
        <f>SourceП2!AQ39</f>
        <v>5</v>
      </c>
      <c r="F83" s="47"/>
      <c r="G83" s="26" t="str">
        <f>SourceП2!DI39</f>
        <v/>
      </c>
      <c r="H83" s="47"/>
      <c r="I83" s="26"/>
      <c r="J83" s="26"/>
      <c r="K83" s="47"/>
      <c r="L83" s="30">
        <f>SourceП2!U39</f>
        <v>5</v>
      </c>
    </row>
    <row r="84" spans="1:26" ht="54" x14ac:dyDescent="0.2">
      <c r="A84" s="41" t="str">
        <f>SourceП2!E40</f>
        <v>6,1</v>
      </c>
      <c r="B84" s="42" t="str">
        <f>SourceП2!F40</f>
        <v>Прайс-лист Торговый дом ТИНКО</v>
      </c>
      <c r="C84" s="42" t="s">
        <v>311</v>
      </c>
      <c r="D84" s="32" t="str">
        <f>SourceП2!H40</f>
        <v>ШТ</v>
      </c>
      <c r="E84" s="33">
        <f>SourceП2!I40</f>
        <v>1</v>
      </c>
      <c r="F84" s="34">
        <f>SourceП2!AL40+SourceП2!AM40+SourceП2!AO40</f>
        <v>1336.33</v>
      </c>
      <c r="G84" s="35" t="s">
        <v>3</v>
      </c>
      <c r="H84" s="34">
        <f>ROUND(SourceП2!AC40*SourceП2!I40, 2)+ROUND(SourceП2!AD40*SourceП2!I40, 2)+ROUND(SourceП2!AF40*SourceП2!I40, 2)</f>
        <v>1336.33</v>
      </c>
      <c r="I84" s="36"/>
      <c r="J84" s="36">
        <f>IF(SourceП2!BC40&lt;&gt; 0, SourceП2!BC40, 1)</f>
        <v>7.61</v>
      </c>
      <c r="K84" s="34">
        <f>SourceП2!O40</f>
        <v>10169.469999999999</v>
      </c>
      <c r="L84" s="37"/>
      <c r="S84">
        <f>ROUND((SourceП2!FX40/100)*((ROUND(SourceП2!AF40*SourceП2!I40, 2)+ROUND(SourceП2!AE40*SourceП2!I40, 2))), 2)</f>
        <v>0</v>
      </c>
      <c r="T84">
        <f>SourceП2!X40</f>
        <v>0</v>
      </c>
      <c r="U84">
        <f>ROUND((SourceП2!FY40/100)*((ROUND(SourceП2!AF40*SourceП2!I40, 2)+ROUND(SourceП2!AE40*SourceП2!I40, 2))), 2)</f>
        <v>0</v>
      </c>
      <c r="V84">
        <f>SourceП2!Y40</f>
        <v>0</v>
      </c>
      <c r="W84">
        <f>IF(SourceП2!BI40&lt;=1,H84, 0)</f>
        <v>0</v>
      </c>
      <c r="X84">
        <f>IF(SourceП2!BI40=2,H84, 0)</f>
        <v>1336.33</v>
      </c>
      <c r="Y84">
        <f>IF(SourceП2!BI40=3,H84, 0)</f>
        <v>0</v>
      </c>
      <c r="Z84">
        <f>IF(SourceП2!BI40=4,H84, 0)</f>
        <v>0</v>
      </c>
    </row>
    <row r="85" spans="1:26" ht="15" x14ac:dyDescent="0.25">
      <c r="G85" s="54">
        <f>H79+H80+H81+H82+SUM(H84:H84)</f>
        <v>1477.79</v>
      </c>
      <c r="H85" s="54"/>
      <c r="J85" s="54">
        <f>K79+K80+K81+K82+SUM(K84:K84)</f>
        <v>11245.96</v>
      </c>
      <c r="K85" s="54"/>
      <c r="L85" s="38">
        <f>SourceП2!U39</f>
        <v>5</v>
      </c>
      <c r="O85" s="20">
        <f>G85</f>
        <v>1477.79</v>
      </c>
      <c r="P85" s="20">
        <f>J85</f>
        <v>11245.96</v>
      </c>
      <c r="Q85" s="20">
        <f>L85</f>
        <v>5</v>
      </c>
      <c r="W85">
        <f>IF(SourceП2!BI39&lt;=1,H79+H80+H81+H82, 0)</f>
        <v>0</v>
      </c>
      <c r="X85">
        <f>IF(SourceП2!BI39=2,H79+H80+H81+H82, 0)</f>
        <v>141.46</v>
      </c>
      <c r="Y85">
        <f>IF(SourceП2!BI39=3,H79+H80+H81+H82, 0)</f>
        <v>0</v>
      </c>
      <c r="Z85">
        <f>IF(SourceП2!BI39=4,H79+H80+H81+H82, 0)</f>
        <v>0</v>
      </c>
    </row>
    <row r="86" spans="1:26" ht="99.75" x14ac:dyDescent="0.2">
      <c r="A86" s="39" t="str">
        <f>SourceП2!E41</f>
        <v>7</v>
      </c>
      <c r="B86" s="40" t="str">
        <f>SourceП2!F41</f>
        <v>м10-08-003-05</v>
      </c>
      <c r="C86" s="40" t="str">
        <f>SourceП2!G41</f>
        <v>Установка контролера в системы оповещения,коммутатора системы оповещения на 8 зон,4-х канального усилетеля мощности для системы оповещения, коммутатора 6 портов LTV NSF-0604 60  в одноблочном исполнении</v>
      </c>
      <c r="D86" s="24" t="str">
        <f>SourceП2!H41</f>
        <v>ШТ</v>
      </c>
      <c r="E86" s="49">
        <f>SourceП2!I41</f>
        <v>5</v>
      </c>
      <c r="F86" s="47">
        <f>SourceП2!AL41+SourceП2!AM41+SourceП2!AO41</f>
        <v>59.839999999999996</v>
      </c>
      <c r="G86" s="26"/>
      <c r="H86" s="47"/>
      <c r="I86" s="26" t="str">
        <f>SourceП2!BO41</f>
        <v/>
      </c>
      <c r="J86" s="26"/>
      <c r="K86" s="47"/>
      <c r="L86" s="27"/>
      <c r="S86">
        <f>ROUND((SourceП2!FX41/100)*((ROUND(SourceП2!AF41*SourceП2!I41, 2)+ROUND(SourceП2!AE41*SourceП2!I41, 2))), 2)</f>
        <v>221.64</v>
      </c>
      <c r="T86">
        <f>SourceП2!X41</f>
        <v>1686.68</v>
      </c>
      <c r="U86">
        <f>ROUND((SourceП2!FY41/100)*((ROUND(SourceП2!AF41*SourceП2!I41, 2)+ROUND(SourceП2!AE41*SourceП2!I41, 2))), 2)</f>
        <v>166.23</v>
      </c>
      <c r="V86">
        <f>SourceП2!Y41</f>
        <v>1265.01</v>
      </c>
    </row>
    <row r="87" spans="1:26" ht="14.25" x14ac:dyDescent="0.2">
      <c r="A87" s="39"/>
      <c r="B87" s="40"/>
      <c r="C87" s="40" t="s">
        <v>290</v>
      </c>
      <c r="D87" s="24"/>
      <c r="E87" s="49"/>
      <c r="F87" s="47">
        <f>SourceП2!AO41</f>
        <v>55.41</v>
      </c>
      <c r="G87" s="26" t="str">
        <f>SourceП2!DG41</f>
        <v/>
      </c>
      <c r="H87" s="47">
        <f>ROUND(SourceП2!AF41*SourceП2!I41, 2)</f>
        <v>277.05</v>
      </c>
      <c r="I87" s="26"/>
      <c r="J87" s="26">
        <f>IF(SourceП2!BA41&lt;&gt; 0, SourceП2!BA41, 1)</f>
        <v>7.61</v>
      </c>
      <c r="K87" s="47">
        <f>SourceП2!S41</f>
        <v>2108.35</v>
      </c>
      <c r="L87" s="27"/>
      <c r="R87">
        <f>H87</f>
        <v>277.05</v>
      </c>
    </row>
    <row r="88" spans="1:26" ht="14.25" x14ac:dyDescent="0.2">
      <c r="A88" s="39"/>
      <c r="B88" s="40"/>
      <c r="C88" s="40" t="s">
        <v>292</v>
      </c>
      <c r="D88" s="24"/>
      <c r="E88" s="49"/>
      <c r="F88" s="47">
        <f>SourceП2!AL41</f>
        <v>4.43</v>
      </c>
      <c r="G88" s="26" t="str">
        <f>SourceП2!DD41</f>
        <v/>
      </c>
      <c r="H88" s="47">
        <f>ROUND(SourceП2!AC41*SourceП2!I41, 2)</f>
        <v>22.15</v>
      </c>
      <c r="I88" s="26"/>
      <c r="J88" s="26">
        <f>IF(SourceП2!BC41&lt;&gt; 0, SourceП2!BC41, 1)</f>
        <v>7.61</v>
      </c>
      <c r="K88" s="47">
        <f>SourceП2!P41</f>
        <v>168.56</v>
      </c>
      <c r="L88" s="27"/>
    </row>
    <row r="89" spans="1:26" ht="14.25" x14ac:dyDescent="0.2">
      <c r="A89" s="39"/>
      <c r="B89" s="40"/>
      <c r="C89" s="40" t="s">
        <v>293</v>
      </c>
      <c r="D89" s="24" t="s">
        <v>294</v>
      </c>
      <c r="E89" s="49">
        <f>SourceП2!BZ41</f>
        <v>80</v>
      </c>
      <c r="F89" s="43"/>
      <c r="G89" s="26"/>
      <c r="H89" s="47">
        <f>SUM(S86:S95)</f>
        <v>221.64</v>
      </c>
      <c r="I89" s="29"/>
      <c r="J89" s="45">
        <f>SourceП2!AT41</f>
        <v>80</v>
      </c>
      <c r="K89" s="47">
        <f>SUM(T86:T95)</f>
        <v>1686.68</v>
      </c>
      <c r="L89" s="27"/>
    </row>
    <row r="90" spans="1:26" ht="14.25" x14ac:dyDescent="0.2">
      <c r="A90" s="39"/>
      <c r="B90" s="40"/>
      <c r="C90" s="40" t="s">
        <v>295</v>
      </c>
      <c r="D90" s="24" t="s">
        <v>294</v>
      </c>
      <c r="E90" s="49">
        <f>SourceП2!CA41</f>
        <v>60</v>
      </c>
      <c r="F90" s="43"/>
      <c r="G90" s="26"/>
      <c r="H90" s="47">
        <f>SUM(U86:U95)</f>
        <v>166.23</v>
      </c>
      <c r="I90" s="29"/>
      <c r="J90" s="45">
        <f>SourceП2!AU41</f>
        <v>60</v>
      </c>
      <c r="K90" s="47">
        <f>SUM(V86:V95)</f>
        <v>1265.01</v>
      </c>
      <c r="L90" s="27"/>
    </row>
    <row r="91" spans="1:26" ht="14.25" x14ac:dyDescent="0.2">
      <c r="A91" s="39"/>
      <c r="B91" s="40"/>
      <c r="C91" s="40" t="s">
        <v>296</v>
      </c>
      <c r="D91" s="24" t="s">
        <v>297</v>
      </c>
      <c r="E91" s="49">
        <f>SourceП2!AQ41</f>
        <v>5.76</v>
      </c>
      <c r="F91" s="47"/>
      <c r="G91" s="26" t="str">
        <f>SourceП2!DI41</f>
        <v/>
      </c>
      <c r="H91" s="47"/>
      <c r="I91" s="26"/>
      <c r="J91" s="26"/>
      <c r="K91" s="47"/>
      <c r="L91" s="30">
        <f>SourceП2!U41</f>
        <v>28.799999999999997</v>
      </c>
    </row>
    <row r="92" spans="1:26" ht="54" x14ac:dyDescent="0.2">
      <c r="A92" s="39" t="str">
        <f>SourceП2!E42</f>
        <v>7,1</v>
      </c>
      <c r="B92" s="40" t="str">
        <f>SourceП2!F42</f>
        <v>Прайс лист ООО Видеоглаз</v>
      </c>
      <c r="C92" s="40" t="s">
        <v>310</v>
      </c>
      <c r="D92" s="24" t="str">
        <f>SourceП2!H42</f>
        <v>ШТ</v>
      </c>
      <c r="E92" s="49">
        <f>SourceП2!I42</f>
        <v>1</v>
      </c>
      <c r="F92" s="47">
        <f>SourceП2!AL42+SourceП2!AM42+SourceП2!AO42</f>
        <v>17318.87</v>
      </c>
      <c r="G92" s="31" t="s">
        <v>3</v>
      </c>
      <c r="H92" s="47">
        <f>ROUND(SourceП2!AC42*SourceП2!I42, 2)+ROUND(SourceП2!AD42*SourceП2!I42, 2)+ROUND(SourceП2!AF42*SourceП2!I42, 2)</f>
        <v>17318.87</v>
      </c>
      <c r="I92" s="26"/>
      <c r="J92" s="26">
        <f>IF(SourceП2!BC42&lt;&gt; 0, SourceП2!BC42, 1)</f>
        <v>7.61</v>
      </c>
      <c r="K92" s="47">
        <f>SourceП2!O42</f>
        <v>131796.6</v>
      </c>
      <c r="L92" s="27"/>
      <c r="S92">
        <f>ROUND((SourceП2!FX42/100)*((ROUND(SourceП2!AF42*SourceП2!I42, 2)+ROUND(SourceП2!AE42*SourceП2!I42, 2))), 2)</f>
        <v>0</v>
      </c>
      <c r="T92">
        <f>SourceП2!X42</f>
        <v>0</v>
      </c>
      <c r="U92">
        <f>ROUND((SourceП2!FY42/100)*((ROUND(SourceП2!AF42*SourceП2!I42, 2)+ROUND(SourceП2!AE42*SourceП2!I42, 2))), 2)</f>
        <v>0</v>
      </c>
      <c r="V92">
        <f>SourceП2!Y42</f>
        <v>0</v>
      </c>
      <c r="W92">
        <f>IF(SourceП2!BI42&lt;=1,H92, 0)</f>
        <v>0</v>
      </c>
      <c r="X92">
        <f>IF(SourceП2!BI42=2,H92, 0)</f>
        <v>17318.87</v>
      </c>
      <c r="Y92">
        <f>IF(SourceП2!BI42=3,H92, 0)</f>
        <v>0</v>
      </c>
      <c r="Z92">
        <f>IF(SourceП2!BI42=4,H92, 0)</f>
        <v>0</v>
      </c>
    </row>
    <row r="93" spans="1:26" ht="54" x14ac:dyDescent="0.2">
      <c r="A93" s="39" t="str">
        <f>SourceП2!E43</f>
        <v>7,2</v>
      </c>
      <c r="B93" s="40" t="str">
        <f>SourceП2!F43</f>
        <v>Прайс-лист ООО ПОЖАРНАЯ БЕЗОПАСНОСТЬ</v>
      </c>
      <c r="C93" s="40" t="s">
        <v>309</v>
      </c>
      <c r="D93" s="24" t="str">
        <f>SourceП2!H43</f>
        <v>ШТ</v>
      </c>
      <c r="E93" s="49">
        <f>SourceП2!I43</f>
        <v>1</v>
      </c>
      <c r="F93" s="47">
        <f>SourceП2!AL43+SourceП2!AM43+SourceП2!AO43</f>
        <v>11545.91</v>
      </c>
      <c r="G93" s="31" t="s">
        <v>3</v>
      </c>
      <c r="H93" s="47">
        <f>ROUND(SourceП2!AC43*SourceП2!I43, 2)+ROUND(SourceП2!AD43*SourceП2!I43, 2)+ROUND(SourceП2!AF43*SourceП2!I43, 2)</f>
        <v>11545.91</v>
      </c>
      <c r="I93" s="26"/>
      <c r="J93" s="26">
        <f>IF(SourceП2!BC43&lt;&gt; 0, SourceП2!BC43, 1)</f>
        <v>7.61</v>
      </c>
      <c r="K93" s="47">
        <f>SourceП2!O43</f>
        <v>87864.38</v>
      </c>
      <c r="L93" s="27"/>
      <c r="S93">
        <f>ROUND((SourceП2!FX43/100)*((ROUND(SourceП2!AF43*SourceП2!I43, 2)+ROUND(SourceП2!AE43*SourceП2!I43, 2))), 2)</f>
        <v>0</v>
      </c>
      <c r="T93">
        <f>SourceП2!X43</f>
        <v>0</v>
      </c>
      <c r="U93">
        <f>ROUND((SourceП2!FY43/100)*((ROUND(SourceП2!AF43*SourceП2!I43, 2)+ROUND(SourceП2!AE43*SourceП2!I43, 2))), 2)</f>
        <v>0</v>
      </c>
      <c r="V93">
        <f>SourceП2!Y43</f>
        <v>0</v>
      </c>
      <c r="W93">
        <f>IF(SourceП2!BI43&lt;=1,H93, 0)</f>
        <v>0</v>
      </c>
      <c r="X93">
        <f>IF(SourceП2!BI43=2,H93, 0)</f>
        <v>11545.91</v>
      </c>
      <c r="Y93">
        <f>IF(SourceП2!BI43=3,H93, 0)</f>
        <v>0</v>
      </c>
      <c r="Z93">
        <f>IF(SourceП2!BI43=4,H93, 0)</f>
        <v>0</v>
      </c>
    </row>
    <row r="94" spans="1:26" ht="28.5" x14ac:dyDescent="0.2">
      <c r="A94" s="39" t="str">
        <f>SourceП2!E44</f>
        <v>7,3</v>
      </c>
      <c r="B94" s="40" t="str">
        <f>SourceП2!F44</f>
        <v>Прайс-лист ТД Видеоглаз</v>
      </c>
      <c r="C94" s="40" t="str">
        <f>SourceП2!G44</f>
        <v>Коммутатор 6 портов LTV NSF-0604-60</v>
      </c>
      <c r="D94" s="24" t="str">
        <f>SourceП2!H44</f>
        <v>ШТ</v>
      </c>
      <c r="E94" s="49">
        <f>SourceП2!I44</f>
        <v>1</v>
      </c>
      <c r="F94" s="47">
        <f>SourceП2!AL44+SourceП2!AM44+SourceП2!AO44</f>
        <v>0</v>
      </c>
      <c r="G94" s="31" t="s">
        <v>3</v>
      </c>
      <c r="H94" s="47">
        <f>ROUND(SourceП2!AC44*SourceП2!I44, 2)+ROUND(SourceП2!AD44*SourceП2!I44, 2)+ROUND(SourceП2!AF44*SourceП2!I44, 2)</f>
        <v>0</v>
      </c>
      <c r="I94" s="26"/>
      <c r="J94" s="26">
        <f>IF(SourceП2!BC44&lt;&gt; 0, SourceП2!BC44, 1)</f>
        <v>7.61</v>
      </c>
      <c r="K94" s="47">
        <f>SourceП2!O44</f>
        <v>0</v>
      </c>
      <c r="L94" s="27"/>
      <c r="S94">
        <f>ROUND((SourceП2!FX44/100)*((ROUND(SourceП2!AF44*SourceП2!I44, 2)+ROUND(SourceП2!AE44*SourceП2!I44, 2))), 2)</f>
        <v>0</v>
      </c>
      <c r="T94">
        <f>SourceП2!X44</f>
        <v>0</v>
      </c>
      <c r="U94">
        <f>ROUND((SourceП2!FY44/100)*((ROUND(SourceП2!AF44*SourceП2!I44, 2)+ROUND(SourceП2!AE44*SourceП2!I44, 2))), 2)</f>
        <v>0</v>
      </c>
      <c r="V94">
        <f>SourceП2!Y44</f>
        <v>0</v>
      </c>
      <c r="W94">
        <f>IF(SourceП2!BI44&lt;=1,H94, 0)</f>
        <v>0</v>
      </c>
      <c r="X94">
        <f>IF(SourceП2!BI44=2,H94, 0)</f>
        <v>0</v>
      </c>
      <c r="Y94">
        <f>IF(SourceП2!BI44=3,H94, 0)</f>
        <v>0</v>
      </c>
      <c r="Z94">
        <f>IF(SourceП2!BI44=4,H94, 0)</f>
        <v>0</v>
      </c>
    </row>
    <row r="95" spans="1:26" ht="68.25" x14ac:dyDescent="0.2">
      <c r="A95" s="41" t="str">
        <f>SourceП2!E45</f>
        <v>7,4</v>
      </c>
      <c r="B95" s="42" t="str">
        <f>SourceП2!F45</f>
        <v>Прайс-лист ООО Видеоглаз</v>
      </c>
      <c r="C95" s="42" t="s">
        <v>308</v>
      </c>
      <c r="D95" s="32" t="str">
        <f>SourceП2!H45</f>
        <v>ШТ</v>
      </c>
      <c r="E95" s="33">
        <f>SourceП2!I45</f>
        <v>2</v>
      </c>
      <c r="F95" s="34">
        <f>SourceП2!AL45+SourceП2!AM45+SourceП2!AO45</f>
        <v>11545.91</v>
      </c>
      <c r="G95" s="35" t="s">
        <v>3</v>
      </c>
      <c r="H95" s="34">
        <f>ROUND(SourceП2!AC45*SourceП2!I45, 2)+ROUND(SourceП2!AD45*SourceП2!I45, 2)+ROUND(SourceП2!AF45*SourceП2!I45, 2)</f>
        <v>23091.82</v>
      </c>
      <c r="I95" s="36"/>
      <c r="J95" s="36">
        <f>IF(SourceП2!BC45&lt;&gt; 0, SourceП2!BC45, 1)</f>
        <v>7.61</v>
      </c>
      <c r="K95" s="34">
        <f>SourceП2!O45</f>
        <v>175728.75</v>
      </c>
      <c r="L95" s="37"/>
      <c r="S95">
        <f>ROUND((SourceП2!FX45/100)*((ROUND(SourceП2!AF45*SourceП2!I45, 2)+ROUND(SourceП2!AE45*SourceП2!I45, 2))), 2)</f>
        <v>0</v>
      </c>
      <c r="T95">
        <f>SourceП2!X45</f>
        <v>0</v>
      </c>
      <c r="U95">
        <f>ROUND((SourceП2!FY45/100)*((ROUND(SourceП2!AF45*SourceП2!I45, 2)+ROUND(SourceП2!AE45*SourceП2!I45, 2))), 2)</f>
        <v>0</v>
      </c>
      <c r="V95">
        <f>SourceП2!Y45</f>
        <v>0</v>
      </c>
      <c r="W95">
        <f>IF(SourceП2!BI45&lt;=1,H95, 0)</f>
        <v>0</v>
      </c>
      <c r="X95">
        <f>IF(SourceП2!BI45=2,H95, 0)</f>
        <v>23091.82</v>
      </c>
      <c r="Y95">
        <f>IF(SourceП2!BI45=3,H95, 0)</f>
        <v>0</v>
      </c>
      <c r="Z95">
        <f>IF(SourceП2!BI45=4,H95, 0)</f>
        <v>0</v>
      </c>
    </row>
    <row r="96" spans="1:26" ht="15" x14ac:dyDescent="0.25">
      <c r="G96" s="54">
        <f>H87+H88+H89+H90+SUM(H92:H95)</f>
        <v>52643.67</v>
      </c>
      <c r="H96" s="54"/>
      <c r="J96" s="54">
        <f>K87+K88+K89+K90+SUM(K92:K95)</f>
        <v>400618.32999999996</v>
      </c>
      <c r="K96" s="54"/>
      <c r="L96" s="38">
        <f>SourceП2!U41</f>
        <v>28.799999999999997</v>
      </c>
      <c r="O96" s="20">
        <f>G96</f>
        <v>52643.67</v>
      </c>
      <c r="P96" s="20">
        <f>J96</f>
        <v>400618.32999999996</v>
      </c>
      <c r="Q96" s="20">
        <f>L96</f>
        <v>28.799999999999997</v>
      </c>
      <c r="W96">
        <f>IF(SourceП2!BI41&lt;=1,H87+H88+H89+H90, 0)</f>
        <v>0</v>
      </c>
      <c r="X96">
        <f>IF(SourceП2!BI41=2,H87+H88+H89+H90, 0)</f>
        <v>687.06999999999994</v>
      </c>
      <c r="Y96">
        <f>IF(SourceП2!BI41=3,H87+H88+H89+H90, 0)</f>
        <v>0</v>
      </c>
      <c r="Z96">
        <f>IF(SourceП2!BI41=4,H87+H88+H89+H90, 0)</f>
        <v>0</v>
      </c>
    </row>
    <row r="97" spans="1:26" ht="28.5" x14ac:dyDescent="0.2">
      <c r="A97" s="39" t="str">
        <f>SourceП2!E46</f>
        <v>8</v>
      </c>
      <c r="B97" s="40" t="str">
        <f>SourceП2!F46</f>
        <v>м10-04-101-07</v>
      </c>
      <c r="C97" s="40" t="str">
        <f>SourceП2!G46</f>
        <v>Громкоговоритель или звуковая колонка в помещении</v>
      </c>
      <c r="D97" s="24" t="str">
        <f>SourceП2!H46</f>
        <v>ШТ</v>
      </c>
      <c r="E97" s="49">
        <f>SourceП2!I46</f>
        <v>43</v>
      </c>
      <c r="F97" s="47">
        <f>SourceП2!AL46+SourceП2!AM46+SourceП2!AO46</f>
        <v>30.770000000000003</v>
      </c>
      <c r="G97" s="26"/>
      <c r="H97" s="47"/>
      <c r="I97" s="26" t="str">
        <f>SourceП2!BO46</f>
        <v/>
      </c>
      <c r="J97" s="26"/>
      <c r="K97" s="47"/>
      <c r="L97" s="27"/>
      <c r="S97">
        <f>ROUND((SourceП2!FX46/100)*((ROUND(SourceП2!AF46*SourceП2!I46, 2)+ROUND(SourceП2!AE46*SourceП2!I46, 2))), 2)</f>
        <v>717.62</v>
      </c>
      <c r="T97">
        <f>SourceП2!X46</f>
        <v>5461.07</v>
      </c>
      <c r="U97">
        <f>ROUND((SourceП2!FY46/100)*((ROUND(SourceП2!AF46*SourceП2!I46, 2)+ROUND(SourceП2!AE46*SourceП2!I46, 2))), 2)</f>
        <v>507.01</v>
      </c>
      <c r="V97">
        <f>SourceП2!Y46</f>
        <v>3858.37</v>
      </c>
    </row>
    <row r="98" spans="1:26" ht="14.25" x14ac:dyDescent="0.2">
      <c r="A98" s="39"/>
      <c r="B98" s="40"/>
      <c r="C98" s="40" t="s">
        <v>290</v>
      </c>
      <c r="D98" s="24"/>
      <c r="E98" s="49"/>
      <c r="F98" s="47">
        <f>SourceП2!AO46</f>
        <v>18.14</v>
      </c>
      <c r="G98" s="26" t="str">
        <f>SourceП2!DG46</f>
        <v/>
      </c>
      <c r="H98" s="47">
        <f>ROUND(SourceП2!AF46*SourceП2!I46, 2)</f>
        <v>780.02</v>
      </c>
      <c r="I98" s="26"/>
      <c r="J98" s="26">
        <f>IF(SourceП2!BA46&lt;&gt; 0, SourceП2!BA46, 1)</f>
        <v>7.61</v>
      </c>
      <c r="K98" s="47">
        <f>SourceП2!S46</f>
        <v>5935.95</v>
      </c>
      <c r="L98" s="27"/>
      <c r="R98">
        <f>H98</f>
        <v>780.02</v>
      </c>
    </row>
    <row r="99" spans="1:26" ht="14.25" x14ac:dyDescent="0.2">
      <c r="A99" s="39"/>
      <c r="B99" s="40"/>
      <c r="C99" s="40" t="s">
        <v>292</v>
      </c>
      <c r="D99" s="24"/>
      <c r="E99" s="49"/>
      <c r="F99" s="47">
        <f>SourceП2!AL46</f>
        <v>12.63</v>
      </c>
      <c r="G99" s="26" t="str">
        <f>SourceП2!DD46</f>
        <v/>
      </c>
      <c r="H99" s="47">
        <f>ROUND(SourceП2!AC46*SourceП2!I46, 2)</f>
        <v>543.09</v>
      </c>
      <c r="I99" s="26"/>
      <c r="J99" s="26">
        <f>IF(SourceП2!BC46&lt;&gt; 0, SourceП2!BC46, 1)</f>
        <v>7.61</v>
      </c>
      <c r="K99" s="47">
        <f>SourceП2!P46</f>
        <v>4132.91</v>
      </c>
      <c r="L99" s="27"/>
    </row>
    <row r="100" spans="1:26" ht="14.25" x14ac:dyDescent="0.2">
      <c r="A100" s="39"/>
      <c r="B100" s="40"/>
      <c r="C100" s="40" t="s">
        <v>293</v>
      </c>
      <c r="D100" s="24" t="s">
        <v>294</v>
      </c>
      <c r="E100" s="49">
        <f>SourceП2!BZ46</f>
        <v>92</v>
      </c>
      <c r="F100" s="43"/>
      <c r="G100" s="26"/>
      <c r="H100" s="47">
        <f>SUM(S97:S103)</f>
        <v>717.62</v>
      </c>
      <c r="I100" s="29"/>
      <c r="J100" s="45">
        <f>SourceП2!AT46</f>
        <v>92</v>
      </c>
      <c r="K100" s="47">
        <f>SUM(T97:T103)</f>
        <v>5461.07</v>
      </c>
      <c r="L100" s="27"/>
    </row>
    <row r="101" spans="1:26" ht="14.25" x14ac:dyDescent="0.2">
      <c r="A101" s="39"/>
      <c r="B101" s="40"/>
      <c r="C101" s="40" t="s">
        <v>295</v>
      </c>
      <c r="D101" s="24" t="s">
        <v>294</v>
      </c>
      <c r="E101" s="49">
        <f>SourceП2!CA46</f>
        <v>65</v>
      </c>
      <c r="F101" s="43"/>
      <c r="G101" s="26"/>
      <c r="H101" s="47">
        <f>SUM(U97:U103)</f>
        <v>507.01</v>
      </c>
      <c r="I101" s="29"/>
      <c r="J101" s="45">
        <f>SourceП2!AU46</f>
        <v>65</v>
      </c>
      <c r="K101" s="47">
        <f>SUM(V97:V103)</f>
        <v>3858.37</v>
      </c>
      <c r="L101" s="27"/>
    </row>
    <row r="102" spans="1:26" ht="14.25" x14ac:dyDescent="0.2">
      <c r="A102" s="39"/>
      <c r="B102" s="40"/>
      <c r="C102" s="40" t="s">
        <v>296</v>
      </c>
      <c r="D102" s="24" t="s">
        <v>297</v>
      </c>
      <c r="E102" s="49">
        <f>SourceП2!AQ46</f>
        <v>2</v>
      </c>
      <c r="F102" s="47"/>
      <c r="G102" s="26" t="str">
        <f>SourceП2!DI46</f>
        <v/>
      </c>
      <c r="H102" s="47"/>
      <c r="I102" s="26"/>
      <c r="J102" s="26"/>
      <c r="K102" s="47"/>
      <c r="L102" s="30">
        <f>SourceП2!U46</f>
        <v>86</v>
      </c>
    </row>
    <row r="103" spans="1:26" ht="54" x14ac:dyDescent="0.2">
      <c r="A103" s="41" t="str">
        <f>SourceП2!E47</f>
        <v>8,1</v>
      </c>
      <c r="B103" s="42" t="str">
        <f>SourceП2!F47</f>
        <v>Прайс-лист ТД Видеоглаз</v>
      </c>
      <c r="C103" s="42" t="s">
        <v>300</v>
      </c>
      <c r="D103" s="32" t="str">
        <f>SourceП2!H47</f>
        <v>ШТ</v>
      </c>
      <c r="E103" s="33">
        <f>SourceП2!I47</f>
        <v>43</v>
      </c>
      <c r="F103" s="34">
        <f>SourceП2!AL47+SourceП2!AM47+SourceП2!AO47</f>
        <v>146.55000000000001</v>
      </c>
      <c r="G103" s="35" t="s">
        <v>3</v>
      </c>
      <c r="H103" s="34">
        <f>ROUND(SourceП2!AC47*SourceП2!I47, 2)+ROUND(SourceП2!AD47*SourceП2!I47, 2)+ROUND(SourceП2!AF47*SourceП2!I47, 2)</f>
        <v>6301.65</v>
      </c>
      <c r="I103" s="36"/>
      <c r="J103" s="36">
        <f>IF(SourceП2!BC47&lt;&gt; 0, SourceП2!BC47, 1)</f>
        <v>7.61</v>
      </c>
      <c r="K103" s="34">
        <f>SourceП2!O47</f>
        <v>47955.56</v>
      </c>
      <c r="L103" s="37"/>
      <c r="S103">
        <f>ROUND((SourceП2!FX47/100)*((ROUND(SourceП2!AF47*SourceП2!I47, 2)+ROUND(SourceП2!AE47*SourceП2!I47, 2))), 2)</f>
        <v>0</v>
      </c>
      <c r="T103">
        <f>SourceП2!X47</f>
        <v>0</v>
      </c>
      <c r="U103">
        <f>ROUND((SourceП2!FY47/100)*((ROUND(SourceП2!AF47*SourceП2!I47, 2)+ROUND(SourceП2!AE47*SourceП2!I47, 2))), 2)</f>
        <v>0</v>
      </c>
      <c r="V103">
        <f>SourceП2!Y47</f>
        <v>0</v>
      </c>
      <c r="W103">
        <f>IF(SourceП2!BI47&lt;=1,H103, 0)</f>
        <v>0</v>
      </c>
      <c r="X103">
        <f>IF(SourceП2!BI47=2,H103, 0)</f>
        <v>6301.65</v>
      </c>
      <c r="Y103">
        <f>IF(SourceП2!BI47=3,H103, 0)</f>
        <v>0</v>
      </c>
      <c r="Z103">
        <f>IF(SourceП2!BI47=4,H103, 0)</f>
        <v>0</v>
      </c>
    </row>
    <row r="104" spans="1:26" ht="15" x14ac:dyDescent="0.25">
      <c r="G104" s="54">
        <f>H98+H99+H100+H101+SUM(H103:H103)</f>
        <v>8849.39</v>
      </c>
      <c r="H104" s="54"/>
      <c r="J104" s="54">
        <f>K98+K99+K100+K101+SUM(K103:K103)</f>
        <v>67343.86</v>
      </c>
      <c r="K104" s="54"/>
      <c r="L104" s="38">
        <f>SourceП2!U46</f>
        <v>86</v>
      </c>
      <c r="O104" s="20">
        <f>G104</f>
        <v>8849.39</v>
      </c>
      <c r="P104" s="20">
        <f>J104</f>
        <v>67343.86</v>
      </c>
      <c r="Q104" s="20">
        <f>L104</f>
        <v>86</v>
      </c>
      <c r="W104">
        <f>IF(SourceП2!BI46&lt;=1,H98+H99+H100+H101, 0)</f>
        <v>0</v>
      </c>
      <c r="X104">
        <f>IF(SourceП2!BI46=2,H98+H99+H100+H101, 0)</f>
        <v>2547.7399999999998</v>
      </c>
      <c r="Y104">
        <f>IF(SourceП2!BI46=3,H98+H99+H100+H101, 0)</f>
        <v>0</v>
      </c>
      <c r="Z104">
        <f>IF(SourceП2!BI46=4,H98+H99+H100+H101, 0)</f>
        <v>0</v>
      </c>
    </row>
    <row r="105" spans="1:26" ht="14.25" x14ac:dyDescent="0.2">
      <c r="A105" s="39" t="str">
        <f>SourceП2!E48</f>
        <v>9</v>
      </c>
      <c r="B105" s="40" t="str">
        <f>SourceП2!F48</f>
        <v>м08-03-605-01</v>
      </c>
      <c r="C105" s="40" t="str">
        <f>SourceП2!G48</f>
        <v>Модуль вентиляторный потолочный</v>
      </c>
      <c r="D105" s="24" t="str">
        <f>SourceП2!H48</f>
        <v>ШТ</v>
      </c>
      <c r="E105" s="49">
        <f>SourceП2!I48</f>
        <v>1</v>
      </c>
      <c r="F105" s="47">
        <f>SourceП2!AL48+SourceП2!AM48+SourceП2!AO48</f>
        <v>19.520000000000003</v>
      </c>
      <c r="G105" s="26"/>
      <c r="H105" s="47"/>
      <c r="I105" s="26" t="str">
        <f>SourceП2!BO48</f>
        <v/>
      </c>
      <c r="J105" s="26"/>
      <c r="K105" s="47"/>
      <c r="L105" s="27"/>
      <c r="S105">
        <f>ROUND((SourceП2!FX48/100)*((ROUND(SourceП2!AF48*SourceП2!I48, 2)+ROUND(SourceП2!AE48*SourceП2!I48, 2))), 2)</f>
        <v>10.53</v>
      </c>
      <c r="T105">
        <f>SourceП2!X48</f>
        <v>80.099999999999994</v>
      </c>
      <c r="U105">
        <f>ROUND((SourceП2!FY48/100)*((ROUND(SourceП2!AF48*SourceП2!I48, 2)+ROUND(SourceП2!AE48*SourceП2!I48, 2))), 2)</f>
        <v>7.2</v>
      </c>
      <c r="V105">
        <f>SourceП2!Y48</f>
        <v>54.81</v>
      </c>
    </row>
    <row r="106" spans="1:26" ht="14.25" x14ac:dyDescent="0.2">
      <c r="A106" s="39"/>
      <c r="B106" s="40"/>
      <c r="C106" s="40" t="s">
        <v>290</v>
      </c>
      <c r="D106" s="24"/>
      <c r="E106" s="49"/>
      <c r="F106" s="47">
        <f>SourceП2!AO48</f>
        <v>9.82</v>
      </c>
      <c r="G106" s="26" t="str">
        <f>SourceП2!DG48</f>
        <v/>
      </c>
      <c r="H106" s="47">
        <f>ROUND(SourceП2!AF48*SourceП2!I48, 2)</f>
        <v>9.82</v>
      </c>
      <c r="I106" s="26"/>
      <c r="J106" s="26">
        <f>IF(SourceП2!BA48&lt;&gt; 0, SourceП2!BA48, 1)</f>
        <v>7.61</v>
      </c>
      <c r="K106" s="47">
        <f>SourceП2!S48</f>
        <v>74.73</v>
      </c>
      <c r="L106" s="27"/>
      <c r="R106">
        <f>H106</f>
        <v>9.82</v>
      </c>
    </row>
    <row r="107" spans="1:26" ht="14.25" x14ac:dyDescent="0.2">
      <c r="A107" s="39"/>
      <c r="B107" s="40"/>
      <c r="C107" s="40" t="s">
        <v>165</v>
      </c>
      <c r="D107" s="24"/>
      <c r="E107" s="49"/>
      <c r="F107" s="47">
        <f>SourceП2!AM48</f>
        <v>8.89</v>
      </c>
      <c r="G107" s="26" t="str">
        <f>SourceП2!DE48</f>
        <v/>
      </c>
      <c r="H107" s="47">
        <f>ROUND(SourceП2!AD48*SourceП2!I48, 2)</f>
        <v>8.89</v>
      </c>
      <c r="I107" s="26"/>
      <c r="J107" s="26">
        <f>IF(SourceП2!BB48&lt;&gt; 0, SourceП2!BB48, 1)</f>
        <v>7.61</v>
      </c>
      <c r="K107" s="47">
        <f>SourceП2!Q48</f>
        <v>67.650000000000006</v>
      </c>
      <c r="L107" s="27"/>
    </row>
    <row r="108" spans="1:26" ht="14.25" x14ac:dyDescent="0.2">
      <c r="A108" s="39"/>
      <c r="B108" s="40"/>
      <c r="C108" s="40" t="s">
        <v>291</v>
      </c>
      <c r="D108" s="24"/>
      <c r="E108" s="49"/>
      <c r="F108" s="47">
        <f>SourceП2!AN48</f>
        <v>1.26</v>
      </c>
      <c r="G108" s="26" t="str">
        <f>SourceП2!DF48</f>
        <v/>
      </c>
      <c r="H108" s="28">
        <f>ROUND(SourceП2!AE48*SourceП2!I48, 2)</f>
        <v>1.26</v>
      </c>
      <c r="I108" s="26"/>
      <c r="J108" s="26">
        <f>IF(SourceП2!BS48&lt;&gt; 0, SourceП2!BS48, 1)</f>
        <v>7.61</v>
      </c>
      <c r="K108" s="28">
        <f>SourceП2!R48</f>
        <v>9.59</v>
      </c>
      <c r="L108" s="27"/>
      <c r="R108">
        <f>H108</f>
        <v>1.26</v>
      </c>
    </row>
    <row r="109" spans="1:26" ht="14.25" x14ac:dyDescent="0.2">
      <c r="A109" s="39"/>
      <c r="B109" s="40"/>
      <c r="C109" s="40" t="s">
        <v>292</v>
      </c>
      <c r="D109" s="24"/>
      <c r="E109" s="49"/>
      <c r="F109" s="47">
        <f>SourceП2!AL48</f>
        <v>0.81</v>
      </c>
      <c r="G109" s="26" t="str">
        <f>SourceП2!DD48</f>
        <v/>
      </c>
      <c r="H109" s="47">
        <f>ROUND(SourceП2!AC48*SourceП2!I48, 2)</f>
        <v>0.81</v>
      </c>
      <c r="I109" s="26"/>
      <c r="J109" s="26">
        <f>IF(SourceП2!BC48&lt;&gt; 0, SourceП2!BC48, 1)</f>
        <v>7.61</v>
      </c>
      <c r="K109" s="47">
        <f>SourceП2!P48</f>
        <v>6.16</v>
      </c>
      <c r="L109" s="27"/>
    </row>
    <row r="110" spans="1:26" ht="14.25" x14ac:dyDescent="0.2">
      <c r="A110" s="39"/>
      <c r="B110" s="40"/>
      <c r="C110" s="40" t="s">
        <v>293</v>
      </c>
      <c r="D110" s="24" t="s">
        <v>294</v>
      </c>
      <c r="E110" s="49">
        <f>SourceП2!BZ48</f>
        <v>95</v>
      </c>
      <c r="F110" s="43"/>
      <c r="G110" s="26"/>
      <c r="H110" s="47">
        <f>SUM(S105:S113)</f>
        <v>10.53</v>
      </c>
      <c r="I110" s="29"/>
      <c r="J110" s="45">
        <f>SourceП2!AT48</f>
        <v>95</v>
      </c>
      <c r="K110" s="47">
        <f>SUM(T105:T113)</f>
        <v>80.099999999999994</v>
      </c>
      <c r="L110" s="27"/>
    </row>
    <row r="111" spans="1:26" ht="14.25" x14ac:dyDescent="0.2">
      <c r="A111" s="39"/>
      <c r="B111" s="40"/>
      <c r="C111" s="40" t="s">
        <v>295</v>
      </c>
      <c r="D111" s="24" t="s">
        <v>294</v>
      </c>
      <c r="E111" s="49">
        <f>SourceП2!CA48</f>
        <v>65</v>
      </c>
      <c r="F111" s="43"/>
      <c r="G111" s="26"/>
      <c r="H111" s="47">
        <f>SUM(U105:U113)</f>
        <v>7.2</v>
      </c>
      <c r="I111" s="29"/>
      <c r="J111" s="45">
        <f>SourceП2!AU48</f>
        <v>65</v>
      </c>
      <c r="K111" s="47">
        <f>SUM(V105:V113)</f>
        <v>54.81</v>
      </c>
      <c r="L111" s="27"/>
    </row>
    <row r="112" spans="1:26" ht="14.25" x14ac:dyDescent="0.2">
      <c r="A112" s="39"/>
      <c r="B112" s="40"/>
      <c r="C112" s="40" t="s">
        <v>296</v>
      </c>
      <c r="D112" s="24" t="s">
        <v>297</v>
      </c>
      <c r="E112" s="49">
        <f>SourceП2!AQ48</f>
        <v>0.99</v>
      </c>
      <c r="F112" s="47"/>
      <c r="G112" s="26" t="str">
        <f>SourceП2!DI48</f>
        <v/>
      </c>
      <c r="H112" s="47"/>
      <c r="I112" s="26"/>
      <c r="J112" s="26"/>
      <c r="K112" s="47"/>
      <c r="L112" s="30">
        <f>SourceП2!U48</f>
        <v>0.99</v>
      </c>
    </row>
    <row r="113" spans="1:26" ht="68.25" x14ac:dyDescent="0.2">
      <c r="A113" s="41" t="str">
        <f>SourceП2!E49</f>
        <v>9,1</v>
      </c>
      <c r="B113" s="42" t="str">
        <f>SourceП2!F49</f>
        <v>Прайс-лист LANMARK</v>
      </c>
      <c r="C113" s="42" t="s">
        <v>307</v>
      </c>
      <c r="D113" s="32" t="str">
        <f>SourceП2!H49</f>
        <v>ШТ</v>
      </c>
      <c r="E113" s="33">
        <f>SourceП2!I49</f>
        <v>1</v>
      </c>
      <c r="F113" s="34">
        <f>SourceП2!AL49+SourceП2!AM49+SourceП2!AO49</f>
        <v>577.74</v>
      </c>
      <c r="G113" s="35" t="s">
        <v>3</v>
      </c>
      <c r="H113" s="34">
        <f>ROUND(SourceП2!AC49*SourceП2!I49, 2)+ROUND(SourceП2!AD49*SourceП2!I49, 2)+ROUND(SourceП2!AF49*SourceП2!I49, 2)</f>
        <v>577.74</v>
      </c>
      <c r="I113" s="36"/>
      <c r="J113" s="36">
        <f>IF(SourceП2!BC49&lt;&gt; 0, SourceП2!BC49, 1)</f>
        <v>7.61</v>
      </c>
      <c r="K113" s="34">
        <f>SourceП2!O49</f>
        <v>4396.6000000000004</v>
      </c>
      <c r="L113" s="37"/>
      <c r="S113">
        <f>ROUND((SourceП2!FX49/100)*((ROUND(SourceП2!AF49*SourceП2!I49, 2)+ROUND(SourceП2!AE49*SourceП2!I49, 2))), 2)</f>
        <v>0</v>
      </c>
      <c r="T113">
        <f>SourceП2!X49</f>
        <v>0</v>
      </c>
      <c r="U113">
        <f>ROUND((SourceП2!FY49/100)*((ROUND(SourceП2!AF49*SourceП2!I49, 2)+ROUND(SourceП2!AE49*SourceП2!I49, 2))), 2)</f>
        <v>0</v>
      </c>
      <c r="V113">
        <f>SourceП2!Y49</f>
        <v>0</v>
      </c>
      <c r="W113">
        <f>IF(SourceП2!BI49&lt;=1,H113, 0)</f>
        <v>0</v>
      </c>
      <c r="X113">
        <f>IF(SourceП2!BI49=2,H113, 0)</f>
        <v>577.74</v>
      </c>
      <c r="Y113">
        <f>IF(SourceП2!BI49=3,H113, 0)</f>
        <v>0</v>
      </c>
      <c r="Z113">
        <f>IF(SourceП2!BI49=4,H113, 0)</f>
        <v>0</v>
      </c>
    </row>
    <row r="114" spans="1:26" ht="15" x14ac:dyDescent="0.25">
      <c r="G114" s="54">
        <f>H106+H107+H109+H110+H111+SUM(H113:H113)</f>
        <v>614.99</v>
      </c>
      <c r="H114" s="54"/>
      <c r="J114" s="54">
        <f>K106+K107+K109+K110+K111+SUM(K113:K113)</f>
        <v>4680.05</v>
      </c>
      <c r="K114" s="54"/>
      <c r="L114" s="38">
        <f>SourceП2!U48</f>
        <v>0.99</v>
      </c>
      <c r="O114" s="20">
        <f>G114</f>
        <v>614.99</v>
      </c>
      <c r="P114" s="20">
        <f>J114</f>
        <v>4680.05</v>
      </c>
      <c r="Q114" s="20">
        <f>L114</f>
        <v>0.99</v>
      </c>
      <c r="W114">
        <f>IF(SourceП2!BI48&lt;=1,H106+H107+H109+H110+H111, 0)</f>
        <v>0</v>
      </c>
      <c r="X114">
        <f>IF(SourceП2!BI48=2,H106+H107+H109+H110+H111, 0)</f>
        <v>37.25</v>
      </c>
      <c r="Y114">
        <f>IF(SourceП2!BI48=3,H106+H107+H109+H110+H111, 0)</f>
        <v>0</v>
      </c>
      <c r="Z114">
        <f>IF(SourceП2!BI48=4,H106+H107+H109+H110+H111, 0)</f>
        <v>0</v>
      </c>
    </row>
    <row r="115" spans="1:26" ht="14.25" x14ac:dyDescent="0.2">
      <c r="A115" s="39" t="str">
        <f>SourceП2!E50</f>
        <v>10</v>
      </c>
      <c r="B115" s="40" t="str">
        <f>SourceП2!F50</f>
        <v>м10-04-067-08</v>
      </c>
      <c r="C115" s="40" t="str">
        <f>SourceП2!G50</f>
        <v>Шкаф коммутации</v>
      </c>
      <c r="D115" s="24" t="str">
        <f>SourceП2!H50</f>
        <v>ШТ</v>
      </c>
      <c r="E115" s="49">
        <f>SourceП2!I50</f>
        <v>1</v>
      </c>
      <c r="F115" s="47">
        <f>SourceП2!AL50+SourceП2!AM50+SourceП2!AO50</f>
        <v>852.14</v>
      </c>
      <c r="G115" s="26"/>
      <c r="H115" s="47"/>
      <c r="I115" s="26" t="str">
        <f>SourceП2!BO50</f>
        <v/>
      </c>
      <c r="J115" s="26"/>
      <c r="K115" s="47"/>
      <c r="L115" s="27"/>
      <c r="S115">
        <f>ROUND((SourceП2!FX50/100)*((ROUND(SourceП2!AF50*SourceП2!I50, 2)+ROUND(SourceП2!AE50*SourceП2!I50, 2))), 2)</f>
        <v>654.53</v>
      </c>
      <c r="T115">
        <f>SourceП2!X50</f>
        <v>4981</v>
      </c>
      <c r="U115">
        <f>ROUND((SourceП2!FY50/100)*((ROUND(SourceП2!AF50*SourceП2!I50, 2)+ROUND(SourceП2!AE50*SourceП2!I50, 2))), 2)</f>
        <v>462.44</v>
      </c>
      <c r="V115">
        <f>SourceП2!Y50</f>
        <v>3519.18</v>
      </c>
    </row>
    <row r="116" spans="1:26" ht="14.25" x14ac:dyDescent="0.2">
      <c r="A116" s="39"/>
      <c r="B116" s="40"/>
      <c r="C116" s="40" t="s">
        <v>290</v>
      </c>
      <c r="D116" s="24"/>
      <c r="E116" s="49"/>
      <c r="F116" s="47">
        <f>SourceП2!AO50</f>
        <v>711.05</v>
      </c>
      <c r="G116" s="26" t="str">
        <f>SourceП2!DG50</f>
        <v/>
      </c>
      <c r="H116" s="47">
        <f>ROUND(SourceП2!AF50*SourceП2!I50, 2)</f>
        <v>711.05</v>
      </c>
      <c r="I116" s="26"/>
      <c r="J116" s="26">
        <f>IF(SourceП2!BA50&lt;&gt; 0, SourceП2!BA50, 1)</f>
        <v>7.61</v>
      </c>
      <c r="K116" s="47">
        <f>SourceП2!S50</f>
        <v>5411.09</v>
      </c>
      <c r="L116" s="27"/>
      <c r="R116">
        <f>H116</f>
        <v>711.05</v>
      </c>
    </row>
    <row r="117" spans="1:26" ht="14.25" x14ac:dyDescent="0.2">
      <c r="A117" s="39"/>
      <c r="B117" s="40"/>
      <c r="C117" s="40" t="s">
        <v>165</v>
      </c>
      <c r="D117" s="24"/>
      <c r="E117" s="49"/>
      <c r="F117" s="47">
        <f>SourceП2!AM50</f>
        <v>3.6</v>
      </c>
      <c r="G117" s="26" t="str">
        <f>SourceП2!DE50</f>
        <v/>
      </c>
      <c r="H117" s="47">
        <f>ROUND(SourceП2!AD50*SourceП2!I50, 2)</f>
        <v>3.6</v>
      </c>
      <c r="I117" s="26"/>
      <c r="J117" s="26">
        <f>IF(SourceП2!BB50&lt;&gt; 0, SourceП2!BB50, 1)</f>
        <v>7.61</v>
      </c>
      <c r="K117" s="47">
        <f>SourceП2!Q50</f>
        <v>27.4</v>
      </c>
      <c r="L117" s="27"/>
    </row>
    <row r="118" spans="1:26" ht="14.25" x14ac:dyDescent="0.2">
      <c r="A118" s="39"/>
      <c r="B118" s="40"/>
      <c r="C118" s="40" t="s">
        <v>291</v>
      </c>
      <c r="D118" s="24"/>
      <c r="E118" s="49"/>
      <c r="F118" s="47">
        <f>SourceП2!AN50</f>
        <v>0.4</v>
      </c>
      <c r="G118" s="26" t="str">
        <f>SourceП2!DF50</f>
        <v/>
      </c>
      <c r="H118" s="28">
        <f>ROUND(SourceП2!AE50*SourceП2!I50, 2)</f>
        <v>0.4</v>
      </c>
      <c r="I118" s="26"/>
      <c r="J118" s="26">
        <f>IF(SourceП2!BS50&lt;&gt; 0, SourceП2!BS50, 1)</f>
        <v>7.61</v>
      </c>
      <c r="K118" s="28">
        <f>SourceП2!R50</f>
        <v>3.04</v>
      </c>
      <c r="L118" s="27"/>
      <c r="R118">
        <f>H118</f>
        <v>0.4</v>
      </c>
    </row>
    <row r="119" spans="1:26" ht="14.25" x14ac:dyDescent="0.2">
      <c r="A119" s="39"/>
      <c r="B119" s="40"/>
      <c r="C119" s="40" t="s">
        <v>292</v>
      </c>
      <c r="D119" s="24"/>
      <c r="E119" s="49"/>
      <c r="F119" s="47">
        <f>SourceП2!AL50</f>
        <v>137.49</v>
      </c>
      <c r="G119" s="26" t="str">
        <f>SourceП2!DD50</f>
        <v/>
      </c>
      <c r="H119" s="47">
        <f>ROUND(SourceП2!AC50*SourceП2!I50, 2)</f>
        <v>137.49</v>
      </c>
      <c r="I119" s="26"/>
      <c r="J119" s="26">
        <f>IF(SourceП2!BC50&lt;&gt; 0, SourceП2!BC50, 1)</f>
        <v>7.61</v>
      </c>
      <c r="K119" s="47">
        <f>SourceП2!P50</f>
        <v>1046.3</v>
      </c>
      <c r="L119" s="27"/>
    </row>
    <row r="120" spans="1:26" ht="14.25" x14ac:dyDescent="0.2">
      <c r="A120" s="39"/>
      <c r="B120" s="40"/>
      <c r="C120" s="40" t="s">
        <v>293</v>
      </c>
      <c r="D120" s="24" t="s">
        <v>294</v>
      </c>
      <c r="E120" s="49">
        <f>SourceП2!BZ50</f>
        <v>92</v>
      </c>
      <c r="F120" s="43"/>
      <c r="G120" s="26"/>
      <c r="H120" s="47">
        <f>SUM(S115:S125)</f>
        <v>654.53</v>
      </c>
      <c r="I120" s="29"/>
      <c r="J120" s="45">
        <f>SourceП2!AT50</f>
        <v>92</v>
      </c>
      <c r="K120" s="47">
        <f>SUM(T115:T125)</f>
        <v>4981</v>
      </c>
      <c r="L120" s="27"/>
    </row>
    <row r="121" spans="1:26" ht="14.25" x14ac:dyDescent="0.2">
      <c r="A121" s="39"/>
      <c r="B121" s="40"/>
      <c r="C121" s="40" t="s">
        <v>295</v>
      </c>
      <c r="D121" s="24" t="s">
        <v>294</v>
      </c>
      <c r="E121" s="49">
        <f>SourceП2!CA50</f>
        <v>65</v>
      </c>
      <c r="F121" s="43"/>
      <c r="G121" s="26"/>
      <c r="H121" s="47">
        <f>SUM(U115:U125)</f>
        <v>462.44</v>
      </c>
      <c r="I121" s="29"/>
      <c r="J121" s="45">
        <f>SourceП2!AU50</f>
        <v>65</v>
      </c>
      <c r="K121" s="47">
        <f>SUM(V115:V125)</f>
        <v>3519.18</v>
      </c>
      <c r="L121" s="27"/>
    </row>
    <row r="122" spans="1:26" ht="14.25" x14ac:dyDescent="0.2">
      <c r="A122" s="39"/>
      <c r="B122" s="40"/>
      <c r="C122" s="40" t="s">
        <v>296</v>
      </c>
      <c r="D122" s="24" t="s">
        <v>297</v>
      </c>
      <c r="E122" s="49">
        <f>SourceП2!AQ50</f>
        <v>68.7</v>
      </c>
      <c r="F122" s="47"/>
      <c r="G122" s="26" t="str">
        <f>SourceП2!DI50</f>
        <v/>
      </c>
      <c r="H122" s="47"/>
      <c r="I122" s="26"/>
      <c r="J122" s="26"/>
      <c r="K122" s="47"/>
      <c r="L122" s="30">
        <f>SourceП2!U50</f>
        <v>68.7</v>
      </c>
    </row>
    <row r="123" spans="1:26" ht="68.25" x14ac:dyDescent="0.2">
      <c r="A123" s="39" t="str">
        <f>SourceП2!E51</f>
        <v>10,1</v>
      </c>
      <c r="B123" s="40" t="str">
        <f>SourceП2!F51</f>
        <v>Прайс-лист Оптимальные коммуникации</v>
      </c>
      <c r="C123" s="40" t="s">
        <v>306</v>
      </c>
      <c r="D123" s="24" t="str">
        <f>SourceП2!H51</f>
        <v>ШТ</v>
      </c>
      <c r="E123" s="49">
        <f>SourceП2!I51</f>
        <v>1</v>
      </c>
      <c r="F123" s="47">
        <f>SourceП2!AL51+SourceП2!AM51+SourceП2!AO51</f>
        <v>2672.67</v>
      </c>
      <c r="G123" s="31" t="s">
        <v>3</v>
      </c>
      <c r="H123" s="47">
        <f>ROUND(SourceП2!AC51*SourceП2!I51, 2)+ROUND(SourceП2!AD51*SourceП2!I51, 2)+ROUND(SourceП2!AF51*SourceП2!I51, 2)</f>
        <v>2672.67</v>
      </c>
      <c r="I123" s="26"/>
      <c r="J123" s="26">
        <f>IF(SourceП2!BC51&lt;&gt; 0, SourceП2!BC51, 1)</f>
        <v>7.61</v>
      </c>
      <c r="K123" s="47">
        <f>SourceП2!O51</f>
        <v>20339.02</v>
      </c>
      <c r="L123" s="27"/>
      <c r="S123">
        <f>ROUND((SourceП2!FX51/100)*((ROUND(SourceП2!AF51*SourceП2!I51, 2)+ROUND(SourceП2!AE51*SourceП2!I51, 2))), 2)</f>
        <v>0</v>
      </c>
      <c r="T123">
        <f>SourceП2!X51</f>
        <v>0</v>
      </c>
      <c r="U123">
        <f>ROUND((SourceП2!FY51/100)*((ROUND(SourceП2!AF51*SourceП2!I51, 2)+ROUND(SourceП2!AE51*SourceП2!I51, 2))), 2)</f>
        <v>0</v>
      </c>
      <c r="V123">
        <f>SourceП2!Y51</f>
        <v>0</v>
      </c>
      <c r="W123">
        <f>IF(SourceП2!BI51&lt;=1,H123, 0)</f>
        <v>0</v>
      </c>
      <c r="X123">
        <f>IF(SourceП2!BI51=2,H123, 0)</f>
        <v>2672.67</v>
      </c>
      <c r="Y123">
        <f>IF(SourceП2!BI51=3,H123, 0)</f>
        <v>0</v>
      </c>
      <c r="Z123">
        <f>IF(SourceП2!BI51=4,H123, 0)</f>
        <v>0</v>
      </c>
    </row>
    <row r="124" spans="1:26" ht="39.75" x14ac:dyDescent="0.2">
      <c r="A124" s="39" t="str">
        <f>SourceП2!E52</f>
        <v>10,2</v>
      </c>
      <c r="B124" s="40" t="str">
        <f>SourceП2!F52</f>
        <v>Прайс-лист</v>
      </c>
      <c r="C124" s="40" t="s">
        <v>305</v>
      </c>
      <c r="D124" s="24" t="str">
        <f>SourceП2!H52</f>
        <v>ШТ</v>
      </c>
      <c r="E124" s="49">
        <f>SourceП2!I52</f>
        <v>1</v>
      </c>
      <c r="F124" s="47">
        <f>SourceП2!AL52+SourceП2!AM52+SourceП2!AO52</f>
        <v>113.03</v>
      </c>
      <c r="G124" s="31" t="s">
        <v>3</v>
      </c>
      <c r="H124" s="47">
        <f>ROUND(SourceП2!AC52*SourceП2!I52, 2)+ROUND(SourceП2!AD52*SourceП2!I52, 2)+ROUND(SourceП2!AF52*SourceП2!I52, 2)</f>
        <v>113.03</v>
      </c>
      <c r="I124" s="26"/>
      <c r="J124" s="26">
        <f>IF(SourceП2!BC52&lt;&gt; 0, SourceП2!BC52, 1)</f>
        <v>7.61</v>
      </c>
      <c r="K124" s="47">
        <f>SourceП2!O52</f>
        <v>860.16</v>
      </c>
      <c r="L124" s="27"/>
      <c r="S124">
        <f>ROUND((SourceП2!FX52/100)*((ROUND(SourceП2!AF52*SourceП2!I52, 2)+ROUND(SourceП2!AE52*SourceП2!I52, 2))), 2)</f>
        <v>0</v>
      </c>
      <c r="T124">
        <f>SourceП2!X52</f>
        <v>0</v>
      </c>
      <c r="U124">
        <f>ROUND((SourceП2!FY52/100)*((ROUND(SourceП2!AF52*SourceП2!I52, 2)+ROUND(SourceП2!AE52*SourceП2!I52, 2))), 2)</f>
        <v>0</v>
      </c>
      <c r="V124">
        <f>SourceП2!Y52</f>
        <v>0</v>
      </c>
      <c r="W124">
        <f>IF(SourceП2!BI52&lt;=1,H124, 0)</f>
        <v>0</v>
      </c>
      <c r="X124">
        <f>IF(SourceП2!BI52=2,H124, 0)</f>
        <v>113.03</v>
      </c>
      <c r="Y124">
        <f>IF(SourceП2!BI52=3,H124, 0)</f>
        <v>0</v>
      </c>
      <c r="Z124">
        <f>IF(SourceП2!BI52=4,H124, 0)</f>
        <v>0</v>
      </c>
    </row>
    <row r="125" spans="1:26" ht="14.25" x14ac:dyDescent="0.2">
      <c r="A125" s="41" t="str">
        <f>SourceП2!E53</f>
        <v>10,3</v>
      </c>
      <c r="B125" s="42" t="str">
        <f>SourceП2!F53</f>
        <v>20.2.08.06-0001</v>
      </c>
      <c r="C125" s="42" t="str">
        <f>SourceП2!G53</f>
        <v>Ролик грузоподъёмный</v>
      </c>
      <c r="D125" s="32" t="str">
        <f>SourceП2!H53</f>
        <v>шт.</v>
      </c>
      <c r="E125" s="33">
        <f>SourceП2!I53</f>
        <v>4</v>
      </c>
      <c r="F125" s="34">
        <f>SourceП2!AL53+SourceП2!AM53+SourceП2!AO53</f>
        <v>374.34</v>
      </c>
      <c r="G125" s="35" t="s">
        <v>3</v>
      </c>
      <c r="H125" s="34">
        <f>ROUND(SourceП2!AC53*SourceП2!I53, 2)+ROUND(SourceП2!AD53*SourceП2!I53, 2)+ROUND(SourceП2!AF53*SourceП2!I53, 2)</f>
        <v>1497.36</v>
      </c>
      <c r="I125" s="36"/>
      <c r="J125" s="36">
        <f>IF(SourceП2!BC53&lt;&gt; 0, SourceП2!BC53, 1)</f>
        <v>7.61</v>
      </c>
      <c r="K125" s="34">
        <f>SourceП2!O53</f>
        <v>11394.91</v>
      </c>
      <c r="L125" s="37"/>
      <c r="S125">
        <f>ROUND((SourceП2!FX53/100)*((ROUND(SourceП2!AF53*SourceП2!I53, 2)+ROUND(SourceП2!AE53*SourceП2!I53, 2))), 2)</f>
        <v>0</v>
      </c>
      <c r="T125">
        <f>SourceП2!X53</f>
        <v>0</v>
      </c>
      <c r="U125">
        <f>ROUND((SourceП2!FY53/100)*((ROUND(SourceП2!AF53*SourceП2!I53, 2)+ROUND(SourceП2!AE53*SourceП2!I53, 2))), 2)</f>
        <v>0</v>
      </c>
      <c r="V125">
        <f>SourceП2!Y53</f>
        <v>0</v>
      </c>
      <c r="W125">
        <f>IF(SourceП2!BI53&lt;=1,H125, 0)</f>
        <v>0</v>
      </c>
      <c r="X125">
        <f>IF(SourceП2!BI53=2,H125, 0)</f>
        <v>1497.36</v>
      </c>
      <c r="Y125">
        <f>IF(SourceП2!BI53=3,H125, 0)</f>
        <v>0</v>
      </c>
      <c r="Z125">
        <f>IF(SourceП2!BI53=4,H125, 0)</f>
        <v>0</v>
      </c>
    </row>
    <row r="126" spans="1:26" ht="15" x14ac:dyDescent="0.25">
      <c r="G126" s="54">
        <f>H116+H117+H119+H120+H121+SUM(H123:H125)</f>
        <v>6252.17</v>
      </c>
      <c r="H126" s="54"/>
      <c r="J126" s="54">
        <f>K116+K117+K119+K120+K121+SUM(K123:K125)</f>
        <v>47579.06</v>
      </c>
      <c r="K126" s="54"/>
      <c r="L126" s="38">
        <f>SourceП2!U50</f>
        <v>68.7</v>
      </c>
      <c r="O126" s="20">
        <f>G126</f>
        <v>6252.17</v>
      </c>
      <c r="P126" s="20">
        <f>J126</f>
        <v>47579.06</v>
      </c>
      <c r="Q126" s="20">
        <f>L126</f>
        <v>68.7</v>
      </c>
      <c r="W126">
        <f>IF(SourceП2!BI50&lt;=1,H116+H117+H119+H120+H121, 0)</f>
        <v>0</v>
      </c>
      <c r="X126">
        <f>IF(SourceП2!BI50=2,H116+H117+H119+H120+H121, 0)</f>
        <v>1969.1100000000001</v>
      </c>
      <c r="Y126">
        <f>IF(SourceП2!BI50=3,H116+H117+H119+H120+H121, 0)</f>
        <v>0</v>
      </c>
      <c r="Z126">
        <f>IF(SourceП2!BI50=4,H116+H117+H119+H120+H121, 0)</f>
        <v>0</v>
      </c>
    </row>
    <row r="127" spans="1:26" ht="14.25" x14ac:dyDescent="0.2">
      <c r="A127" s="39" t="str">
        <f>SourceП2!E54</f>
        <v>11</v>
      </c>
      <c r="B127" s="40" t="str">
        <f>SourceП2!F54</f>
        <v>м08-01-121-01</v>
      </c>
      <c r="C127" s="40" t="str">
        <f>SourceП2!G54</f>
        <v>Аккумулятор  стационарный</v>
      </c>
      <c r="D127" s="24" t="str">
        <f>SourceП2!H54</f>
        <v>ШТ</v>
      </c>
      <c r="E127" s="49">
        <f>SourceП2!I54</f>
        <v>4</v>
      </c>
      <c r="F127" s="47">
        <f>SourceП2!AL54+SourceП2!AM54+SourceП2!AO54</f>
        <v>40.47</v>
      </c>
      <c r="G127" s="26"/>
      <c r="H127" s="47"/>
      <c r="I127" s="26" t="str">
        <f>SourceП2!BO54</f>
        <v/>
      </c>
      <c r="J127" s="26"/>
      <c r="K127" s="47"/>
      <c r="L127" s="27"/>
      <c r="S127">
        <f>ROUND((SourceП2!FX54/100)*((ROUND(SourceП2!AF54*SourceП2!I54, 2)+ROUND(SourceП2!AE54*SourceП2!I54, 2))), 2)</f>
        <v>75.319999999999993</v>
      </c>
      <c r="T127">
        <f>SourceП2!X54</f>
        <v>573.15</v>
      </c>
      <c r="U127">
        <f>ROUND((SourceП2!FY54/100)*((ROUND(SourceП2!AF54*SourceП2!I54, 2)+ROUND(SourceП2!AE54*SourceП2!I54, 2))), 2)</f>
        <v>51.53</v>
      </c>
      <c r="V127">
        <f>SourceП2!Y54</f>
        <v>392.16</v>
      </c>
    </row>
    <row r="128" spans="1:26" ht="14.25" x14ac:dyDescent="0.2">
      <c r="A128" s="39"/>
      <c r="B128" s="40"/>
      <c r="C128" s="40" t="s">
        <v>290</v>
      </c>
      <c r="D128" s="24"/>
      <c r="E128" s="49"/>
      <c r="F128" s="47">
        <f>SourceП2!AO54</f>
        <v>19.82</v>
      </c>
      <c r="G128" s="26" t="str">
        <f>SourceП2!DG54</f>
        <v/>
      </c>
      <c r="H128" s="47">
        <f>ROUND(SourceП2!AF54*SourceП2!I54, 2)</f>
        <v>79.28</v>
      </c>
      <c r="I128" s="26"/>
      <c r="J128" s="26">
        <f>IF(SourceП2!BA54&lt;&gt; 0, SourceП2!BA54, 1)</f>
        <v>7.61</v>
      </c>
      <c r="K128" s="47">
        <f>SourceП2!S54</f>
        <v>603.32000000000005</v>
      </c>
      <c r="L128" s="27"/>
      <c r="R128">
        <f>H128</f>
        <v>79.28</v>
      </c>
    </row>
    <row r="129" spans="1:26" ht="14.25" x14ac:dyDescent="0.2">
      <c r="A129" s="39"/>
      <c r="B129" s="40"/>
      <c r="C129" s="40" t="s">
        <v>292</v>
      </c>
      <c r="D129" s="24"/>
      <c r="E129" s="49"/>
      <c r="F129" s="47">
        <f>SourceП2!AL54</f>
        <v>20.65</v>
      </c>
      <c r="G129" s="26" t="str">
        <f>SourceП2!DD54</f>
        <v/>
      </c>
      <c r="H129" s="47">
        <f>ROUND(SourceП2!AC54*SourceП2!I54, 2)</f>
        <v>82.6</v>
      </c>
      <c r="I129" s="26"/>
      <c r="J129" s="26">
        <f>IF(SourceП2!BC54&lt;&gt; 0, SourceП2!BC54, 1)</f>
        <v>7.61</v>
      </c>
      <c r="K129" s="47">
        <f>SourceП2!P54</f>
        <v>628.59</v>
      </c>
      <c r="L129" s="27"/>
    </row>
    <row r="130" spans="1:26" ht="14.25" x14ac:dyDescent="0.2">
      <c r="A130" s="39"/>
      <c r="B130" s="40"/>
      <c r="C130" s="40" t="s">
        <v>293</v>
      </c>
      <c r="D130" s="24" t="s">
        <v>294</v>
      </c>
      <c r="E130" s="49">
        <f>SourceП2!BZ54</f>
        <v>95</v>
      </c>
      <c r="F130" s="43"/>
      <c r="G130" s="26"/>
      <c r="H130" s="47">
        <f>SUM(S127:S134)</f>
        <v>75.319999999999993</v>
      </c>
      <c r="I130" s="29"/>
      <c r="J130" s="45">
        <f>SourceП2!AT54</f>
        <v>95</v>
      </c>
      <c r="K130" s="47">
        <f>SUM(T127:T134)</f>
        <v>573.15</v>
      </c>
      <c r="L130" s="27"/>
    </row>
    <row r="131" spans="1:26" ht="14.25" x14ac:dyDescent="0.2">
      <c r="A131" s="39"/>
      <c r="B131" s="40"/>
      <c r="C131" s="40" t="s">
        <v>295</v>
      </c>
      <c r="D131" s="24" t="s">
        <v>294</v>
      </c>
      <c r="E131" s="49">
        <f>SourceП2!CA54</f>
        <v>65</v>
      </c>
      <c r="F131" s="43"/>
      <c r="G131" s="26"/>
      <c r="H131" s="47">
        <f>SUM(U127:U134)</f>
        <v>51.53</v>
      </c>
      <c r="I131" s="29"/>
      <c r="J131" s="45">
        <f>SourceП2!AU54</f>
        <v>65</v>
      </c>
      <c r="K131" s="47">
        <f>SUM(V127:V134)</f>
        <v>392.16</v>
      </c>
      <c r="L131" s="27"/>
    </row>
    <row r="132" spans="1:26" ht="14.25" x14ac:dyDescent="0.2">
      <c r="A132" s="39"/>
      <c r="B132" s="40"/>
      <c r="C132" s="40" t="s">
        <v>296</v>
      </c>
      <c r="D132" s="24" t="s">
        <v>297</v>
      </c>
      <c r="E132" s="49">
        <f>SourceП2!AQ54</f>
        <v>2.06</v>
      </c>
      <c r="F132" s="47"/>
      <c r="G132" s="26" t="str">
        <f>SourceП2!DI54</f>
        <v/>
      </c>
      <c r="H132" s="47"/>
      <c r="I132" s="26"/>
      <c r="J132" s="26"/>
      <c r="K132" s="47"/>
      <c r="L132" s="30">
        <f>SourceП2!U54</f>
        <v>8.24</v>
      </c>
    </row>
    <row r="133" spans="1:26" ht="28.5" x14ac:dyDescent="0.2">
      <c r="A133" s="39" t="str">
        <f>SourceП2!E55</f>
        <v>11,1</v>
      </c>
      <c r="B133" s="40" t="str">
        <f>SourceП2!F55</f>
        <v>62.4.01.01-0006</v>
      </c>
      <c r="C133" s="40" t="str">
        <f>SourceП2!G55</f>
        <v>Батарея аккумуляторная АКБ-17 12В/17 А/ч</v>
      </c>
      <c r="D133" s="24" t="str">
        <f>SourceП2!H55</f>
        <v>шт.</v>
      </c>
      <c r="E133" s="49">
        <f>SourceП2!I55</f>
        <v>2</v>
      </c>
      <c r="F133" s="47">
        <f>SourceП2!AL55+SourceП2!AM55+SourceП2!AO55</f>
        <v>230.51</v>
      </c>
      <c r="G133" s="31" t="s">
        <v>3</v>
      </c>
      <c r="H133" s="47">
        <f>ROUND(SourceП2!AC55*SourceП2!I55, 2)+ROUND(SourceП2!AD55*SourceП2!I55, 2)+ROUND(SourceП2!AF55*SourceП2!I55, 2)</f>
        <v>461.02</v>
      </c>
      <c r="I133" s="26"/>
      <c r="J133" s="26">
        <f>IF(SourceП2!BC55&lt;&gt; 0, SourceП2!BC55, 1)</f>
        <v>7.61</v>
      </c>
      <c r="K133" s="47">
        <f>SourceП2!O55</f>
        <v>3508.36</v>
      </c>
      <c r="L133" s="27"/>
      <c r="S133">
        <f>ROUND((SourceП2!FX55/100)*((ROUND(SourceП2!AF55*SourceП2!I55, 2)+ROUND(SourceП2!AE55*SourceП2!I55, 2))), 2)</f>
        <v>0</v>
      </c>
      <c r="T133">
        <f>SourceП2!X55</f>
        <v>0</v>
      </c>
      <c r="U133">
        <f>ROUND((SourceП2!FY55/100)*((ROUND(SourceП2!AF55*SourceП2!I55, 2)+ROUND(SourceП2!AE55*SourceП2!I55, 2))), 2)</f>
        <v>0</v>
      </c>
      <c r="V133">
        <f>SourceП2!Y55</f>
        <v>0</v>
      </c>
      <c r="W133">
        <f>IF(SourceП2!BI55&lt;=1,H133, 0)</f>
        <v>0</v>
      </c>
      <c r="X133">
        <f>IF(SourceП2!BI55=2,H133, 0)</f>
        <v>461.02</v>
      </c>
      <c r="Y133">
        <f>IF(SourceП2!BI55=3,H133, 0)</f>
        <v>0</v>
      </c>
      <c r="Z133">
        <f>IF(SourceП2!BI55=4,H133, 0)</f>
        <v>0</v>
      </c>
    </row>
    <row r="134" spans="1:26" ht="28.5" x14ac:dyDescent="0.2">
      <c r="A134" s="41" t="str">
        <f>SourceП2!E56</f>
        <v>11,2</v>
      </c>
      <c r="B134" s="42" t="str">
        <f>SourceП2!F56</f>
        <v>62.4.01.01-0010</v>
      </c>
      <c r="C134" s="42" t="str">
        <f>SourceП2!G56</f>
        <v>Батарея аккумуляторная АКБ-65 12В/120 А/ч</v>
      </c>
      <c r="D134" s="32" t="str">
        <f>SourceП2!H56</f>
        <v>шт.</v>
      </c>
      <c r="E134" s="33">
        <f>SourceП2!I56</f>
        <v>2</v>
      </c>
      <c r="F134" s="34">
        <f>SourceП2!AL56+SourceП2!AM56+SourceП2!AO56</f>
        <v>848.69</v>
      </c>
      <c r="G134" s="35" t="s">
        <v>3</v>
      </c>
      <c r="H134" s="34">
        <f>ROUND(SourceП2!AC56*SourceП2!I56, 2)+ROUND(SourceП2!AD56*SourceП2!I56, 2)+ROUND(SourceП2!AF56*SourceП2!I56, 2)</f>
        <v>1697.38</v>
      </c>
      <c r="I134" s="36"/>
      <c r="J134" s="36">
        <f>IF(SourceП2!BC56&lt;&gt; 0, SourceП2!BC56, 1)</f>
        <v>7.61</v>
      </c>
      <c r="K134" s="34">
        <f>SourceП2!O56</f>
        <v>12917.06</v>
      </c>
      <c r="L134" s="37"/>
      <c r="S134">
        <f>ROUND((SourceП2!FX56/100)*((ROUND(SourceП2!AF56*SourceП2!I56, 2)+ROUND(SourceП2!AE56*SourceП2!I56, 2))), 2)</f>
        <v>0</v>
      </c>
      <c r="T134">
        <f>SourceП2!X56</f>
        <v>0</v>
      </c>
      <c r="U134">
        <f>ROUND((SourceП2!FY56/100)*((ROUND(SourceП2!AF56*SourceП2!I56, 2)+ROUND(SourceП2!AE56*SourceП2!I56, 2))), 2)</f>
        <v>0</v>
      </c>
      <c r="V134">
        <f>SourceП2!Y56</f>
        <v>0</v>
      </c>
      <c r="W134">
        <f>IF(SourceП2!BI56&lt;=1,H134, 0)</f>
        <v>0</v>
      </c>
      <c r="X134">
        <f>IF(SourceП2!BI56=2,H134, 0)</f>
        <v>1697.38</v>
      </c>
      <c r="Y134">
        <f>IF(SourceП2!BI56=3,H134, 0)</f>
        <v>0</v>
      </c>
      <c r="Z134">
        <f>IF(SourceП2!BI56=4,H134, 0)</f>
        <v>0</v>
      </c>
    </row>
    <row r="135" spans="1:26" ht="15" x14ac:dyDescent="0.25">
      <c r="G135" s="54">
        <f>H128+H129+H130+H131+SUM(H133:H134)</f>
        <v>2447.13</v>
      </c>
      <c r="H135" s="54"/>
      <c r="J135" s="54">
        <f>K128+K129+K130+K131+SUM(K133:K134)</f>
        <v>18622.64</v>
      </c>
      <c r="K135" s="54"/>
      <c r="L135" s="38">
        <f>SourceП2!U54</f>
        <v>8.24</v>
      </c>
      <c r="O135" s="20">
        <f>G135</f>
        <v>2447.13</v>
      </c>
      <c r="P135" s="20">
        <f>J135</f>
        <v>18622.64</v>
      </c>
      <c r="Q135" s="20">
        <f>L135</f>
        <v>8.24</v>
      </c>
      <c r="W135">
        <f>IF(SourceП2!BI54&lt;=1,H128+H129+H130+H131, 0)</f>
        <v>0</v>
      </c>
      <c r="X135">
        <f>IF(SourceП2!BI54=2,H128+H129+H130+H131, 0)</f>
        <v>288.73</v>
      </c>
      <c r="Y135">
        <f>IF(SourceП2!BI54=3,H128+H129+H130+H131, 0)</f>
        <v>0</v>
      </c>
      <c r="Z135">
        <f>IF(SourceП2!BI54=4,H128+H129+H130+H131, 0)</f>
        <v>0</v>
      </c>
    </row>
    <row r="136" spans="1:26" ht="28.5" x14ac:dyDescent="0.2">
      <c r="A136" s="39" t="str">
        <f>SourceП2!E57</f>
        <v>12</v>
      </c>
      <c r="B136" s="40" t="str">
        <f>SourceП2!F57</f>
        <v>м08-02-370-02</v>
      </c>
      <c r="C136" s="40" t="str">
        <f>SourceП2!G57</f>
        <v>Щиток до трех групп, устанавливаемый в нише цоколя</v>
      </c>
      <c r="D136" s="24" t="str">
        <f>SourceП2!H57</f>
        <v>ШТ</v>
      </c>
      <c r="E136" s="49">
        <f>SourceП2!I57</f>
        <v>1</v>
      </c>
      <c r="F136" s="47">
        <f>SourceП2!AL57+SourceП2!AM57+SourceП2!AO57</f>
        <v>33.42</v>
      </c>
      <c r="G136" s="26"/>
      <c r="H136" s="47"/>
      <c r="I136" s="26" t="str">
        <f>SourceП2!BO57</f>
        <v/>
      </c>
      <c r="J136" s="26"/>
      <c r="K136" s="47"/>
      <c r="L136" s="27"/>
      <c r="S136">
        <f>ROUND((SourceП2!FX57/100)*((ROUND(SourceП2!AF57*SourceП2!I57, 2)+ROUND(SourceП2!AE57*SourceП2!I57, 2))), 2)</f>
        <v>11.36</v>
      </c>
      <c r="T136">
        <f>SourceП2!X57</f>
        <v>86.46</v>
      </c>
      <c r="U136">
        <f>ROUND((SourceП2!FY57/100)*((ROUND(SourceП2!AF57*SourceП2!I57, 2)+ROUND(SourceП2!AE57*SourceП2!I57, 2))), 2)</f>
        <v>7.77</v>
      </c>
      <c r="V136">
        <f>SourceП2!Y57</f>
        <v>59.16</v>
      </c>
    </row>
    <row r="137" spans="1:26" ht="14.25" x14ac:dyDescent="0.2">
      <c r="A137" s="39"/>
      <c r="B137" s="40"/>
      <c r="C137" s="40" t="s">
        <v>290</v>
      </c>
      <c r="D137" s="24"/>
      <c r="E137" s="49"/>
      <c r="F137" s="47">
        <f>SourceП2!AO57</f>
        <v>9.4499999999999993</v>
      </c>
      <c r="G137" s="26" t="str">
        <f>SourceП2!DG57</f>
        <v/>
      </c>
      <c r="H137" s="47">
        <f>ROUND(SourceП2!AF57*SourceП2!I57, 2)</f>
        <v>9.4499999999999993</v>
      </c>
      <c r="I137" s="26"/>
      <c r="J137" s="26">
        <f>IF(SourceП2!BA57&lt;&gt; 0, SourceП2!BA57, 1)</f>
        <v>7.61</v>
      </c>
      <c r="K137" s="47">
        <f>SourceП2!S57</f>
        <v>71.91</v>
      </c>
      <c r="L137" s="27"/>
      <c r="R137">
        <f>H137</f>
        <v>9.4499999999999993</v>
      </c>
    </row>
    <row r="138" spans="1:26" ht="14.25" x14ac:dyDescent="0.2">
      <c r="A138" s="39"/>
      <c r="B138" s="40"/>
      <c r="C138" s="40" t="s">
        <v>165</v>
      </c>
      <c r="D138" s="24"/>
      <c r="E138" s="49"/>
      <c r="F138" s="47">
        <f>SourceП2!AM57</f>
        <v>17.77</v>
      </c>
      <c r="G138" s="26" t="str">
        <f>SourceП2!DE57</f>
        <v/>
      </c>
      <c r="H138" s="47">
        <f>ROUND(SourceП2!AD57*SourceП2!I57, 2)</f>
        <v>17.77</v>
      </c>
      <c r="I138" s="26"/>
      <c r="J138" s="26">
        <f>IF(SourceП2!BB57&lt;&gt; 0, SourceП2!BB57, 1)</f>
        <v>7.61</v>
      </c>
      <c r="K138" s="47">
        <f>SourceП2!Q57</f>
        <v>135.22999999999999</v>
      </c>
      <c r="L138" s="27"/>
    </row>
    <row r="139" spans="1:26" ht="14.25" x14ac:dyDescent="0.2">
      <c r="A139" s="39"/>
      <c r="B139" s="40"/>
      <c r="C139" s="40" t="s">
        <v>291</v>
      </c>
      <c r="D139" s="24"/>
      <c r="E139" s="49"/>
      <c r="F139" s="47">
        <f>SourceП2!AN57</f>
        <v>2.5099999999999998</v>
      </c>
      <c r="G139" s="26" t="str">
        <f>SourceП2!DF57</f>
        <v/>
      </c>
      <c r="H139" s="28">
        <f>ROUND(SourceП2!AE57*SourceП2!I57, 2)</f>
        <v>2.5099999999999998</v>
      </c>
      <c r="I139" s="26"/>
      <c r="J139" s="26">
        <f>IF(SourceП2!BS57&lt;&gt; 0, SourceП2!BS57, 1)</f>
        <v>7.61</v>
      </c>
      <c r="K139" s="28">
        <f>SourceП2!R57</f>
        <v>19.100000000000001</v>
      </c>
      <c r="L139" s="27"/>
      <c r="R139">
        <f>H139</f>
        <v>2.5099999999999998</v>
      </c>
    </row>
    <row r="140" spans="1:26" ht="14.25" x14ac:dyDescent="0.2">
      <c r="A140" s="39"/>
      <c r="B140" s="40"/>
      <c r="C140" s="40" t="s">
        <v>292</v>
      </c>
      <c r="D140" s="24"/>
      <c r="E140" s="49"/>
      <c r="F140" s="47">
        <f>SourceП2!AL57</f>
        <v>6.2</v>
      </c>
      <c r="G140" s="26" t="str">
        <f>SourceП2!DD57</f>
        <v/>
      </c>
      <c r="H140" s="47">
        <f>ROUND(SourceП2!AC57*SourceП2!I57, 2)</f>
        <v>6.2</v>
      </c>
      <c r="I140" s="26"/>
      <c r="J140" s="26">
        <f>IF(SourceП2!BC57&lt;&gt; 0, SourceП2!BC57, 1)</f>
        <v>7.61</v>
      </c>
      <c r="K140" s="47">
        <f>SourceП2!P57</f>
        <v>47.18</v>
      </c>
      <c r="L140" s="27"/>
    </row>
    <row r="141" spans="1:26" ht="14.25" x14ac:dyDescent="0.2">
      <c r="A141" s="39"/>
      <c r="B141" s="40"/>
      <c r="C141" s="40" t="s">
        <v>293</v>
      </c>
      <c r="D141" s="24" t="s">
        <v>294</v>
      </c>
      <c r="E141" s="49">
        <f>SourceП2!BZ57</f>
        <v>95</v>
      </c>
      <c r="F141" s="43"/>
      <c r="G141" s="26"/>
      <c r="H141" s="47">
        <f>SUM(S136:S144)</f>
        <v>11.36</v>
      </c>
      <c r="I141" s="29"/>
      <c r="J141" s="45">
        <f>SourceП2!AT57</f>
        <v>95</v>
      </c>
      <c r="K141" s="47">
        <f>SUM(T136:T144)</f>
        <v>86.46</v>
      </c>
      <c r="L141" s="27"/>
    </row>
    <row r="142" spans="1:26" ht="14.25" x14ac:dyDescent="0.2">
      <c r="A142" s="39"/>
      <c r="B142" s="40"/>
      <c r="C142" s="40" t="s">
        <v>295</v>
      </c>
      <c r="D142" s="24" t="s">
        <v>294</v>
      </c>
      <c r="E142" s="49">
        <f>SourceП2!CA57</f>
        <v>65</v>
      </c>
      <c r="F142" s="43"/>
      <c r="G142" s="26"/>
      <c r="H142" s="47">
        <f>SUM(U136:U144)</f>
        <v>7.77</v>
      </c>
      <c r="I142" s="29"/>
      <c r="J142" s="45">
        <f>SourceП2!AU57</f>
        <v>65</v>
      </c>
      <c r="K142" s="47">
        <f>SUM(V136:V144)</f>
        <v>59.16</v>
      </c>
      <c r="L142" s="27"/>
    </row>
    <row r="143" spans="1:26" ht="14.25" x14ac:dyDescent="0.2">
      <c r="A143" s="39"/>
      <c r="B143" s="40"/>
      <c r="C143" s="40" t="s">
        <v>296</v>
      </c>
      <c r="D143" s="24" t="s">
        <v>297</v>
      </c>
      <c r="E143" s="49">
        <f>SourceП2!AQ57</f>
        <v>0.9</v>
      </c>
      <c r="F143" s="47"/>
      <c r="G143" s="26" t="str">
        <f>SourceП2!DI57</f>
        <v/>
      </c>
      <c r="H143" s="47"/>
      <c r="I143" s="26"/>
      <c r="J143" s="26"/>
      <c r="K143" s="47"/>
      <c r="L143" s="30">
        <f>SourceП2!U57</f>
        <v>0.9</v>
      </c>
    </row>
    <row r="144" spans="1:26" ht="42.75" x14ac:dyDescent="0.2">
      <c r="A144" s="41" t="str">
        <f>SourceП2!E58</f>
        <v>12,1</v>
      </c>
      <c r="B144" s="42" t="str">
        <f>SourceП2!F58</f>
        <v>62.1.02.03-0003</v>
      </c>
      <c r="C144" s="42" t="str">
        <f>SourceП2!G58</f>
        <v>Боксы модульные для автоматических выключателей наружной установки КМПн 2/2</v>
      </c>
      <c r="D144" s="32" t="str">
        <f>SourceП2!H58</f>
        <v>10 шт.</v>
      </c>
      <c r="E144" s="33">
        <f>SourceП2!I58</f>
        <v>0.1</v>
      </c>
      <c r="F144" s="34">
        <f>SourceП2!AL58+SourceП2!AM58+SourceП2!AO58</f>
        <v>188.5</v>
      </c>
      <c r="G144" s="35" t="s">
        <v>3</v>
      </c>
      <c r="H144" s="34">
        <f>ROUND(SourceП2!AC58*SourceП2!I58, 2)+ROUND(SourceП2!AD58*SourceП2!I58, 2)+ROUND(SourceП2!AF58*SourceП2!I58, 2)</f>
        <v>18.850000000000001</v>
      </c>
      <c r="I144" s="36"/>
      <c r="J144" s="36">
        <f>IF(SourceП2!BC58&lt;&gt; 0, SourceП2!BC58, 1)</f>
        <v>7.61</v>
      </c>
      <c r="K144" s="34">
        <f>SourceП2!O58</f>
        <v>143.44999999999999</v>
      </c>
      <c r="L144" s="37"/>
      <c r="S144">
        <f>ROUND((SourceП2!FX58/100)*((ROUND(SourceП2!AF58*SourceП2!I58, 2)+ROUND(SourceП2!AE58*SourceП2!I58, 2))), 2)</f>
        <v>0</v>
      </c>
      <c r="T144">
        <f>SourceП2!X58</f>
        <v>0</v>
      </c>
      <c r="U144">
        <f>ROUND((SourceП2!FY58/100)*((ROUND(SourceП2!AF58*SourceП2!I58, 2)+ROUND(SourceП2!AE58*SourceП2!I58, 2))), 2)</f>
        <v>0</v>
      </c>
      <c r="V144">
        <f>SourceП2!Y58</f>
        <v>0</v>
      </c>
      <c r="W144">
        <f>IF(SourceП2!BI58&lt;=1,H144, 0)</f>
        <v>0</v>
      </c>
      <c r="X144">
        <f>IF(SourceП2!BI58=2,H144, 0)</f>
        <v>18.850000000000001</v>
      </c>
      <c r="Y144">
        <f>IF(SourceП2!BI58=3,H144, 0)</f>
        <v>0</v>
      </c>
      <c r="Z144">
        <f>IF(SourceП2!BI58=4,H144, 0)</f>
        <v>0</v>
      </c>
    </row>
    <row r="145" spans="1:26" ht="15" x14ac:dyDescent="0.25">
      <c r="G145" s="54">
        <f>H137+H138+H140+H141+H142+SUM(H144:H144)</f>
        <v>71.400000000000006</v>
      </c>
      <c r="H145" s="54"/>
      <c r="J145" s="54">
        <f>K137+K138+K140+K141+K142+SUM(K144:K144)</f>
        <v>543.38999999999987</v>
      </c>
      <c r="K145" s="54"/>
      <c r="L145" s="38">
        <f>SourceП2!U57</f>
        <v>0.9</v>
      </c>
      <c r="O145" s="20">
        <f>G145</f>
        <v>71.400000000000006</v>
      </c>
      <c r="P145" s="20">
        <f>J145</f>
        <v>543.38999999999987</v>
      </c>
      <c r="Q145" s="20">
        <f>L145</f>
        <v>0.9</v>
      </c>
      <c r="W145">
        <f>IF(SourceП2!BI57&lt;=1,H137+H138+H140+H141+H142, 0)</f>
        <v>0</v>
      </c>
      <c r="X145">
        <f>IF(SourceП2!BI57=2,H137+H138+H140+H141+H142, 0)</f>
        <v>52.55</v>
      </c>
      <c r="Y145">
        <f>IF(SourceП2!BI57=3,H137+H138+H140+H141+H142, 0)</f>
        <v>0</v>
      </c>
      <c r="Z145">
        <f>IF(SourceП2!BI57=4,H137+H138+H140+H141+H142, 0)</f>
        <v>0</v>
      </c>
    </row>
    <row r="146" spans="1:26" ht="42.75" x14ac:dyDescent="0.2">
      <c r="A146" s="39" t="str">
        <f>SourceП2!E59</f>
        <v>13</v>
      </c>
      <c r="B146" s="40" t="str">
        <f>SourceП2!F59</f>
        <v>м08-03-526-01</v>
      </c>
      <c r="C146" s="40" t="str">
        <f>SourceП2!G59</f>
        <v>Автомат одно-, двух-, трехполюсный, устанавливаемый на конструкции на стене или колонне, на ток до 25 А</v>
      </c>
      <c r="D146" s="24" t="str">
        <f>SourceП2!H59</f>
        <v>ШТ</v>
      </c>
      <c r="E146" s="49">
        <f>SourceП2!I59</f>
        <v>1</v>
      </c>
      <c r="F146" s="47">
        <f>SourceП2!AL59+SourceП2!AM59+SourceП2!AO59</f>
        <v>35.980000000000004</v>
      </c>
      <c r="G146" s="26"/>
      <c r="H146" s="47"/>
      <c r="I146" s="26" t="str">
        <f>SourceП2!BO59</f>
        <v/>
      </c>
      <c r="J146" s="26"/>
      <c r="K146" s="47"/>
      <c r="L146" s="27"/>
      <c r="S146">
        <f>ROUND((SourceП2!FX59/100)*((ROUND(SourceП2!AF59*SourceП2!I59, 2)+ROUND(SourceП2!AE59*SourceП2!I59, 2))), 2)</f>
        <v>14.1</v>
      </c>
      <c r="T146">
        <f>SourceП2!X59</f>
        <v>107.28</v>
      </c>
      <c r="U146">
        <f>ROUND((SourceП2!FY59/100)*((ROUND(SourceП2!AF59*SourceП2!I59, 2)+ROUND(SourceП2!AE59*SourceП2!I59, 2))), 2)</f>
        <v>9.65</v>
      </c>
      <c r="V146">
        <f>SourceП2!Y59</f>
        <v>73.400000000000006</v>
      </c>
    </row>
    <row r="147" spans="1:26" ht="14.25" x14ac:dyDescent="0.2">
      <c r="A147" s="39"/>
      <c r="B147" s="40"/>
      <c r="C147" s="40" t="s">
        <v>290</v>
      </c>
      <c r="D147" s="24"/>
      <c r="E147" s="49"/>
      <c r="F147" s="47">
        <f>SourceП2!AO59</f>
        <v>14.84</v>
      </c>
      <c r="G147" s="26" t="str">
        <f>SourceП2!DG59</f>
        <v/>
      </c>
      <c r="H147" s="47">
        <f>ROUND(SourceП2!AF59*SourceП2!I59, 2)</f>
        <v>14.84</v>
      </c>
      <c r="I147" s="26"/>
      <c r="J147" s="26">
        <f>IF(SourceП2!BA59&lt;&gt; 0, SourceП2!BA59, 1)</f>
        <v>7.61</v>
      </c>
      <c r="K147" s="47">
        <f>SourceП2!S59</f>
        <v>112.93</v>
      </c>
      <c r="L147" s="27"/>
      <c r="R147">
        <f>H147</f>
        <v>14.84</v>
      </c>
    </row>
    <row r="148" spans="1:26" ht="14.25" x14ac:dyDescent="0.2">
      <c r="A148" s="39"/>
      <c r="B148" s="40"/>
      <c r="C148" s="40" t="s">
        <v>165</v>
      </c>
      <c r="D148" s="24"/>
      <c r="E148" s="49"/>
      <c r="F148" s="47">
        <f>SourceП2!AM59</f>
        <v>1.05</v>
      </c>
      <c r="G148" s="26" t="str">
        <f>SourceП2!DE59</f>
        <v/>
      </c>
      <c r="H148" s="47">
        <f>ROUND(SourceП2!AD59*SourceП2!I59, 2)</f>
        <v>1.05</v>
      </c>
      <c r="I148" s="26"/>
      <c r="J148" s="26">
        <f>IF(SourceП2!BB59&lt;&gt; 0, SourceП2!BB59, 1)</f>
        <v>7.61</v>
      </c>
      <c r="K148" s="47">
        <f>SourceП2!Q59</f>
        <v>7.99</v>
      </c>
      <c r="L148" s="27"/>
    </row>
    <row r="149" spans="1:26" ht="14.25" x14ac:dyDescent="0.2">
      <c r="A149" s="39"/>
      <c r="B149" s="40"/>
      <c r="C149" s="40" t="s">
        <v>292</v>
      </c>
      <c r="D149" s="24"/>
      <c r="E149" s="49"/>
      <c r="F149" s="47">
        <f>SourceП2!AL59</f>
        <v>20.09</v>
      </c>
      <c r="G149" s="26" t="str">
        <f>SourceП2!DD59</f>
        <v/>
      </c>
      <c r="H149" s="47">
        <f>ROUND(SourceП2!AC59*SourceП2!I59, 2)</f>
        <v>20.09</v>
      </c>
      <c r="I149" s="26"/>
      <c r="J149" s="26">
        <f>IF(SourceП2!BC59&lt;&gt; 0, SourceП2!BC59, 1)</f>
        <v>7.61</v>
      </c>
      <c r="K149" s="47">
        <f>SourceП2!P59</f>
        <v>152.88</v>
      </c>
      <c r="L149" s="27"/>
    </row>
    <row r="150" spans="1:26" ht="14.25" x14ac:dyDescent="0.2">
      <c r="A150" s="39"/>
      <c r="B150" s="40"/>
      <c r="C150" s="40" t="s">
        <v>293</v>
      </c>
      <c r="D150" s="24" t="s">
        <v>294</v>
      </c>
      <c r="E150" s="49">
        <f>SourceП2!BZ59</f>
        <v>95</v>
      </c>
      <c r="F150" s="43"/>
      <c r="G150" s="26"/>
      <c r="H150" s="47">
        <f>SUM(S146:S153)</f>
        <v>14.1</v>
      </c>
      <c r="I150" s="29"/>
      <c r="J150" s="45">
        <f>SourceП2!AT59</f>
        <v>95</v>
      </c>
      <c r="K150" s="47">
        <f>SUM(T146:T153)</f>
        <v>107.28</v>
      </c>
      <c r="L150" s="27"/>
    </row>
    <row r="151" spans="1:26" ht="14.25" x14ac:dyDescent="0.2">
      <c r="A151" s="39"/>
      <c r="B151" s="40"/>
      <c r="C151" s="40" t="s">
        <v>295</v>
      </c>
      <c r="D151" s="24" t="s">
        <v>294</v>
      </c>
      <c r="E151" s="49">
        <f>SourceП2!CA59</f>
        <v>65</v>
      </c>
      <c r="F151" s="43"/>
      <c r="G151" s="26"/>
      <c r="H151" s="47">
        <f>SUM(U146:U153)</f>
        <v>9.65</v>
      </c>
      <c r="I151" s="29"/>
      <c r="J151" s="45">
        <f>SourceП2!AU59</f>
        <v>65</v>
      </c>
      <c r="K151" s="47">
        <f>SUM(V146:V153)</f>
        <v>73.400000000000006</v>
      </c>
      <c r="L151" s="27"/>
    </row>
    <row r="152" spans="1:26" ht="14.25" x14ac:dyDescent="0.2">
      <c r="A152" s="39"/>
      <c r="B152" s="40"/>
      <c r="C152" s="40" t="s">
        <v>296</v>
      </c>
      <c r="D152" s="24" t="s">
        <v>297</v>
      </c>
      <c r="E152" s="49">
        <f>SourceП2!AQ59</f>
        <v>1.56</v>
      </c>
      <c r="F152" s="47"/>
      <c r="G152" s="26" t="str">
        <f>SourceП2!DI59</f>
        <v/>
      </c>
      <c r="H152" s="47"/>
      <c r="I152" s="26"/>
      <c r="J152" s="26"/>
      <c r="K152" s="47"/>
      <c r="L152" s="30">
        <f>SourceП2!U59</f>
        <v>1.56</v>
      </c>
    </row>
    <row r="153" spans="1:26" ht="28.5" x14ac:dyDescent="0.2">
      <c r="A153" s="41" t="str">
        <f>SourceП2!E60</f>
        <v>13,1</v>
      </c>
      <c r="B153" s="42" t="str">
        <f>SourceП2!F60</f>
        <v>62.1.01.09-0004</v>
      </c>
      <c r="C153" s="42" t="str">
        <f>SourceП2!G60</f>
        <v>Выключатели автоматические «IEK» ВА47-29 1Р 10А, характеристика С</v>
      </c>
      <c r="D153" s="32" t="str">
        <f>SourceП2!H60</f>
        <v>шт.</v>
      </c>
      <c r="E153" s="33">
        <f>SourceП2!I60</f>
        <v>1</v>
      </c>
      <c r="F153" s="34">
        <f>SourceП2!AL60+SourceП2!AM60+SourceП2!AO60</f>
        <v>13.12</v>
      </c>
      <c r="G153" s="35" t="s">
        <v>3</v>
      </c>
      <c r="H153" s="34">
        <f>ROUND(SourceП2!AC60*SourceП2!I60, 2)+ROUND(SourceП2!AD60*SourceП2!I60, 2)+ROUND(SourceП2!AF60*SourceП2!I60, 2)</f>
        <v>13.12</v>
      </c>
      <c r="I153" s="36"/>
      <c r="J153" s="36">
        <f>IF(SourceП2!BC60&lt;&gt; 0, SourceП2!BC60, 1)</f>
        <v>7.61</v>
      </c>
      <c r="K153" s="34">
        <f>SourceП2!O60</f>
        <v>99.84</v>
      </c>
      <c r="L153" s="37"/>
      <c r="S153">
        <f>ROUND((SourceП2!FX60/100)*((ROUND(SourceП2!AF60*SourceП2!I60, 2)+ROUND(SourceП2!AE60*SourceП2!I60, 2))), 2)</f>
        <v>0</v>
      </c>
      <c r="T153">
        <f>SourceП2!X60</f>
        <v>0</v>
      </c>
      <c r="U153">
        <f>ROUND((SourceП2!FY60/100)*((ROUND(SourceП2!AF60*SourceП2!I60, 2)+ROUND(SourceП2!AE60*SourceП2!I60, 2))), 2)</f>
        <v>0</v>
      </c>
      <c r="V153">
        <f>SourceП2!Y60</f>
        <v>0</v>
      </c>
      <c r="W153">
        <f>IF(SourceП2!BI60&lt;=1,H153, 0)</f>
        <v>0</v>
      </c>
      <c r="X153">
        <f>IF(SourceП2!BI60=2,H153, 0)</f>
        <v>13.12</v>
      </c>
      <c r="Y153">
        <f>IF(SourceП2!BI60=3,H153, 0)</f>
        <v>0</v>
      </c>
      <c r="Z153">
        <f>IF(SourceП2!BI60=4,H153, 0)</f>
        <v>0</v>
      </c>
    </row>
    <row r="154" spans="1:26" ht="15" x14ac:dyDescent="0.25">
      <c r="G154" s="54">
        <f>H147+H148+H149+H150+H151+SUM(H153:H153)</f>
        <v>72.850000000000009</v>
      </c>
      <c r="H154" s="54"/>
      <c r="J154" s="54">
        <f>K147+K148+K149+K150+K151+SUM(K153:K153)</f>
        <v>554.32000000000005</v>
      </c>
      <c r="K154" s="54"/>
      <c r="L154" s="38">
        <f>SourceП2!U59</f>
        <v>1.56</v>
      </c>
      <c r="O154" s="20">
        <f>G154</f>
        <v>72.850000000000009</v>
      </c>
      <c r="P154" s="20">
        <f>J154</f>
        <v>554.32000000000005</v>
      </c>
      <c r="Q154" s="20">
        <f>L154</f>
        <v>1.56</v>
      </c>
      <c r="W154">
        <f>IF(SourceП2!BI59&lt;=1,H147+H148+H149+H150+H151, 0)</f>
        <v>0</v>
      </c>
      <c r="X154">
        <f>IF(SourceП2!BI59=2,H147+H148+H149+H150+H151, 0)</f>
        <v>59.730000000000004</v>
      </c>
      <c r="Y154">
        <f>IF(SourceП2!BI59=3,H147+H148+H149+H150+H151, 0)</f>
        <v>0</v>
      </c>
      <c r="Z154">
        <f>IF(SourceП2!BI59=4,H147+H148+H149+H150+H151, 0)</f>
        <v>0</v>
      </c>
    </row>
    <row r="155" spans="1:26" ht="28.5" x14ac:dyDescent="0.2">
      <c r="A155" s="39" t="str">
        <f>SourceП2!E61</f>
        <v>14</v>
      </c>
      <c r="B155" s="40" t="str">
        <f>SourceП2!F61</f>
        <v>м08-10-010-01</v>
      </c>
      <c r="C155" s="40" t="str">
        <f>SourceП2!G61</f>
        <v>Прокладка труб гофрированных ПВХ для защиты проводов и кабелей</v>
      </c>
      <c r="D155" s="24" t="str">
        <f>SourceП2!H61</f>
        <v>100 м</v>
      </c>
      <c r="E155" s="49">
        <f>SourceП2!I61</f>
        <v>0.2</v>
      </c>
      <c r="F155" s="47">
        <f>SourceП2!AL61+SourceП2!AM61+SourceП2!AO61</f>
        <v>156.32999999999998</v>
      </c>
      <c r="G155" s="26"/>
      <c r="H155" s="47"/>
      <c r="I155" s="26" t="str">
        <f>SourceП2!BO61</f>
        <v/>
      </c>
      <c r="J155" s="26"/>
      <c r="K155" s="47"/>
      <c r="L155" s="27"/>
      <c r="S155">
        <f>ROUND((SourceП2!FX61/100)*((ROUND(SourceП2!AF61*SourceП2!I61, 2)+ROUND(SourceП2!AE61*SourceП2!I61, 2))), 2)</f>
        <v>26.51</v>
      </c>
      <c r="T155">
        <f>SourceП2!X61</f>
        <v>201.76</v>
      </c>
      <c r="U155">
        <f>ROUND((SourceП2!FY61/100)*((ROUND(SourceП2!AF61*SourceП2!I61, 2)+ROUND(SourceП2!AE61*SourceП2!I61, 2))), 2)</f>
        <v>18.14</v>
      </c>
      <c r="V155">
        <f>SourceП2!Y61</f>
        <v>138.05000000000001</v>
      </c>
    </row>
    <row r="156" spans="1:26" ht="14.25" x14ac:dyDescent="0.2">
      <c r="A156" s="39"/>
      <c r="B156" s="40"/>
      <c r="C156" s="40" t="s">
        <v>290</v>
      </c>
      <c r="D156" s="24"/>
      <c r="E156" s="49"/>
      <c r="F156" s="47">
        <f>SourceП2!AO61</f>
        <v>139.54</v>
      </c>
      <c r="G156" s="26" t="str">
        <f>SourceП2!DG61</f>
        <v/>
      </c>
      <c r="H156" s="47">
        <f>ROUND(SourceП2!AF61*SourceП2!I61, 2)</f>
        <v>27.91</v>
      </c>
      <c r="I156" s="26"/>
      <c r="J156" s="26">
        <f>IF(SourceП2!BA61&lt;&gt; 0, SourceП2!BA61, 1)</f>
        <v>7.61</v>
      </c>
      <c r="K156" s="47">
        <f>SourceП2!S61</f>
        <v>212.38</v>
      </c>
      <c r="L156" s="27"/>
      <c r="R156">
        <f>H156</f>
        <v>27.91</v>
      </c>
    </row>
    <row r="157" spans="1:26" ht="14.25" x14ac:dyDescent="0.2">
      <c r="A157" s="39"/>
      <c r="B157" s="40"/>
      <c r="C157" s="40" t="s">
        <v>292</v>
      </c>
      <c r="D157" s="24"/>
      <c r="E157" s="49"/>
      <c r="F157" s="47">
        <f>SourceП2!AL61</f>
        <v>16.79</v>
      </c>
      <c r="G157" s="26" t="str">
        <f>SourceП2!DD61</f>
        <v/>
      </c>
      <c r="H157" s="47">
        <f>ROUND(SourceП2!AC61*SourceП2!I61, 2)</f>
        <v>3.36</v>
      </c>
      <c r="I157" s="26"/>
      <c r="J157" s="26">
        <f>IF(SourceП2!BC61&lt;&gt; 0, SourceП2!BC61, 1)</f>
        <v>7.61</v>
      </c>
      <c r="K157" s="47">
        <f>SourceП2!P61</f>
        <v>25.55</v>
      </c>
      <c r="L157" s="27"/>
    </row>
    <row r="158" spans="1:26" ht="14.25" x14ac:dyDescent="0.2">
      <c r="A158" s="39"/>
      <c r="B158" s="40"/>
      <c r="C158" s="40" t="s">
        <v>293</v>
      </c>
      <c r="D158" s="24" t="s">
        <v>294</v>
      </c>
      <c r="E158" s="49">
        <f>SourceП2!BZ61</f>
        <v>95</v>
      </c>
      <c r="F158" s="43"/>
      <c r="G158" s="26"/>
      <c r="H158" s="47">
        <f>SUM(S155:S161)</f>
        <v>26.51</v>
      </c>
      <c r="I158" s="29"/>
      <c r="J158" s="45">
        <f>SourceП2!AT61</f>
        <v>95</v>
      </c>
      <c r="K158" s="47">
        <f>SUM(T155:T161)</f>
        <v>201.76</v>
      </c>
      <c r="L158" s="27"/>
    </row>
    <row r="159" spans="1:26" ht="14.25" x14ac:dyDescent="0.2">
      <c r="A159" s="39"/>
      <c r="B159" s="40"/>
      <c r="C159" s="40" t="s">
        <v>295</v>
      </c>
      <c r="D159" s="24" t="s">
        <v>294</v>
      </c>
      <c r="E159" s="49">
        <f>SourceП2!CA61</f>
        <v>65</v>
      </c>
      <c r="F159" s="43"/>
      <c r="G159" s="26"/>
      <c r="H159" s="47">
        <f>SUM(U155:U161)</f>
        <v>18.14</v>
      </c>
      <c r="I159" s="29"/>
      <c r="J159" s="45">
        <f>SourceП2!AU61</f>
        <v>65</v>
      </c>
      <c r="K159" s="47">
        <f>SUM(V155:V161)</f>
        <v>138.05000000000001</v>
      </c>
      <c r="L159" s="27"/>
    </row>
    <row r="160" spans="1:26" ht="14.25" x14ac:dyDescent="0.2">
      <c r="A160" s="39"/>
      <c r="B160" s="40"/>
      <c r="C160" s="40" t="s">
        <v>296</v>
      </c>
      <c r="D160" s="24" t="s">
        <v>297</v>
      </c>
      <c r="E160" s="49">
        <f>SourceП2!AQ61</f>
        <v>15.2</v>
      </c>
      <c r="F160" s="47"/>
      <c r="G160" s="26" t="str">
        <f>SourceП2!DI61</f>
        <v/>
      </c>
      <c r="H160" s="47"/>
      <c r="I160" s="26"/>
      <c r="J160" s="26"/>
      <c r="K160" s="47"/>
      <c r="L160" s="30">
        <f>SourceП2!U61</f>
        <v>3.04</v>
      </c>
    </row>
    <row r="161" spans="1:26" ht="42.75" x14ac:dyDescent="0.2">
      <c r="A161" s="41" t="str">
        <f>SourceП2!E62</f>
        <v>14,1</v>
      </c>
      <c r="B161" s="42" t="str">
        <f>SourceП2!F62</f>
        <v>24.3.01.02-0022</v>
      </c>
      <c r="C161" s="42" t="str">
        <f>SourceП2!G62</f>
        <v>Трубы гибкие гофрированные легкие из самозатухающего ПВХ (IP55) серии FL, с зондом, диаметром 20 мм</v>
      </c>
      <c r="D161" s="32" t="str">
        <f>SourceП2!H62</f>
        <v>10 м</v>
      </c>
      <c r="E161" s="33">
        <f>SourceП2!I62</f>
        <v>2</v>
      </c>
      <c r="F161" s="34">
        <f>SourceП2!AL62+SourceП2!AM62+SourceП2!AO62</f>
        <v>21.2</v>
      </c>
      <c r="G161" s="35" t="s">
        <v>3</v>
      </c>
      <c r="H161" s="34">
        <f>ROUND(SourceП2!AC62*SourceП2!I62, 2)+ROUND(SourceП2!AD62*SourceП2!I62, 2)+ROUND(SourceП2!AF62*SourceП2!I62, 2)</f>
        <v>42.4</v>
      </c>
      <c r="I161" s="36"/>
      <c r="J161" s="36">
        <f>IF(SourceП2!BC62&lt;&gt; 0, SourceП2!BC62, 1)</f>
        <v>7.61</v>
      </c>
      <c r="K161" s="34">
        <f>SourceП2!O62</f>
        <v>322.66000000000003</v>
      </c>
      <c r="L161" s="37"/>
      <c r="S161">
        <f>ROUND((SourceП2!FX62/100)*((ROUND(SourceП2!AF62*SourceП2!I62, 2)+ROUND(SourceП2!AE62*SourceП2!I62, 2))), 2)</f>
        <v>0</v>
      </c>
      <c r="T161">
        <f>SourceП2!X62</f>
        <v>0</v>
      </c>
      <c r="U161">
        <f>ROUND((SourceП2!FY62/100)*((ROUND(SourceП2!AF62*SourceП2!I62, 2)+ROUND(SourceП2!AE62*SourceП2!I62, 2))), 2)</f>
        <v>0</v>
      </c>
      <c r="V161">
        <f>SourceП2!Y62</f>
        <v>0</v>
      </c>
      <c r="W161">
        <f>IF(SourceП2!BI62&lt;=1,H161, 0)</f>
        <v>0</v>
      </c>
      <c r="X161">
        <f>IF(SourceП2!BI62=2,H161, 0)</f>
        <v>42.4</v>
      </c>
      <c r="Y161">
        <f>IF(SourceП2!BI62=3,H161, 0)</f>
        <v>0</v>
      </c>
      <c r="Z161">
        <f>IF(SourceП2!BI62=4,H161, 0)</f>
        <v>0</v>
      </c>
    </row>
    <row r="162" spans="1:26" ht="15" x14ac:dyDescent="0.25">
      <c r="G162" s="54">
        <f>H156+H157+H158+H159+SUM(H161:H161)</f>
        <v>118.32</v>
      </c>
      <c r="H162" s="54"/>
      <c r="J162" s="54">
        <f>K156+K157+K158+K159+SUM(K161:K161)</f>
        <v>900.40000000000009</v>
      </c>
      <c r="K162" s="54"/>
      <c r="L162" s="38">
        <f>SourceП2!U61</f>
        <v>3.04</v>
      </c>
      <c r="O162" s="20">
        <f>G162</f>
        <v>118.32</v>
      </c>
      <c r="P162" s="20">
        <f>J162</f>
        <v>900.40000000000009</v>
      </c>
      <c r="Q162" s="20">
        <f>L162</f>
        <v>3.04</v>
      </c>
      <c r="W162">
        <f>IF(SourceП2!BI61&lt;=1,H156+H157+H158+H159, 0)</f>
        <v>0</v>
      </c>
      <c r="X162">
        <f>IF(SourceП2!BI61=2,H156+H157+H158+H159, 0)</f>
        <v>75.92</v>
      </c>
      <c r="Y162">
        <f>IF(SourceП2!BI61=3,H156+H157+H158+H159, 0)</f>
        <v>0</v>
      </c>
      <c r="Z162">
        <f>IF(SourceП2!BI61=4,H156+H157+H158+H159, 0)</f>
        <v>0</v>
      </c>
    </row>
    <row r="163" spans="1:26" ht="28.5" x14ac:dyDescent="0.2">
      <c r="A163" s="39" t="str">
        <f>SourceП2!E63</f>
        <v>15</v>
      </c>
      <c r="B163" s="40" t="str">
        <f>SourceП2!F63</f>
        <v>м08-02-390-03</v>
      </c>
      <c r="C163" s="40" t="str">
        <f>SourceП2!G63</f>
        <v>Короба пластмассовые шириной до 120 мм</v>
      </c>
      <c r="D163" s="24" t="str">
        <f>SourceП2!H63</f>
        <v>100 м</v>
      </c>
      <c r="E163" s="49">
        <f>SourceП2!I63</f>
        <v>0.08</v>
      </c>
      <c r="F163" s="47">
        <f>SourceП2!AL63+SourceП2!AM63+SourceП2!AO63</f>
        <v>286.92</v>
      </c>
      <c r="G163" s="26"/>
      <c r="H163" s="47"/>
      <c r="I163" s="26" t="str">
        <f>SourceП2!BO63</f>
        <v/>
      </c>
      <c r="J163" s="26"/>
      <c r="K163" s="47"/>
      <c r="L163" s="27"/>
      <c r="S163">
        <f>ROUND((SourceП2!FX63/100)*((ROUND(SourceП2!AF63*SourceП2!I63, 2)+ROUND(SourceП2!AE63*SourceП2!I63, 2))), 2)</f>
        <v>14.71</v>
      </c>
      <c r="T163">
        <f>SourceП2!X63</f>
        <v>111.91</v>
      </c>
      <c r="U163">
        <f>ROUND((SourceП2!FY63/100)*((ROUND(SourceП2!AF63*SourceП2!I63, 2)+ROUND(SourceП2!AE63*SourceП2!I63, 2))), 2)</f>
        <v>10.06</v>
      </c>
      <c r="V163">
        <f>SourceП2!Y63</f>
        <v>76.569999999999993</v>
      </c>
    </row>
    <row r="164" spans="1:26" ht="14.25" x14ac:dyDescent="0.2">
      <c r="A164" s="39"/>
      <c r="B164" s="40"/>
      <c r="C164" s="40" t="s">
        <v>290</v>
      </c>
      <c r="D164" s="24"/>
      <c r="E164" s="49"/>
      <c r="F164" s="47">
        <f>SourceП2!AO63</f>
        <v>193.34</v>
      </c>
      <c r="G164" s="26" t="str">
        <f>SourceП2!DG63</f>
        <v/>
      </c>
      <c r="H164" s="47">
        <f>ROUND(SourceП2!AF63*SourceП2!I63, 2)</f>
        <v>15.47</v>
      </c>
      <c r="I164" s="26"/>
      <c r="J164" s="26">
        <f>IF(SourceП2!BA63&lt;&gt; 0, SourceП2!BA63, 1)</f>
        <v>7.61</v>
      </c>
      <c r="K164" s="47">
        <f>SourceП2!S63</f>
        <v>117.71</v>
      </c>
      <c r="L164" s="27"/>
      <c r="R164">
        <f>H164</f>
        <v>15.47</v>
      </c>
    </row>
    <row r="165" spans="1:26" ht="14.25" x14ac:dyDescent="0.2">
      <c r="A165" s="39"/>
      <c r="B165" s="40"/>
      <c r="C165" s="40" t="s">
        <v>165</v>
      </c>
      <c r="D165" s="24"/>
      <c r="E165" s="49"/>
      <c r="F165" s="47">
        <f>SourceП2!AM63</f>
        <v>0.31</v>
      </c>
      <c r="G165" s="26" t="str">
        <f>SourceП2!DE63</f>
        <v/>
      </c>
      <c r="H165" s="47">
        <f>ROUND(SourceП2!AD63*SourceП2!I63, 2)</f>
        <v>0.02</v>
      </c>
      <c r="I165" s="26"/>
      <c r="J165" s="26">
        <f>IF(SourceП2!BB63&lt;&gt; 0, SourceП2!BB63, 1)</f>
        <v>7.61</v>
      </c>
      <c r="K165" s="47">
        <f>SourceП2!Q63</f>
        <v>0.19</v>
      </c>
      <c r="L165" s="27"/>
    </row>
    <row r="166" spans="1:26" ht="14.25" x14ac:dyDescent="0.2">
      <c r="A166" s="39"/>
      <c r="B166" s="40"/>
      <c r="C166" s="40" t="s">
        <v>291</v>
      </c>
      <c r="D166" s="24"/>
      <c r="E166" s="49"/>
      <c r="F166" s="47">
        <f>SourceП2!AN63</f>
        <v>0.14000000000000001</v>
      </c>
      <c r="G166" s="26" t="str">
        <f>SourceП2!DF63</f>
        <v/>
      </c>
      <c r="H166" s="28">
        <f>ROUND(SourceП2!AE63*SourceП2!I63, 2)</f>
        <v>0.01</v>
      </c>
      <c r="I166" s="26"/>
      <c r="J166" s="26">
        <f>IF(SourceП2!BS63&lt;&gt; 0, SourceП2!BS63, 1)</f>
        <v>7.61</v>
      </c>
      <c r="K166" s="28">
        <f>SourceП2!R63</f>
        <v>0.09</v>
      </c>
      <c r="L166" s="27"/>
      <c r="R166">
        <f>H166</f>
        <v>0.01</v>
      </c>
    </row>
    <row r="167" spans="1:26" ht="14.25" x14ac:dyDescent="0.2">
      <c r="A167" s="39"/>
      <c r="B167" s="40"/>
      <c r="C167" s="40" t="s">
        <v>292</v>
      </c>
      <c r="D167" s="24"/>
      <c r="E167" s="49"/>
      <c r="F167" s="47">
        <f>SourceП2!AL63</f>
        <v>93.27</v>
      </c>
      <c r="G167" s="26" t="str">
        <f>SourceП2!DD63</f>
        <v/>
      </c>
      <c r="H167" s="47">
        <f>ROUND(SourceП2!AC63*SourceП2!I63, 2)</f>
        <v>7.46</v>
      </c>
      <c r="I167" s="26"/>
      <c r="J167" s="26">
        <f>IF(SourceП2!BC63&lt;&gt; 0, SourceП2!BC63, 1)</f>
        <v>7.61</v>
      </c>
      <c r="K167" s="47">
        <f>SourceП2!P63</f>
        <v>56.78</v>
      </c>
      <c r="L167" s="27"/>
    </row>
    <row r="168" spans="1:26" ht="14.25" x14ac:dyDescent="0.2">
      <c r="A168" s="39"/>
      <c r="B168" s="40"/>
      <c r="C168" s="40" t="s">
        <v>293</v>
      </c>
      <c r="D168" s="24" t="s">
        <v>294</v>
      </c>
      <c r="E168" s="49">
        <f>SourceП2!BZ63</f>
        <v>95</v>
      </c>
      <c r="F168" s="43"/>
      <c r="G168" s="26"/>
      <c r="H168" s="47">
        <f>SUM(S163:S171)</f>
        <v>14.71</v>
      </c>
      <c r="I168" s="29"/>
      <c r="J168" s="45">
        <f>SourceП2!AT63</f>
        <v>95</v>
      </c>
      <c r="K168" s="47">
        <f>SUM(T163:T171)</f>
        <v>111.91</v>
      </c>
      <c r="L168" s="27"/>
    </row>
    <row r="169" spans="1:26" ht="14.25" x14ac:dyDescent="0.2">
      <c r="A169" s="39"/>
      <c r="B169" s="40"/>
      <c r="C169" s="40" t="s">
        <v>295</v>
      </c>
      <c r="D169" s="24" t="s">
        <v>294</v>
      </c>
      <c r="E169" s="49">
        <f>SourceП2!CA63</f>
        <v>65</v>
      </c>
      <c r="F169" s="43"/>
      <c r="G169" s="26"/>
      <c r="H169" s="47">
        <f>SUM(U163:U171)</f>
        <v>10.06</v>
      </c>
      <c r="I169" s="29"/>
      <c r="J169" s="45">
        <f>SourceП2!AU63</f>
        <v>65</v>
      </c>
      <c r="K169" s="47">
        <f>SUM(V163:V171)</f>
        <v>76.569999999999993</v>
      </c>
      <c r="L169" s="27"/>
    </row>
    <row r="170" spans="1:26" ht="14.25" x14ac:dyDescent="0.2">
      <c r="A170" s="39"/>
      <c r="B170" s="40"/>
      <c r="C170" s="40" t="s">
        <v>296</v>
      </c>
      <c r="D170" s="24" t="s">
        <v>297</v>
      </c>
      <c r="E170" s="49">
        <f>SourceП2!AQ63</f>
        <v>20.329999999999998</v>
      </c>
      <c r="F170" s="47"/>
      <c r="G170" s="26" t="str">
        <f>SourceП2!DI63</f>
        <v/>
      </c>
      <c r="H170" s="47"/>
      <c r="I170" s="26"/>
      <c r="J170" s="26"/>
      <c r="K170" s="47"/>
      <c r="L170" s="30">
        <f>SourceП2!U63</f>
        <v>1.6263999999999998</v>
      </c>
    </row>
    <row r="171" spans="1:26" ht="28.5" x14ac:dyDescent="0.2">
      <c r="A171" s="41" t="str">
        <f>SourceП2!E64</f>
        <v>15,1</v>
      </c>
      <c r="B171" s="42" t="str">
        <f>SourceП2!F64</f>
        <v>20.2.04.08-0012</v>
      </c>
      <c r="C171" s="42" t="str">
        <f>SourceП2!G64</f>
        <v>Короб с крышкой , 100х80 мм, длина 2000 мм</v>
      </c>
      <c r="D171" s="32" t="str">
        <f>SourceП2!H64</f>
        <v>шт.</v>
      </c>
      <c r="E171" s="33">
        <f>SourceП2!I64</f>
        <v>4</v>
      </c>
      <c r="F171" s="34">
        <f>SourceП2!AL64+SourceП2!AM64+SourceП2!AO64</f>
        <v>148.32</v>
      </c>
      <c r="G171" s="35" t="s">
        <v>3</v>
      </c>
      <c r="H171" s="34">
        <f>ROUND(SourceП2!AC64*SourceП2!I64, 2)+ROUND(SourceП2!AD64*SourceП2!I64, 2)+ROUND(SourceП2!AF64*SourceП2!I64, 2)</f>
        <v>593.28</v>
      </c>
      <c r="I171" s="36"/>
      <c r="J171" s="36">
        <f>IF(SourceП2!BC64&lt;&gt; 0, SourceП2!BC64, 1)</f>
        <v>7.61</v>
      </c>
      <c r="K171" s="34">
        <f>SourceП2!O64</f>
        <v>4514.8599999999997</v>
      </c>
      <c r="L171" s="37"/>
      <c r="S171">
        <f>ROUND((SourceП2!FX64/100)*((ROUND(SourceП2!AF64*SourceП2!I64, 2)+ROUND(SourceП2!AE64*SourceП2!I64, 2))), 2)</f>
        <v>0</v>
      </c>
      <c r="T171">
        <f>SourceП2!X64</f>
        <v>0</v>
      </c>
      <c r="U171">
        <f>ROUND((SourceП2!FY64/100)*((ROUND(SourceП2!AF64*SourceП2!I64, 2)+ROUND(SourceП2!AE64*SourceП2!I64, 2))), 2)</f>
        <v>0</v>
      </c>
      <c r="V171">
        <f>SourceП2!Y64</f>
        <v>0</v>
      </c>
      <c r="W171">
        <f>IF(SourceП2!BI64&lt;=1,H171, 0)</f>
        <v>0</v>
      </c>
      <c r="X171">
        <f>IF(SourceП2!BI64=2,H171, 0)</f>
        <v>593.28</v>
      </c>
      <c r="Y171">
        <f>IF(SourceП2!BI64=3,H171, 0)</f>
        <v>0</v>
      </c>
      <c r="Z171">
        <f>IF(SourceП2!BI64=4,H171, 0)</f>
        <v>0</v>
      </c>
    </row>
    <row r="172" spans="1:26" ht="15" x14ac:dyDescent="0.25">
      <c r="G172" s="54">
        <f>H164+H165+H167+H168+H169+SUM(H171:H171)</f>
        <v>641</v>
      </c>
      <c r="H172" s="54"/>
      <c r="J172" s="54">
        <f>K164+K165+K167+K168+K169+SUM(K171:K171)</f>
        <v>4878.0199999999995</v>
      </c>
      <c r="K172" s="54"/>
      <c r="L172" s="38">
        <f>SourceП2!U63</f>
        <v>1.6263999999999998</v>
      </c>
      <c r="O172" s="20">
        <f>G172</f>
        <v>641</v>
      </c>
      <c r="P172" s="20">
        <f>J172</f>
        <v>4878.0199999999995</v>
      </c>
      <c r="Q172" s="20">
        <f>L172</f>
        <v>1.6263999999999998</v>
      </c>
      <c r="W172">
        <f>IF(SourceП2!BI63&lt;=1,H164+H165+H167+H168+H169, 0)</f>
        <v>0</v>
      </c>
      <c r="X172">
        <f>IF(SourceП2!BI63=2,H164+H165+H167+H168+H169, 0)</f>
        <v>47.72</v>
      </c>
      <c r="Y172">
        <f>IF(SourceП2!BI63=3,H164+H165+H167+H168+H169, 0)</f>
        <v>0</v>
      </c>
      <c r="Z172">
        <f>IF(SourceП2!BI63=4,H164+H165+H167+H168+H169, 0)</f>
        <v>0</v>
      </c>
    </row>
    <row r="173" spans="1:26" ht="28.5" x14ac:dyDescent="0.2">
      <c r="A173" s="39" t="str">
        <f>SourceП2!E65</f>
        <v>16</v>
      </c>
      <c r="B173" s="40" t="str">
        <f>SourceП2!F65</f>
        <v>м08-02-390-01</v>
      </c>
      <c r="C173" s="40" t="str">
        <f>SourceП2!G65</f>
        <v>Короба пластмассовые шириной до 40 мм</v>
      </c>
      <c r="D173" s="24" t="str">
        <f>SourceП2!H65</f>
        <v>100 м</v>
      </c>
      <c r="E173" s="49">
        <f>SourceП2!I65</f>
        <v>5</v>
      </c>
      <c r="F173" s="47">
        <f>SourceП2!AL65+SourceП2!AM65+SourceП2!AO65</f>
        <v>206.76</v>
      </c>
      <c r="G173" s="26"/>
      <c r="H173" s="47"/>
      <c r="I173" s="26" t="str">
        <f>SourceП2!BO65</f>
        <v/>
      </c>
      <c r="J173" s="26"/>
      <c r="K173" s="47"/>
      <c r="L173" s="27"/>
      <c r="S173">
        <f>ROUND((SourceП2!FX65/100)*((ROUND(SourceП2!AF65*SourceП2!I65, 2)+ROUND(SourceП2!AE65*SourceП2!I65, 2))), 2)</f>
        <v>736.54</v>
      </c>
      <c r="T173">
        <f>SourceП2!X65</f>
        <v>5605.04</v>
      </c>
      <c r="U173">
        <f>ROUND((SourceП2!FY65/100)*((ROUND(SourceП2!AF65*SourceП2!I65, 2)+ROUND(SourceП2!AE65*SourceП2!I65, 2))), 2)</f>
        <v>503.95</v>
      </c>
      <c r="V173">
        <f>SourceП2!Y65</f>
        <v>3835.03</v>
      </c>
    </row>
    <row r="174" spans="1:26" ht="14.25" x14ac:dyDescent="0.2">
      <c r="A174" s="39"/>
      <c r="B174" s="40"/>
      <c r="C174" s="40" t="s">
        <v>290</v>
      </c>
      <c r="D174" s="24"/>
      <c r="E174" s="49"/>
      <c r="F174" s="47">
        <f>SourceП2!AO65</f>
        <v>154.91999999999999</v>
      </c>
      <c r="G174" s="26" t="str">
        <f>SourceП2!DG65</f>
        <v/>
      </c>
      <c r="H174" s="47">
        <f>ROUND(SourceП2!AF65*SourceП2!I65, 2)</f>
        <v>774.6</v>
      </c>
      <c r="I174" s="26"/>
      <c r="J174" s="26">
        <f>IF(SourceП2!BA65&lt;&gt; 0, SourceП2!BA65, 1)</f>
        <v>7.61</v>
      </c>
      <c r="K174" s="47">
        <f>SourceП2!S65</f>
        <v>5894.71</v>
      </c>
      <c r="L174" s="27"/>
      <c r="R174">
        <f>H174</f>
        <v>774.6</v>
      </c>
    </row>
    <row r="175" spans="1:26" ht="14.25" x14ac:dyDescent="0.2">
      <c r="A175" s="39"/>
      <c r="B175" s="40"/>
      <c r="C175" s="40" t="s">
        <v>165</v>
      </c>
      <c r="D175" s="24"/>
      <c r="E175" s="49"/>
      <c r="F175" s="47">
        <f>SourceП2!AM65</f>
        <v>0.31</v>
      </c>
      <c r="G175" s="26" t="str">
        <f>SourceП2!DE65</f>
        <v/>
      </c>
      <c r="H175" s="47">
        <f>ROUND(SourceП2!AD65*SourceП2!I65, 2)</f>
        <v>1.55</v>
      </c>
      <c r="I175" s="26"/>
      <c r="J175" s="26">
        <f>IF(SourceП2!BB65&lt;&gt; 0, SourceП2!BB65, 1)</f>
        <v>7.61</v>
      </c>
      <c r="K175" s="47">
        <f>SourceП2!Q65</f>
        <v>11.8</v>
      </c>
      <c r="L175" s="27"/>
    </row>
    <row r="176" spans="1:26" ht="14.25" x14ac:dyDescent="0.2">
      <c r="A176" s="39"/>
      <c r="B176" s="40"/>
      <c r="C176" s="40" t="s">
        <v>291</v>
      </c>
      <c r="D176" s="24"/>
      <c r="E176" s="49"/>
      <c r="F176" s="47">
        <f>SourceП2!AN65</f>
        <v>0.14000000000000001</v>
      </c>
      <c r="G176" s="26" t="str">
        <f>SourceП2!DF65</f>
        <v/>
      </c>
      <c r="H176" s="28">
        <f>ROUND(SourceП2!AE65*SourceП2!I65, 2)</f>
        <v>0.7</v>
      </c>
      <c r="I176" s="26"/>
      <c r="J176" s="26">
        <f>IF(SourceП2!BS65&lt;&gt; 0, SourceП2!BS65, 1)</f>
        <v>7.61</v>
      </c>
      <c r="K176" s="28">
        <f>SourceП2!R65</f>
        <v>5.33</v>
      </c>
      <c r="L176" s="27"/>
      <c r="R176">
        <f>H176</f>
        <v>0.7</v>
      </c>
    </row>
    <row r="177" spans="1:26" ht="14.25" x14ac:dyDescent="0.2">
      <c r="A177" s="39"/>
      <c r="B177" s="40"/>
      <c r="C177" s="40" t="s">
        <v>292</v>
      </c>
      <c r="D177" s="24"/>
      <c r="E177" s="49"/>
      <c r="F177" s="47">
        <f>SourceП2!AL65</f>
        <v>51.53</v>
      </c>
      <c r="G177" s="26" t="str">
        <f>SourceП2!DD65</f>
        <v/>
      </c>
      <c r="H177" s="47">
        <f>ROUND(SourceП2!AC65*SourceП2!I65, 2)</f>
        <v>257.64999999999998</v>
      </c>
      <c r="I177" s="26"/>
      <c r="J177" s="26">
        <f>IF(SourceП2!BC65&lt;&gt; 0, SourceП2!BC65, 1)</f>
        <v>7.61</v>
      </c>
      <c r="K177" s="47">
        <f>SourceП2!P65</f>
        <v>1960.72</v>
      </c>
      <c r="L177" s="27"/>
    </row>
    <row r="178" spans="1:26" ht="14.25" x14ac:dyDescent="0.2">
      <c r="A178" s="39"/>
      <c r="B178" s="40"/>
      <c r="C178" s="40" t="s">
        <v>293</v>
      </c>
      <c r="D178" s="24" t="s">
        <v>294</v>
      </c>
      <c r="E178" s="49">
        <f>SourceП2!BZ65</f>
        <v>95</v>
      </c>
      <c r="F178" s="43"/>
      <c r="G178" s="26"/>
      <c r="H178" s="47">
        <f>SUM(S173:S181)</f>
        <v>736.54</v>
      </c>
      <c r="I178" s="29"/>
      <c r="J178" s="45">
        <f>SourceП2!AT65</f>
        <v>95</v>
      </c>
      <c r="K178" s="47">
        <f>SUM(T173:T181)</f>
        <v>5605.04</v>
      </c>
      <c r="L178" s="27"/>
    </row>
    <row r="179" spans="1:26" ht="14.25" x14ac:dyDescent="0.2">
      <c r="A179" s="39"/>
      <c r="B179" s="40"/>
      <c r="C179" s="40" t="s">
        <v>295</v>
      </c>
      <c r="D179" s="24" t="s">
        <v>294</v>
      </c>
      <c r="E179" s="49">
        <f>SourceП2!CA65</f>
        <v>65</v>
      </c>
      <c r="F179" s="43"/>
      <c r="G179" s="26"/>
      <c r="H179" s="47">
        <f>SUM(U173:U181)</f>
        <v>503.95</v>
      </c>
      <c r="I179" s="29"/>
      <c r="J179" s="45">
        <f>SourceП2!AU65</f>
        <v>65</v>
      </c>
      <c r="K179" s="47">
        <f>SUM(V173:V181)</f>
        <v>3835.03</v>
      </c>
      <c r="L179" s="27"/>
    </row>
    <row r="180" spans="1:26" ht="14.25" x14ac:dyDescent="0.2">
      <c r="A180" s="39"/>
      <c r="B180" s="40"/>
      <c r="C180" s="40" t="s">
        <v>296</v>
      </c>
      <c r="D180" s="24" t="s">
        <v>297</v>
      </c>
      <c r="E180" s="49">
        <f>SourceП2!AQ65</f>
        <v>16.29</v>
      </c>
      <c r="F180" s="47"/>
      <c r="G180" s="26" t="str">
        <f>SourceП2!DI65</f>
        <v/>
      </c>
      <c r="H180" s="47"/>
      <c r="I180" s="26"/>
      <c r="J180" s="26"/>
      <c r="K180" s="47"/>
      <c r="L180" s="30">
        <f>SourceП2!U65</f>
        <v>81.449999999999989</v>
      </c>
    </row>
    <row r="181" spans="1:26" ht="14.25" x14ac:dyDescent="0.2">
      <c r="A181" s="41" t="str">
        <f>SourceП2!E66</f>
        <v>16,1</v>
      </c>
      <c r="B181" s="42" t="str">
        <f>SourceП2!F66</f>
        <v>20.2.05.04-0003</v>
      </c>
      <c r="C181" s="42" t="str">
        <f>SourceП2!G66</f>
        <v>Кабель-канал  25х17 мм</v>
      </c>
      <c r="D181" s="32" t="str">
        <f>SourceП2!H66</f>
        <v>100 м</v>
      </c>
      <c r="E181" s="33">
        <f>SourceП2!I66</f>
        <v>5</v>
      </c>
      <c r="F181" s="34">
        <f>SourceП2!AL66+SourceП2!AM66+SourceП2!AO66</f>
        <v>730</v>
      </c>
      <c r="G181" s="35" t="s">
        <v>3</v>
      </c>
      <c r="H181" s="34">
        <f>ROUND(SourceП2!AC66*SourceП2!I66, 2)+ROUND(SourceП2!AD66*SourceП2!I66, 2)+ROUND(SourceП2!AF66*SourceП2!I66, 2)</f>
        <v>3650</v>
      </c>
      <c r="I181" s="36"/>
      <c r="J181" s="36">
        <f>IF(SourceП2!BC66&lt;&gt; 0, SourceП2!BC66, 1)</f>
        <v>7.61</v>
      </c>
      <c r="K181" s="34">
        <f>SourceП2!O66</f>
        <v>27776.5</v>
      </c>
      <c r="L181" s="37"/>
      <c r="S181">
        <f>ROUND((SourceП2!FX66/100)*((ROUND(SourceП2!AF66*SourceП2!I66, 2)+ROUND(SourceП2!AE66*SourceП2!I66, 2))), 2)</f>
        <v>0</v>
      </c>
      <c r="T181">
        <f>SourceП2!X66</f>
        <v>0</v>
      </c>
      <c r="U181">
        <f>ROUND((SourceП2!FY66/100)*((ROUND(SourceП2!AF66*SourceП2!I66, 2)+ROUND(SourceП2!AE66*SourceП2!I66, 2))), 2)</f>
        <v>0</v>
      </c>
      <c r="V181">
        <f>SourceП2!Y66</f>
        <v>0</v>
      </c>
      <c r="W181">
        <f>IF(SourceП2!BI66&lt;=1,H181, 0)</f>
        <v>0</v>
      </c>
      <c r="X181">
        <f>IF(SourceП2!BI66=2,H181, 0)</f>
        <v>3650</v>
      </c>
      <c r="Y181">
        <f>IF(SourceП2!BI66=3,H181, 0)</f>
        <v>0</v>
      </c>
      <c r="Z181">
        <f>IF(SourceП2!BI66=4,H181, 0)</f>
        <v>0</v>
      </c>
    </row>
    <row r="182" spans="1:26" ht="15" x14ac:dyDescent="0.25">
      <c r="G182" s="54">
        <f>H174+H175+H177+H178+H179+SUM(H181:H181)</f>
        <v>5924.29</v>
      </c>
      <c r="H182" s="54"/>
      <c r="J182" s="54">
        <f>K174+K175+K177+K178+K179+SUM(K181:K181)</f>
        <v>45083.8</v>
      </c>
      <c r="K182" s="54"/>
      <c r="L182" s="38">
        <f>SourceП2!U65</f>
        <v>81.449999999999989</v>
      </c>
      <c r="O182" s="20">
        <f>G182</f>
        <v>5924.29</v>
      </c>
      <c r="P182" s="20">
        <f>J182</f>
        <v>45083.8</v>
      </c>
      <c r="Q182" s="20">
        <f>L182</f>
        <v>81.449999999999989</v>
      </c>
      <c r="W182">
        <f>IF(SourceП2!BI65&lt;=1,H174+H175+H177+H178+H179, 0)</f>
        <v>0</v>
      </c>
      <c r="X182">
        <f>IF(SourceП2!BI65=2,H174+H175+H177+H178+H179, 0)</f>
        <v>2274.29</v>
      </c>
      <c r="Y182">
        <f>IF(SourceП2!BI65=3,H174+H175+H177+H178+H179, 0)</f>
        <v>0</v>
      </c>
      <c r="Z182">
        <f>IF(SourceП2!BI65=4,H174+H175+H177+H178+H179, 0)</f>
        <v>0</v>
      </c>
    </row>
    <row r="183" spans="1:26" ht="14.25" x14ac:dyDescent="0.2">
      <c r="A183" s="39" t="str">
        <f>SourceП2!E67</f>
        <v>17</v>
      </c>
      <c r="B183" s="40" t="str">
        <f>SourceП2!F67</f>
        <v>м10-08-019-01</v>
      </c>
      <c r="C183" s="40" t="str">
        <f>SourceП2!G67</f>
        <v>Коробка ответвительная на стене</v>
      </c>
      <c r="D183" s="24" t="str">
        <f>SourceП2!H67</f>
        <v>ШТ</v>
      </c>
      <c r="E183" s="49">
        <f>SourceП2!I67</f>
        <v>49</v>
      </c>
      <c r="F183" s="47">
        <f>SourceП2!AL67+SourceП2!AM67+SourceП2!AO67</f>
        <v>5.29</v>
      </c>
      <c r="G183" s="26"/>
      <c r="H183" s="47"/>
      <c r="I183" s="26" t="str">
        <f>SourceП2!BO67</f>
        <v/>
      </c>
      <c r="J183" s="26"/>
      <c r="K183" s="47"/>
      <c r="L183" s="27"/>
      <c r="S183">
        <f>ROUND((SourceП2!FX67/100)*((ROUND(SourceП2!AF67*SourceП2!I67, 2)+ROUND(SourceП2!AE67*SourceП2!I67, 2))), 2)</f>
        <v>191.3</v>
      </c>
      <c r="T183">
        <f>SourceП2!X67</f>
        <v>1455.76</v>
      </c>
      <c r="U183">
        <f>ROUND((SourceП2!FY67/100)*((ROUND(SourceП2!AF67*SourceП2!I67, 2)+ROUND(SourceП2!AE67*SourceП2!I67, 2))), 2)</f>
        <v>143.47</v>
      </c>
      <c r="V183">
        <f>SourceП2!Y67</f>
        <v>1091.82</v>
      </c>
    </row>
    <row r="184" spans="1:26" ht="14.25" x14ac:dyDescent="0.2">
      <c r="A184" s="39"/>
      <c r="B184" s="40"/>
      <c r="C184" s="40" t="s">
        <v>290</v>
      </c>
      <c r="D184" s="24"/>
      <c r="E184" s="49"/>
      <c r="F184" s="47">
        <f>SourceП2!AO67</f>
        <v>4.88</v>
      </c>
      <c r="G184" s="26" t="str">
        <f>SourceП2!DG67</f>
        <v/>
      </c>
      <c r="H184" s="47">
        <f>ROUND(SourceП2!AF67*SourceП2!I67, 2)</f>
        <v>239.12</v>
      </c>
      <c r="I184" s="26"/>
      <c r="J184" s="26">
        <f>IF(SourceП2!BA67&lt;&gt; 0, SourceП2!BA67, 1)</f>
        <v>7.61</v>
      </c>
      <c r="K184" s="47">
        <f>SourceП2!S67</f>
        <v>1819.7</v>
      </c>
      <c r="L184" s="27"/>
      <c r="R184">
        <f>H184</f>
        <v>239.12</v>
      </c>
    </row>
    <row r="185" spans="1:26" ht="14.25" x14ac:dyDescent="0.2">
      <c r="A185" s="39"/>
      <c r="B185" s="40"/>
      <c r="C185" s="40" t="s">
        <v>292</v>
      </c>
      <c r="D185" s="24"/>
      <c r="E185" s="49"/>
      <c r="F185" s="47">
        <f>SourceП2!AL67</f>
        <v>0.41</v>
      </c>
      <c r="G185" s="26" t="str">
        <f>SourceП2!DD67</f>
        <v/>
      </c>
      <c r="H185" s="47">
        <f>ROUND(SourceП2!AC67*SourceП2!I67, 2)</f>
        <v>20.09</v>
      </c>
      <c r="I185" s="26"/>
      <c r="J185" s="26">
        <f>IF(SourceП2!BC67&lt;&gt; 0, SourceП2!BC67, 1)</f>
        <v>7.61</v>
      </c>
      <c r="K185" s="47">
        <f>SourceП2!P67</f>
        <v>152.88</v>
      </c>
      <c r="L185" s="27"/>
    </row>
    <row r="186" spans="1:26" ht="14.25" x14ac:dyDescent="0.2">
      <c r="A186" s="39"/>
      <c r="B186" s="40"/>
      <c r="C186" s="40" t="s">
        <v>293</v>
      </c>
      <c r="D186" s="24" t="s">
        <v>294</v>
      </c>
      <c r="E186" s="49">
        <f>SourceП2!BZ67</f>
        <v>80</v>
      </c>
      <c r="F186" s="43"/>
      <c r="G186" s="26"/>
      <c r="H186" s="47">
        <f>SUM(S183:S189)</f>
        <v>191.3</v>
      </c>
      <c r="I186" s="29"/>
      <c r="J186" s="45">
        <f>SourceП2!AT67</f>
        <v>80</v>
      </c>
      <c r="K186" s="47">
        <f>SUM(T183:T189)</f>
        <v>1455.76</v>
      </c>
      <c r="L186" s="27"/>
    </row>
    <row r="187" spans="1:26" ht="14.25" x14ac:dyDescent="0.2">
      <c r="A187" s="39"/>
      <c r="B187" s="40"/>
      <c r="C187" s="40" t="s">
        <v>295</v>
      </c>
      <c r="D187" s="24" t="s">
        <v>294</v>
      </c>
      <c r="E187" s="49">
        <f>SourceП2!CA67</f>
        <v>60</v>
      </c>
      <c r="F187" s="43"/>
      <c r="G187" s="26"/>
      <c r="H187" s="47">
        <f>SUM(U183:U189)</f>
        <v>143.47</v>
      </c>
      <c r="I187" s="29"/>
      <c r="J187" s="45">
        <f>SourceП2!AU67</f>
        <v>60</v>
      </c>
      <c r="K187" s="47">
        <f>SUM(V183:V189)</f>
        <v>1091.82</v>
      </c>
      <c r="L187" s="27"/>
    </row>
    <row r="188" spans="1:26" ht="14.25" x14ac:dyDescent="0.2">
      <c r="A188" s="39"/>
      <c r="B188" s="40"/>
      <c r="C188" s="40" t="s">
        <v>296</v>
      </c>
      <c r="D188" s="24" t="s">
        <v>297</v>
      </c>
      <c r="E188" s="49">
        <f>SourceП2!AQ67</f>
        <v>0.5</v>
      </c>
      <c r="F188" s="47"/>
      <c r="G188" s="26" t="str">
        <f>SourceП2!DI67</f>
        <v/>
      </c>
      <c r="H188" s="47"/>
      <c r="I188" s="26"/>
      <c r="J188" s="26"/>
      <c r="K188" s="47"/>
      <c r="L188" s="30">
        <f>SourceП2!U67</f>
        <v>24.5</v>
      </c>
    </row>
    <row r="189" spans="1:26" ht="42.75" x14ac:dyDescent="0.2">
      <c r="A189" s="41" t="str">
        <f>SourceП2!E68</f>
        <v>17,1</v>
      </c>
      <c r="B189" s="42" t="str">
        <f>SourceП2!F68</f>
        <v>20.5.02.06-0001</v>
      </c>
      <c r="C189" s="42" t="str">
        <f>SourceП2!G68</f>
        <v>Коробка разветвительная для открытой проводки KP 2603 "HEGEL" размером 80х80х40 мм</v>
      </c>
      <c r="D189" s="32" t="str">
        <f>SourceП2!H68</f>
        <v>10 шт.</v>
      </c>
      <c r="E189" s="33">
        <f>SourceП2!I68</f>
        <v>4.9000000000000004</v>
      </c>
      <c r="F189" s="34">
        <f>SourceП2!AL68+SourceП2!AM68+SourceП2!AO68</f>
        <v>58.3</v>
      </c>
      <c r="G189" s="35" t="s">
        <v>3</v>
      </c>
      <c r="H189" s="34">
        <f>ROUND(SourceП2!AC68*SourceП2!I68, 2)+ROUND(SourceП2!AD68*SourceП2!I68, 2)+ROUND(SourceП2!AF68*SourceП2!I68, 2)</f>
        <v>285.67</v>
      </c>
      <c r="I189" s="36"/>
      <c r="J189" s="36">
        <f>IF(SourceП2!BC68&lt;&gt; 0, SourceП2!BC68, 1)</f>
        <v>7.61</v>
      </c>
      <c r="K189" s="34">
        <f>SourceП2!O68</f>
        <v>2173.9499999999998</v>
      </c>
      <c r="L189" s="37"/>
      <c r="S189">
        <f>ROUND((SourceП2!FX68/100)*((ROUND(SourceП2!AF68*SourceП2!I68, 2)+ROUND(SourceП2!AE68*SourceП2!I68, 2))), 2)</f>
        <v>0</v>
      </c>
      <c r="T189">
        <f>SourceП2!X68</f>
        <v>0</v>
      </c>
      <c r="U189">
        <f>ROUND((SourceП2!FY68/100)*((ROUND(SourceП2!AF68*SourceП2!I68, 2)+ROUND(SourceП2!AE68*SourceП2!I68, 2))), 2)</f>
        <v>0</v>
      </c>
      <c r="V189">
        <f>SourceП2!Y68</f>
        <v>0</v>
      </c>
      <c r="W189">
        <f>IF(SourceП2!BI68&lt;=1,H189, 0)</f>
        <v>0</v>
      </c>
      <c r="X189">
        <f>IF(SourceП2!BI68=2,H189, 0)</f>
        <v>285.67</v>
      </c>
      <c r="Y189">
        <f>IF(SourceП2!BI68=3,H189, 0)</f>
        <v>0</v>
      </c>
      <c r="Z189">
        <f>IF(SourceП2!BI68=4,H189, 0)</f>
        <v>0</v>
      </c>
    </row>
    <row r="190" spans="1:26" ht="15" x14ac:dyDescent="0.25">
      <c r="G190" s="54">
        <f>H184+H185+H186+H187+SUM(H189:H189)</f>
        <v>879.65000000000009</v>
      </c>
      <c r="H190" s="54"/>
      <c r="J190" s="54">
        <f>K184+K185+K186+K187+SUM(K189:K189)</f>
        <v>6694.11</v>
      </c>
      <c r="K190" s="54"/>
      <c r="L190" s="38">
        <f>SourceП2!U67</f>
        <v>24.5</v>
      </c>
      <c r="O190" s="20">
        <f>G190</f>
        <v>879.65000000000009</v>
      </c>
      <c r="P190" s="20">
        <f>J190</f>
        <v>6694.11</v>
      </c>
      <c r="Q190" s="20">
        <f>L190</f>
        <v>24.5</v>
      </c>
      <c r="W190">
        <f>IF(SourceП2!BI67&lt;=1,H184+H185+H186+H187, 0)</f>
        <v>0</v>
      </c>
      <c r="X190">
        <f>IF(SourceП2!BI67=2,H184+H185+H186+H187, 0)</f>
        <v>593.98</v>
      </c>
      <c r="Y190">
        <f>IF(SourceП2!BI67=3,H184+H185+H186+H187, 0)</f>
        <v>0</v>
      </c>
      <c r="Z190">
        <f>IF(SourceП2!BI67=4,H184+H185+H186+H187, 0)</f>
        <v>0</v>
      </c>
    </row>
    <row r="191" spans="1:26" ht="42.75" x14ac:dyDescent="0.2">
      <c r="A191" s="39" t="str">
        <f>SourceП2!E69</f>
        <v>18</v>
      </c>
      <c r="B191" s="40" t="str">
        <f>SourceП2!F69</f>
        <v>м08-02-148-01</v>
      </c>
      <c r="C191" s="40" t="str">
        <f>SourceП2!G69</f>
        <v>Кабель до 35 кВ в проложенных трубах, блоках и коробах, масса 1 м кабеля до 1 кг</v>
      </c>
      <c r="D191" s="24" t="str">
        <f>SourceП2!H69</f>
        <v>100 м</v>
      </c>
      <c r="E191" s="49">
        <f>SourceП2!I69</f>
        <v>14.69</v>
      </c>
      <c r="F191" s="47">
        <f>SourceП2!AL69+SourceП2!AM69+SourceП2!AO69</f>
        <v>179.05</v>
      </c>
      <c r="G191" s="26"/>
      <c r="H191" s="47"/>
      <c r="I191" s="26" t="str">
        <f>SourceП2!BO69</f>
        <v/>
      </c>
      <c r="J191" s="26"/>
      <c r="K191" s="47"/>
      <c r="L191" s="27"/>
      <c r="S191">
        <f>ROUND((SourceП2!FX69/100)*((ROUND(SourceП2!AF69*SourceП2!I69, 2)+ROUND(SourceП2!AE69*SourceП2!I69, 2))), 2)</f>
        <v>1408.53</v>
      </c>
      <c r="T191">
        <f>SourceП2!X69</f>
        <v>10718.91</v>
      </c>
      <c r="U191">
        <f>ROUND((SourceП2!FY69/100)*((ROUND(SourceП2!AF69*SourceП2!I69, 2)+ROUND(SourceП2!AE69*SourceП2!I69, 2))), 2)</f>
        <v>963.73</v>
      </c>
      <c r="V191">
        <f>SourceП2!Y69</f>
        <v>7333.99</v>
      </c>
    </row>
    <row r="192" spans="1:26" ht="14.25" x14ac:dyDescent="0.2">
      <c r="A192" s="39"/>
      <c r="B192" s="40"/>
      <c r="C192" s="40" t="s">
        <v>290</v>
      </c>
      <c r="D192" s="24"/>
      <c r="E192" s="49"/>
      <c r="F192" s="47">
        <f>SourceП2!AO69</f>
        <v>95.91</v>
      </c>
      <c r="G192" s="26" t="str">
        <f>SourceП2!DG69</f>
        <v/>
      </c>
      <c r="H192" s="47">
        <f>ROUND(SourceП2!AF69*SourceП2!I69, 2)</f>
        <v>1408.92</v>
      </c>
      <c r="I192" s="26"/>
      <c r="J192" s="26">
        <f>IF(SourceП2!BA69&lt;&gt; 0, SourceП2!BA69, 1)</f>
        <v>7.61</v>
      </c>
      <c r="K192" s="47">
        <f>SourceП2!S69</f>
        <v>10721.87</v>
      </c>
      <c r="L192" s="27"/>
      <c r="R192">
        <f>H192</f>
        <v>1408.92</v>
      </c>
    </row>
    <row r="193" spans="1:26" ht="14.25" x14ac:dyDescent="0.2">
      <c r="A193" s="39"/>
      <c r="B193" s="40"/>
      <c r="C193" s="40" t="s">
        <v>165</v>
      </c>
      <c r="D193" s="24"/>
      <c r="E193" s="49"/>
      <c r="F193" s="47">
        <f>SourceП2!AM69</f>
        <v>45.57</v>
      </c>
      <c r="G193" s="26" t="str">
        <f>SourceП2!DE69</f>
        <v/>
      </c>
      <c r="H193" s="47">
        <f>ROUND(SourceП2!AD69*SourceП2!I69, 2)</f>
        <v>669.42</v>
      </c>
      <c r="I193" s="26"/>
      <c r="J193" s="26">
        <f>IF(SourceП2!BB69&lt;&gt; 0, SourceП2!BB69, 1)</f>
        <v>7.61</v>
      </c>
      <c r="K193" s="47">
        <f>SourceП2!Q69</f>
        <v>5094.3100000000004</v>
      </c>
      <c r="L193" s="27"/>
    </row>
    <row r="194" spans="1:26" ht="14.25" x14ac:dyDescent="0.2">
      <c r="A194" s="39"/>
      <c r="B194" s="40"/>
      <c r="C194" s="40" t="s">
        <v>291</v>
      </c>
      <c r="D194" s="24"/>
      <c r="E194" s="49"/>
      <c r="F194" s="47">
        <f>SourceП2!AN69</f>
        <v>5.0199999999999996</v>
      </c>
      <c r="G194" s="26" t="str">
        <f>SourceП2!DF69</f>
        <v/>
      </c>
      <c r="H194" s="28">
        <f>ROUND(SourceП2!AE69*SourceП2!I69, 2)</f>
        <v>73.739999999999995</v>
      </c>
      <c r="I194" s="26"/>
      <c r="J194" s="26">
        <f>IF(SourceП2!BS69&lt;&gt; 0, SourceП2!BS69, 1)</f>
        <v>7.61</v>
      </c>
      <c r="K194" s="28">
        <f>SourceП2!R69</f>
        <v>561.19000000000005</v>
      </c>
      <c r="L194" s="27"/>
      <c r="R194">
        <f>H194</f>
        <v>73.739999999999995</v>
      </c>
    </row>
    <row r="195" spans="1:26" ht="14.25" x14ac:dyDescent="0.2">
      <c r="A195" s="39"/>
      <c r="B195" s="40"/>
      <c r="C195" s="40" t="s">
        <v>292</v>
      </c>
      <c r="D195" s="24"/>
      <c r="E195" s="49"/>
      <c r="F195" s="47">
        <f>SourceП2!AL69</f>
        <v>37.57</v>
      </c>
      <c r="G195" s="26" t="str">
        <f>SourceП2!DD69</f>
        <v/>
      </c>
      <c r="H195" s="47">
        <f>ROUND(SourceП2!AC69*SourceП2!I69, 2)</f>
        <v>551.9</v>
      </c>
      <c r="I195" s="26"/>
      <c r="J195" s="26">
        <f>IF(SourceП2!BC69&lt;&gt; 0, SourceП2!BC69, 1)</f>
        <v>7.61</v>
      </c>
      <c r="K195" s="47">
        <f>SourceП2!P69</f>
        <v>4199.9799999999996</v>
      </c>
      <c r="L195" s="27"/>
    </row>
    <row r="196" spans="1:26" ht="14.25" x14ac:dyDescent="0.2">
      <c r="A196" s="39"/>
      <c r="B196" s="40"/>
      <c r="C196" s="40" t="s">
        <v>293</v>
      </c>
      <c r="D196" s="24" t="s">
        <v>294</v>
      </c>
      <c r="E196" s="49">
        <f>SourceП2!BZ69</f>
        <v>95</v>
      </c>
      <c r="F196" s="43"/>
      <c r="G196" s="26"/>
      <c r="H196" s="47">
        <f>SUM(S191:S202)</f>
        <v>1408.53</v>
      </c>
      <c r="I196" s="29"/>
      <c r="J196" s="45">
        <f>SourceП2!AT69</f>
        <v>95</v>
      </c>
      <c r="K196" s="47">
        <f>SUM(T191:T202)</f>
        <v>10718.91</v>
      </c>
      <c r="L196" s="27"/>
    </row>
    <row r="197" spans="1:26" ht="14.25" x14ac:dyDescent="0.2">
      <c r="A197" s="39"/>
      <c r="B197" s="40"/>
      <c r="C197" s="40" t="s">
        <v>295</v>
      </c>
      <c r="D197" s="24" t="s">
        <v>294</v>
      </c>
      <c r="E197" s="49">
        <f>SourceП2!CA69</f>
        <v>65</v>
      </c>
      <c r="F197" s="43"/>
      <c r="G197" s="26"/>
      <c r="H197" s="47">
        <f>SUM(U191:U202)</f>
        <v>963.73</v>
      </c>
      <c r="I197" s="29"/>
      <c r="J197" s="45">
        <f>SourceП2!AU69</f>
        <v>65</v>
      </c>
      <c r="K197" s="47">
        <f>SUM(V191:V202)</f>
        <v>7333.99</v>
      </c>
      <c r="L197" s="27"/>
    </row>
    <row r="198" spans="1:26" ht="14.25" x14ac:dyDescent="0.2">
      <c r="A198" s="39"/>
      <c r="B198" s="40"/>
      <c r="C198" s="40" t="s">
        <v>296</v>
      </c>
      <c r="D198" s="24" t="s">
        <v>297</v>
      </c>
      <c r="E198" s="49">
        <f>SourceП2!AQ69</f>
        <v>9.9700000000000006</v>
      </c>
      <c r="F198" s="47"/>
      <c r="G198" s="26" t="str">
        <f>SourceП2!DI69</f>
        <v/>
      </c>
      <c r="H198" s="47"/>
      <c r="I198" s="26"/>
      <c r="J198" s="26"/>
      <c r="K198" s="47"/>
      <c r="L198" s="30">
        <f>SourceП2!U69</f>
        <v>146.45930000000001</v>
      </c>
    </row>
    <row r="199" spans="1:26" ht="128.25" x14ac:dyDescent="0.2">
      <c r="A199" s="39" t="str">
        <f>SourceП2!E70</f>
        <v>18,1</v>
      </c>
      <c r="B199" s="40" t="str">
        <f>SourceП2!F70</f>
        <v>21.1.08.01-0133</v>
      </c>
      <c r="C199" s="40" t="str">
        <f>SourceП2!G70</f>
        <v>Кабели парной скрутки огнестойкие для систем пожарной сигнализации с однопроволочными медными жилами, изоляцией из кремнийорганической резины, оболочкой из безгалогенной полимерной композиции, не распространяющий горение, с низким дымо- и газовыделением, марки КПСнг(А)-FRHF 1х2х1,5</v>
      </c>
      <c r="D199" s="24" t="str">
        <f>SourceП2!H70</f>
        <v>1000 м</v>
      </c>
      <c r="E199" s="49">
        <f>SourceП2!I70</f>
        <v>0.49200000000000005</v>
      </c>
      <c r="F199" s="47">
        <f>SourceП2!AL70+SourceП2!AM70+SourceП2!AO70</f>
        <v>10596.78</v>
      </c>
      <c r="G199" s="31" t="s">
        <v>3</v>
      </c>
      <c r="H199" s="47">
        <f>ROUND(SourceП2!AC70*SourceП2!I70, 2)+ROUND(SourceП2!AD70*SourceП2!I70, 2)+ROUND(SourceП2!AF70*SourceП2!I70, 2)</f>
        <v>5213.62</v>
      </c>
      <c r="I199" s="26"/>
      <c r="J199" s="26">
        <f>IF(SourceП2!BC70&lt;&gt; 0, SourceП2!BC70, 1)</f>
        <v>7.61</v>
      </c>
      <c r="K199" s="47">
        <f>SourceП2!O70</f>
        <v>39675.620000000003</v>
      </c>
      <c r="L199" s="27"/>
      <c r="S199">
        <f>ROUND((SourceП2!FX70/100)*((ROUND(SourceП2!AF70*SourceП2!I70, 2)+ROUND(SourceП2!AE70*SourceП2!I70, 2))), 2)</f>
        <v>0</v>
      </c>
      <c r="T199">
        <f>SourceП2!X70</f>
        <v>0</v>
      </c>
      <c r="U199">
        <f>ROUND((SourceП2!FY70/100)*((ROUND(SourceП2!AF70*SourceП2!I70, 2)+ROUND(SourceП2!AE70*SourceП2!I70, 2))), 2)</f>
        <v>0</v>
      </c>
      <c r="V199">
        <f>SourceП2!Y70</f>
        <v>0</v>
      </c>
      <c r="W199">
        <f>IF(SourceП2!BI70&lt;=1,H199, 0)</f>
        <v>0</v>
      </c>
      <c r="X199">
        <f>IF(SourceП2!BI70=2,H199, 0)</f>
        <v>5213.62</v>
      </c>
      <c r="Y199">
        <f>IF(SourceП2!BI70=3,H199, 0)</f>
        <v>0</v>
      </c>
      <c r="Z199">
        <f>IF(SourceП2!BI70=4,H199, 0)</f>
        <v>0</v>
      </c>
    </row>
    <row r="200" spans="1:26" ht="128.25" x14ac:dyDescent="0.2">
      <c r="A200" s="39" t="str">
        <f>SourceП2!E71</f>
        <v>18,2</v>
      </c>
      <c r="B200" s="40" t="str">
        <f>SourceП2!F71</f>
        <v>21.1.08.01-0131</v>
      </c>
      <c r="C200" s="40" t="str">
        <f>SourceП2!G71</f>
        <v>Кабели парной скрутки огнестойкие для систем пожарной сигнализации с однопроволочными медными жилами, изоляцией из кремнийорганической резины, оболочкой из безгалогенной полимерной композиции, не распространяющий горение, с низким дымо- и газовыделением, марки КПСнг(А)-FRHF 1х2х0,5</v>
      </c>
      <c r="D200" s="24" t="str">
        <f>SourceП2!H71</f>
        <v>1000 м</v>
      </c>
      <c r="E200" s="49">
        <f>SourceП2!I71</f>
        <v>0.92600000000000016</v>
      </c>
      <c r="F200" s="47">
        <f>SourceП2!AL71+SourceП2!AM71+SourceП2!AO71</f>
        <v>7307.7</v>
      </c>
      <c r="G200" s="31" t="s">
        <v>3</v>
      </c>
      <c r="H200" s="47">
        <f>ROUND(SourceП2!AC71*SourceП2!I71, 2)+ROUND(SourceП2!AD71*SourceП2!I71, 2)+ROUND(SourceП2!AF71*SourceП2!I71, 2)</f>
        <v>6766.93</v>
      </c>
      <c r="I200" s="26"/>
      <c r="J200" s="26">
        <f>IF(SourceП2!BC71&lt;&gt; 0, SourceП2!BC71, 1)</f>
        <v>7.61</v>
      </c>
      <c r="K200" s="47">
        <f>SourceП2!O71</f>
        <v>51496.34</v>
      </c>
      <c r="L200" s="27"/>
      <c r="S200">
        <f>ROUND((SourceП2!FX71/100)*((ROUND(SourceП2!AF71*SourceП2!I71, 2)+ROUND(SourceП2!AE71*SourceП2!I71, 2))), 2)</f>
        <v>0</v>
      </c>
      <c r="T200">
        <f>SourceП2!X71</f>
        <v>0</v>
      </c>
      <c r="U200">
        <f>ROUND((SourceП2!FY71/100)*((ROUND(SourceП2!AF71*SourceП2!I71, 2)+ROUND(SourceП2!AE71*SourceП2!I71, 2))), 2)</f>
        <v>0</v>
      </c>
      <c r="V200">
        <f>SourceП2!Y71</f>
        <v>0</v>
      </c>
      <c r="W200">
        <f>IF(SourceП2!BI71&lt;=1,H200, 0)</f>
        <v>0</v>
      </c>
      <c r="X200">
        <f>IF(SourceП2!BI71=2,H200, 0)</f>
        <v>6766.93</v>
      </c>
      <c r="Y200">
        <f>IF(SourceП2!BI71=3,H200, 0)</f>
        <v>0</v>
      </c>
      <c r="Z200">
        <f>IF(SourceП2!BI71=4,H200, 0)</f>
        <v>0</v>
      </c>
    </row>
    <row r="201" spans="1:26" ht="28.5" x14ac:dyDescent="0.2">
      <c r="A201" s="39" t="str">
        <f>SourceП2!E72</f>
        <v>18,3</v>
      </c>
      <c r="B201" s="40" t="str">
        <f>SourceП2!F72</f>
        <v>21.1.04.01-0004</v>
      </c>
      <c r="C201" s="40" t="str">
        <f>SourceП2!G72</f>
        <v>Кабель (витая пара) UTP 4 категория 5е</v>
      </c>
      <c r="D201" s="24" t="str">
        <f>SourceП2!H72</f>
        <v>1000 м</v>
      </c>
      <c r="E201" s="49">
        <f>SourceП2!I72</f>
        <v>0.02</v>
      </c>
      <c r="F201" s="47">
        <f>SourceП2!AL72+SourceП2!AM72+SourceП2!AO72</f>
        <v>1150.19</v>
      </c>
      <c r="G201" s="31" t="s">
        <v>3</v>
      </c>
      <c r="H201" s="47">
        <f>ROUND(SourceП2!AC72*SourceП2!I72, 2)+ROUND(SourceП2!AD72*SourceП2!I72, 2)+ROUND(SourceП2!AF72*SourceП2!I72, 2)</f>
        <v>23</v>
      </c>
      <c r="I201" s="26"/>
      <c r="J201" s="26">
        <f>IF(SourceП2!BC72&lt;&gt; 0, SourceП2!BC72, 1)</f>
        <v>7.61</v>
      </c>
      <c r="K201" s="47">
        <f>SourceП2!O72</f>
        <v>175.06</v>
      </c>
      <c r="L201" s="27"/>
      <c r="S201">
        <f>ROUND((SourceП2!FX72/100)*((ROUND(SourceП2!AF72*SourceП2!I72, 2)+ROUND(SourceП2!AE72*SourceП2!I72, 2))), 2)</f>
        <v>0</v>
      </c>
      <c r="T201">
        <f>SourceП2!X72</f>
        <v>0</v>
      </c>
      <c r="U201">
        <f>ROUND((SourceП2!FY72/100)*((ROUND(SourceП2!AF72*SourceП2!I72, 2)+ROUND(SourceП2!AE72*SourceП2!I72, 2))), 2)</f>
        <v>0</v>
      </c>
      <c r="V201">
        <f>SourceП2!Y72</f>
        <v>0</v>
      </c>
      <c r="W201">
        <f>IF(SourceП2!BI72&lt;=1,H201, 0)</f>
        <v>0</v>
      </c>
      <c r="X201">
        <f>IF(SourceП2!BI72=2,H201, 0)</f>
        <v>23</v>
      </c>
      <c r="Y201">
        <f>IF(SourceП2!BI72=3,H201, 0)</f>
        <v>0</v>
      </c>
      <c r="Z201">
        <f>IF(SourceП2!BI72=4,H201, 0)</f>
        <v>0</v>
      </c>
    </row>
    <row r="202" spans="1:26" ht="114" x14ac:dyDescent="0.2">
      <c r="A202" s="41" t="str">
        <f>SourceП2!E73</f>
        <v>18,4</v>
      </c>
      <c r="B202" s="42" t="str">
        <f>SourceП2!F73</f>
        <v>21.1.06.10-0168</v>
      </c>
      <c r="C202" s="42" t="str">
        <f>SourceП2!G73</f>
        <v>Кабель силовой огнестойкий с медными жилами с изоляцией и оболочкой из ПВХ, не распространяющий горение, с низким дымо- и газовыделением, напряжением 1,0 кВ (ГОСТ Р 53769-2010), марки ВВГнг(A)-FRLS 3х1,5ок(N,РЕ)</v>
      </c>
      <c r="D202" s="32" t="str">
        <f>SourceП2!H73</f>
        <v>1000 м</v>
      </c>
      <c r="E202" s="33">
        <f>SourceП2!I73</f>
        <v>3.1E-2</v>
      </c>
      <c r="F202" s="34">
        <f>SourceП2!AL73+SourceП2!AM73+SourceП2!AO73</f>
        <v>19862.939999999999</v>
      </c>
      <c r="G202" s="35" t="s">
        <v>3</v>
      </c>
      <c r="H202" s="34">
        <f>ROUND(SourceП2!AC73*SourceП2!I73, 2)+ROUND(SourceП2!AD73*SourceП2!I73, 2)+ROUND(SourceП2!AF73*SourceП2!I73, 2)</f>
        <v>615.75</v>
      </c>
      <c r="I202" s="36"/>
      <c r="J202" s="36">
        <f>IF(SourceП2!BC73&lt;&gt; 0, SourceП2!BC73, 1)</f>
        <v>7.61</v>
      </c>
      <c r="K202" s="34">
        <f>SourceП2!O73</f>
        <v>4685.87</v>
      </c>
      <c r="L202" s="37"/>
      <c r="S202">
        <f>ROUND((SourceП2!FX73/100)*((ROUND(SourceП2!AF73*SourceП2!I73, 2)+ROUND(SourceП2!AE73*SourceП2!I73, 2))), 2)</f>
        <v>0</v>
      </c>
      <c r="T202">
        <f>SourceП2!X73</f>
        <v>0</v>
      </c>
      <c r="U202">
        <f>ROUND((SourceП2!FY73/100)*((ROUND(SourceП2!AF73*SourceП2!I73, 2)+ROUND(SourceП2!AE73*SourceП2!I73, 2))), 2)</f>
        <v>0</v>
      </c>
      <c r="V202">
        <f>SourceП2!Y73</f>
        <v>0</v>
      </c>
      <c r="W202">
        <f>IF(SourceП2!BI73&lt;=1,H202, 0)</f>
        <v>0</v>
      </c>
      <c r="X202">
        <f>IF(SourceП2!BI73=2,H202, 0)</f>
        <v>615.75</v>
      </c>
      <c r="Y202">
        <f>IF(SourceП2!BI73=3,H202, 0)</f>
        <v>0</v>
      </c>
      <c r="Z202">
        <f>IF(SourceП2!BI73=4,H202, 0)</f>
        <v>0</v>
      </c>
    </row>
    <row r="203" spans="1:26" ht="15" x14ac:dyDescent="0.25">
      <c r="G203" s="54">
        <f>H192+H193+H195+H196+H197+SUM(H199:H202)</f>
        <v>17621.8</v>
      </c>
      <c r="H203" s="54"/>
      <c r="J203" s="54">
        <f>K192+K193+K195+K196+K197+SUM(K199:K202)</f>
        <v>134101.94999999998</v>
      </c>
      <c r="K203" s="54"/>
      <c r="L203" s="38">
        <f>SourceП2!U69</f>
        <v>146.45930000000001</v>
      </c>
      <c r="O203" s="20">
        <f>G203</f>
        <v>17621.8</v>
      </c>
      <c r="P203" s="20">
        <f>J203</f>
        <v>134101.94999999998</v>
      </c>
      <c r="Q203" s="20">
        <f>L203</f>
        <v>146.45930000000001</v>
      </c>
      <c r="W203">
        <f>IF(SourceП2!BI69&lt;=1,H192+H193+H195+H196+H197, 0)</f>
        <v>0</v>
      </c>
      <c r="X203">
        <f>IF(SourceП2!BI69=2,H192+H193+H195+H196+H197, 0)</f>
        <v>5002.5</v>
      </c>
      <c r="Y203">
        <f>IF(SourceП2!BI69=3,H192+H193+H195+H196+H197, 0)</f>
        <v>0</v>
      </c>
      <c r="Z203">
        <f>IF(SourceП2!BI69=4,H192+H193+H195+H196+H197, 0)</f>
        <v>0</v>
      </c>
    </row>
    <row r="204" spans="1:26" ht="28.5" x14ac:dyDescent="0.2">
      <c r="A204" s="39" t="str">
        <f>SourceП2!E74</f>
        <v>19</v>
      </c>
      <c r="B204" s="40" t="str">
        <f>SourceП2!F74</f>
        <v>м10-06-068-17</v>
      </c>
      <c r="C204" s="40" t="str">
        <f>SourceП2!G74</f>
        <v>Сдача объекта, контрольные и приемо-сдаточные испытания</v>
      </c>
      <c r="D204" s="24" t="str">
        <f>SourceП2!H74</f>
        <v>ШТ</v>
      </c>
      <c r="E204" s="49">
        <f>SourceП2!I74</f>
        <v>1</v>
      </c>
      <c r="F204" s="47">
        <f>SourceП2!AL74+SourceП2!AM74+SourceП2!AO74</f>
        <v>9681.09</v>
      </c>
      <c r="G204" s="26"/>
      <c r="H204" s="47"/>
      <c r="I204" s="26" t="str">
        <f>SourceП2!BO74</f>
        <v/>
      </c>
      <c r="J204" s="26"/>
      <c r="K204" s="47"/>
      <c r="L204" s="27"/>
      <c r="S204">
        <f>ROUND((SourceП2!FX74/100)*((ROUND(SourceП2!AF74*SourceП2!I74, 2)+ROUND(SourceП2!AE74*SourceП2!I74, 2))), 2)</f>
        <v>3864.9</v>
      </c>
      <c r="T204">
        <f>SourceП2!X74</f>
        <v>29411.86</v>
      </c>
      <c r="U204">
        <f>ROUND((SourceП2!FY74/100)*((ROUND(SourceП2!AF74*SourceП2!I74, 2)+ROUND(SourceП2!AE74*SourceП2!I74, 2))), 2)</f>
        <v>2898.67</v>
      </c>
      <c r="V204">
        <f>SourceП2!Y74</f>
        <v>22058.9</v>
      </c>
    </row>
    <row r="205" spans="1:26" ht="14.25" x14ac:dyDescent="0.2">
      <c r="A205" s="39"/>
      <c r="B205" s="40"/>
      <c r="C205" s="40" t="s">
        <v>290</v>
      </c>
      <c r="D205" s="24"/>
      <c r="E205" s="49"/>
      <c r="F205" s="47">
        <f>SourceП2!AO74</f>
        <v>4274.32</v>
      </c>
      <c r="G205" s="26" t="str">
        <f>SourceП2!DG74</f>
        <v/>
      </c>
      <c r="H205" s="47">
        <f>ROUND(SourceП2!AF74*SourceП2!I74, 2)</f>
        <v>4274.32</v>
      </c>
      <c r="I205" s="26"/>
      <c r="J205" s="26">
        <f>IF(SourceП2!BA74&lt;&gt; 0, SourceП2!BA74, 1)</f>
        <v>7.61</v>
      </c>
      <c r="K205" s="47">
        <f>SourceП2!S74</f>
        <v>32527.58</v>
      </c>
      <c r="L205" s="27"/>
      <c r="R205">
        <f>H205</f>
        <v>4274.32</v>
      </c>
    </row>
    <row r="206" spans="1:26" ht="14.25" x14ac:dyDescent="0.2">
      <c r="A206" s="39"/>
      <c r="B206" s="40"/>
      <c r="C206" s="40" t="s">
        <v>165</v>
      </c>
      <c r="D206" s="24"/>
      <c r="E206" s="49"/>
      <c r="F206" s="47">
        <f>SourceП2!AM74</f>
        <v>5321.28</v>
      </c>
      <c r="G206" s="26" t="str">
        <f>SourceП2!DE74</f>
        <v/>
      </c>
      <c r="H206" s="47">
        <f>ROUND(SourceП2!AD74*SourceП2!I74, 2)</f>
        <v>5321.28</v>
      </c>
      <c r="I206" s="26"/>
      <c r="J206" s="26">
        <f>IF(SourceП2!BB74&lt;&gt; 0, SourceП2!BB74, 1)</f>
        <v>7.61</v>
      </c>
      <c r="K206" s="47">
        <f>SourceП2!Q74</f>
        <v>40494.94</v>
      </c>
      <c r="L206" s="27"/>
    </row>
    <row r="207" spans="1:26" ht="14.25" x14ac:dyDescent="0.2">
      <c r="A207" s="39"/>
      <c r="B207" s="40"/>
      <c r="C207" s="40" t="s">
        <v>291</v>
      </c>
      <c r="D207" s="24"/>
      <c r="E207" s="49"/>
      <c r="F207" s="47">
        <f>SourceП2!AN74</f>
        <v>556.79999999999995</v>
      </c>
      <c r="G207" s="26" t="str">
        <f>SourceП2!DF74</f>
        <v/>
      </c>
      <c r="H207" s="28">
        <f>ROUND(SourceП2!AE74*SourceП2!I74, 2)</f>
        <v>556.79999999999995</v>
      </c>
      <c r="I207" s="26"/>
      <c r="J207" s="26">
        <f>IF(SourceП2!BS74&lt;&gt; 0, SourceП2!BS74, 1)</f>
        <v>7.61</v>
      </c>
      <c r="K207" s="28">
        <f>SourceП2!R74</f>
        <v>4237.25</v>
      </c>
      <c r="L207" s="27"/>
      <c r="R207">
        <f>H207</f>
        <v>556.79999999999995</v>
      </c>
    </row>
    <row r="208" spans="1:26" ht="14.25" x14ac:dyDescent="0.2">
      <c r="A208" s="39"/>
      <c r="B208" s="40"/>
      <c r="C208" s="40" t="s">
        <v>292</v>
      </c>
      <c r="D208" s="24"/>
      <c r="E208" s="49"/>
      <c r="F208" s="47">
        <f>SourceП2!AL74</f>
        <v>85.49</v>
      </c>
      <c r="G208" s="26" t="str">
        <f>SourceП2!DD74</f>
        <v/>
      </c>
      <c r="H208" s="47">
        <f>ROUND(SourceП2!AC74*SourceП2!I74, 2)</f>
        <v>85.49</v>
      </c>
      <c r="I208" s="26"/>
      <c r="J208" s="26">
        <f>IF(SourceП2!BC74&lt;&gt; 0, SourceП2!BC74, 1)</f>
        <v>7.61</v>
      </c>
      <c r="K208" s="47">
        <f>SourceП2!P74</f>
        <v>650.58000000000004</v>
      </c>
      <c r="L208" s="27"/>
    </row>
    <row r="209" spans="1:26" ht="14.25" x14ac:dyDescent="0.2">
      <c r="A209" s="39"/>
      <c r="B209" s="40"/>
      <c r="C209" s="40" t="s">
        <v>293</v>
      </c>
      <c r="D209" s="24" t="s">
        <v>294</v>
      </c>
      <c r="E209" s="49">
        <f>SourceП2!BZ74</f>
        <v>80</v>
      </c>
      <c r="F209" s="43"/>
      <c r="G209" s="26"/>
      <c r="H209" s="47">
        <f>SUM(S204:S211)</f>
        <v>3864.9</v>
      </c>
      <c r="I209" s="29"/>
      <c r="J209" s="45">
        <f>SourceП2!AT74</f>
        <v>80</v>
      </c>
      <c r="K209" s="47">
        <f>SUM(T204:T211)</f>
        <v>29411.86</v>
      </c>
      <c r="L209" s="27"/>
    </row>
    <row r="210" spans="1:26" ht="14.25" x14ac:dyDescent="0.2">
      <c r="A210" s="39"/>
      <c r="B210" s="40"/>
      <c r="C210" s="40" t="s">
        <v>295</v>
      </c>
      <c r="D210" s="24" t="s">
        <v>294</v>
      </c>
      <c r="E210" s="49">
        <f>SourceП2!CA74</f>
        <v>60</v>
      </c>
      <c r="F210" s="43"/>
      <c r="G210" s="26"/>
      <c r="H210" s="47">
        <f>SUM(U204:U211)</f>
        <v>2898.67</v>
      </c>
      <c r="I210" s="29"/>
      <c r="J210" s="45">
        <f>SourceП2!AU74</f>
        <v>60</v>
      </c>
      <c r="K210" s="47">
        <f>SUM(V204:V211)</f>
        <v>22058.9</v>
      </c>
      <c r="L210" s="27"/>
    </row>
    <row r="211" spans="1:26" ht="14.25" x14ac:dyDescent="0.2">
      <c r="A211" s="41"/>
      <c r="B211" s="42"/>
      <c r="C211" s="42" t="s">
        <v>296</v>
      </c>
      <c r="D211" s="32" t="s">
        <v>297</v>
      </c>
      <c r="E211" s="33">
        <f>SourceП2!AQ74</f>
        <v>289</v>
      </c>
      <c r="F211" s="34"/>
      <c r="G211" s="36" t="str">
        <f>SourceП2!DI74</f>
        <v/>
      </c>
      <c r="H211" s="34"/>
      <c r="I211" s="36"/>
      <c r="J211" s="36"/>
      <c r="K211" s="34"/>
      <c r="L211" s="69">
        <f>SourceП2!U74</f>
        <v>289</v>
      </c>
    </row>
    <row r="212" spans="1:26" ht="15" x14ac:dyDescent="0.25">
      <c r="G212" s="54">
        <f>H205+H206+H208+H209+H210</f>
        <v>16444.659999999996</v>
      </c>
      <c r="H212" s="54"/>
      <c r="J212" s="54">
        <f>K205+K206+K208+K209+K210</f>
        <v>125143.86000000002</v>
      </c>
      <c r="K212" s="54"/>
      <c r="L212" s="38">
        <f>SourceП2!U74</f>
        <v>289</v>
      </c>
      <c r="O212" s="20">
        <f>G212</f>
        <v>16444.659999999996</v>
      </c>
      <c r="P212" s="20">
        <f>J212</f>
        <v>125143.86000000002</v>
      </c>
      <c r="Q212" s="20">
        <f>L212</f>
        <v>289</v>
      </c>
      <c r="W212">
        <f>IF(SourceП2!BI74&lt;=1,H205+H206+H208+H209+H210, 0)</f>
        <v>0</v>
      </c>
      <c r="X212">
        <f>IF(SourceП2!BI74=2,H205+H206+H208+H209+H210, 0)</f>
        <v>16444.659999999996</v>
      </c>
      <c r="Y212">
        <f>IF(SourceП2!BI74=3,H205+H206+H208+H209+H210, 0)</f>
        <v>0</v>
      </c>
      <c r="Z212">
        <f>IF(SourceП2!BI74=4,H205+H206+H208+H209+H210, 0)</f>
        <v>0</v>
      </c>
    </row>
    <row r="213" spans="1:26" ht="15" x14ac:dyDescent="0.25">
      <c r="A213" s="53" t="str">
        <f>CONCATENATE("Итого по локальной смете: ",IF(SourceП2!G76&lt;&gt;"Новая локальная смета", SourceП2!G76, ""))</f>
        <v xml:space="preserve">Итого по локальной смете: </v>
      </c>
      <c r="B213" s="53"/>
      <c r="C213" s="53"/>
      <c r="D213" s="53"/>
      <c r="E213" s="53"/>
      <c r="F213" s="53"/>
      <c r="G213" s="52">
        <f>SUM(O27:O212)</f>
        <v>140661.78</v>
      </c>
      <c r="H213" s="52"/>
      <c r="I213" s="22"/>
      <c r="J213" s="52">
        <f>SUM(P27:P212)</f>
        <v>1070436.08</v>
      </c>
      <c r="K213" s="52"/>
      <c r="L213" s="38">
        <f>SUM(Q27:Q212)</f>
        <v>1010.5993</v>
      </c>
    </row>
    <row r="214" spans="1:26" ht="15" x14ac:dyDescent="0.25">
      <c r="C214" s="53" t="str">
        <f>SourceП2!H104</f>
        <v>Итого</v>
      </c>
      <c r="D214" s="53"/>
      <c r="E214" s="53"/>
      <c r="F214" s="53"/>
      <c r="G214" s="53"/>
      <c r="H214" s="53"/>
      <c r="I214" s="53"/>
      <c r="J214" s="52">
        <f>IF(SourceП2!F104=0, "", SourceП2!F104)</f>
        <v>1070436.08</v>
      </c>
      <c r="K214" s="52"/>
    </row>
    <row r="215" spans="1:26" ht="14.25" x14ac:dyDescent="0.2">
      <c r="C215" s="60" t="str">
        <f>SourceП2!H105</f>
        <v>НДС 18%</v>
      </c>
      <c r="D215" s="60"/>
      <c r="E215" s="60"/>
      <c r="F215" s="60"/>
      <c r="G215" s="60"/>
      <c r="H215" s="60"/>
      <c r="I215" s="60"/>
      <c r="J215" s="57">
        <f>IF(SourceП2!F105=0, "", SourceП2!F105)</f>
        <v>192678.49</v>
      </c>
      <c r="K215" s="57"/>
    </row>
    <row r="216" spans="1:26" ht="15" x14ac:dyDescent="0.25">
      <c r="C216" s="53" t="str">
        <f>SourceП2!H106</f>
        <v>Всего</v>
      </c>
      <c r="D216" s="53"/>
      <c r="E216" s="53"/>
      <c r="F216" s="53"/>
      <c r="G216" s="53"/>
      <c r="H216" s="53"/>
      <c r="I216" s="53"/>
      <c r="J216" s="52">
        <f>IF(SourceП2!F106=0, "", SourceП2!F106)</f>
        <v>1263114.57</v>
      </c>
      <c r="K216" s="52"/>
    </row>
    <row r="218" spans="1:26" x14ac:dyDescent="0.2">
      <c r="C218" s="68"/>
      <c r="D218" s="68"/>
      <c r="E218" s="68"/>
      <c r="F218" s="68"/>
      <c r="G218" s="68"/>
      <c r="H218" s="68"/>
      <c r="I218" s="68"/>
    </row>
    <row r="219" spans="1:26" ht="14.25" x14ac:dyDescent="0.2">
      <c r="A219" s="21" t="s">
        <v>301</v>
      </c>
      <c r="B219" s="21"/>
      <c r="C219" s="50"/>
      <c r="D219" s="51"/>
      <c r="E219" s="51"/>
      <c r="F219" s="51"/>
      <c r="G219" s="51"/>
      <c r="H219" s="51"/>
      <c r="I219" s="51"/>
      <c r="J219" s="48"/>
      <c r="K219" s="48"/>
      <c r="L219" s="48"/>
    </row>
    <row r="220" spans="1:26" ht="14.25" x14ac:dyDescent="0.2">
      <c r="A220" s="48"/>
      <c r="B220" s="48"/>
      <c r="C220" s="50"/>
      <c r="D220" s="55"/>
      <c r="E220" s="55"/>
      <c r="F220" s="55"/>
      <c r="G220" s="55"/>
      <c r="H220" s="55"/>
      <c r="I220" s="51"/>
      <c r="J220" s="48"/>
      <c r="K220" s="48"/>
      <c r="L220" s="48"/>
    </row>
    <row r="221" spans="1:26" ht="14.25" x14ac:dyDescent="0.2">
      <c r="A221" s="48"/>
      <c r="B221" s="48"/>
      <c r="C221" s="50"/>
      <c r="D221" s="51"/>
      <c r="E221" s="51"/>
      <c r="F221" s="51"/>
      <c r="G221" s="51"/>
      <c r="H221" s="51"/>
      <c r="I221" s="51"/>
      <c r="J221" s="48"/>
      <c r="K221" s="48"/>
      <c r="L221" s="48"/>
    </row>
    <row r="222" spans="1:26" ht="14.25" x14ac:dyDescent="0.2">
      <c r="A222" s="21" t="s">
        <v>301</v>
      </c>
      <c r="B222" s="21"/>
      <c r="C222" s="50"/>
      <c r="D222" s="51"/>
      <c r="E222" s="51"/>
      <c r="F222" s="51"/>
      <c r="G222" s="51"/>
      <c r="H222" s="51"/>
      <c r="I222" s="51"/>
      <c r="J222" s="48"/>
      <c r="K222" s="48"/>
      <c r="L222" s="48"/>
    </row>
    <row r="223" spans="1:26" ht="14.25" x14ac:dyDescent="0.2">
      <c r="A223" s="48"/>
      <c r="B223" s="48"/>
      <c r="C223" s="51"/>
      <c r="D223" s="55"/>
      <c r="E223" s="55"/>
      <c r="F223" s="55"/>
      <c r="G223" s="55"/>
      <c r="H223" s="55"/>
      <c r="I223" s="51"/>
      <c r="J223" s="48"/>
      <c r="K223" s="48"/>
      <c r="L223" s="48"/>
    </row>
    <row r="224" spans="1:26" x14ac:dyDescent="0.2">
      <c r="C224" s="68"/>
      <c r="D224" s="68"/>
      <c r="E224" s="68"/>
      <c r="F224" s="68"/>
      <c r="G224" s="68"/>
      <c r="H224" s="68"/>
      <c r="I224" s="68"/>
    </row>
    <row r="225" spans="3:9" x14ac:dyDescent="0.2">
      <c r="C225" s="68"/>
      <c r="D225" s="68"/>
      <c r="E225" s="68"/>
      <c r="F225" s="68"/>
      <c r="G225" s="68"/>
      <c r="H225" s="68"/>
      <c r="I225" s="68"/>
    </row>
    <row r="226" spans="3:9" x14ac:dyDescent="0.2">
      <c r="C226" s="68"/>
      <c r="D226" s="68"/>
      <c r="E226" s="68"/>
      <c r="F226" s="68"/>
      <c r="G226" s="68"/>
      <c r="H226" s="68"/>
      <c r="I226" s="68"/>
    </row>
    <row r="227" spans="3:9" x14ac:dyDescent="0.2">
      <c r="C227" s="68"/>
      <c r="D227" s="68"/>
      <c r="E227" s="68"/>
      <c r="F227" s="68"/>
      <c r="G227" s="68"/>
      <c r="H227" s="68"/>
      <c r="I227" s="68"/>
    </row>
  </sheetData>
  <mergeCells count="91">
    <mergeCell ref="B3:E3"/>
    <mergeCell ref="H3:L3"/>
    <mergeCell ref="B4:E4"/>
    <mergeCell ref="H4:L4"/>
    <mergeCell ref="B6:E6"/>
    <mergeCell ref="H6:L6"/>
    <mergeCell ref="B10:K10"/>
    <mergeCell ref="B11:K11"/>
    <mergeCell ref="B13:K13"/>
    <mergeCell ref="G15:H15"/>
    <mergeCell ref="I15:J15"/>
    <mergeCell ref="B7:E7"/>
    <mergeCell ref="H7:L7"/>
    <mergeCell ref="C16:F16"/>
    <mergeCell ref="G16:H16"/>
    <mergeCell ref="I16:J16"/>
    <mergeCell ref="K16:L16"/>
    <mergeCell ref="C17:F17"/>
    <mergeCell ref="G17:H17"/>
    <mergeCell ref="I17:J17"/>
    <mergeCell ref="K17:L17"/>
    <mergeCell ref="C18:F18"/>
    <mergeCell ref="G18:H18"/>
    <mergeCell ref="I18:J18"/>
    <mergeCell ref="K18:L18"/>
    <mergeCell ref="C19:F19"/>
    <mergeCell ref="G19:H19"/>
    <mergeCell ref="I19:J19"/>
    <mergeCell ref="K19:L19"/>
    <mergeCell ref="D220:H220"/>
    <mergeCell ref="C20:F20"/>
    <mergeCell ref="G20:H20"/>
    <mergeCell ref="I20:J20"/>
    <mergeCell ref="K20:L20"/>
    <mergeCell ref="C21:F21"/>
    <mergeCell ref="G21:H21"/>
    <mergeCell ref="I21:J21"/>
    <mergeCell ref="K21:L21"/>
    <mergeCell ref="J135:K135"/>
    <mergeCell ref="G135:H135"/>
    <mergeCell ref="J126:K126"/>
    <mergeCell ref="C215:I215"/>
    <mergeCell ref="J215:K215"/>
    <mergeCell ref="C216:I216"/>
    <mergeCell ref="J216:K216"/>
    <mergeCell ref="J67:K67"/>
    <mergeCell ref="G67:H67"/>
    <mergeCell ref="D223:H223"/>
    <mergeCell ref="C22:F22"/>
    <mergeCell ref="G22:H22"/>
    <mergeCell ref="I22:J22"/>
    <mergeCell ref="K22:L22"/>
    <mergeCell ref="A24:L24"/>
    <mergeCell ref="C214:I214"/>
    <mergeCell ref="J214:K214"/>
    <mergeCell ref="G96:H96"/>
    <mergeCell ref="J190:K190"/>
    <mergeCell ref="G190:H190"/>
    <mergeCell ref="J182:K182"/>
    <mergeCell ref="J36:K36"/>
    <mergeCell ref="G36:H36"/>
    <mergeCell ref="J85:K85"/>
    <mergeCell ref="G85:H85"/>
    <mergeCell ref="J77:K77"/>
    <mergeCell ref="G77:H77"/>
    <mergeCell ref="J59:K59"/>
    <mergeCell ref="G59:H59"/>
    <mergeCell ref="J50:K50"/>
    <mergeCell ref="G50:H50"/>
    <mergeCell ref="G126:H126"/>
    <mergeCell ref="J114:K114"/>
    <mergeCell ref="G114:H114"/>
    <mergeCell ref="J104:K104"/>
    <mergeCell ref="G104:H104"/>
    <mergeCell ref="J96:K96"/>
    <mergeCell ref="G213:H213"/>
    <mergeCell ref="J213:K213"/>
    <mergeCell ref="A213:F213"/>
    <mergeCell ref="J212:K212"/>
    <mergeCell ref="G212:H212"/>
    <mergeCell ref="J203:K203"/>
    <mergeCell ref="G203:H203"/>
    <mergeCell ref="J154:K154"/>
    <mergeCell ref="G154:H154"/>
    <mergeCell ref="J145:K145"/>
    <mergeCell ref="G145:H145"/>
    <mergeCell ref="G182:H182"/>
    <mergeCell ref="J172:K172"/>
    <mergeCell ref="G172:H172"/>
    <mergeCell ref="J162:K162"/>
    <mergeCell ref="G162:H162"/>
  </mergeCells>
  <pageMargins left="0.4" right="0.2" top="0.2" bottom="0.4" header="0.2" footer="0.2"/>
  <pageSetup paperSize="9" scale="57" fitToHeight="0" orientation="portrait" r:id="rId1"/>
  <headerFooter>
    <oddHeader>&amp;L&amp;8</oddHeader>
    <oddFooter>&amp;R&amp;P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46"/>
  <sheetViews>
    <sheetView zoomScaleNormal="100" workbookViewId="0">
      <selection activeCell="D137" sqref="D137:H146"/>
    </sheetView>
  </sheetViews>
  <sheetFormatPr defaultRowHeight="12.75" x14ac:dyDescent="0.2"/>
  <cols>
    <col min="1" max="1" width="5.7109375" customWidth="1"/>
    <col min="2" max="2" width="18.85546875" customWidth="1"/>
    <col min="3" max="3" width="40.7109375" customWidth="1"/>
    <col min="4" max="5" width="10.7109375" customWidth="1"/>
    <col min="6" max="8" width="12.7109375" customWidth="1"/>
    <col min="9" max="9" width="17.7109375" customWidth="1"/>
    <col min="10" max="10" width="8.7109375" customWidth="1"/>
    <col min="11" max="11" width="12.7109375" customWidth="1"/>
    <col min="12" max="12" width="8.7109375" customWidth="1"/>
    <col min="15" max="36" width="0" hidden="1" customWidth="1"/>
  </cols>
  <sheetData>
    <row r="1" spans="1:12" x14ac:dyDescent="0.2">
      <c r="A1" s="6"/>
    </row>
    <row r="2" spans="1:12" ht="14.25" x14ac:dyDescent="0.2">
      <c r="A2" s="49"/>
      <c r="B2" s="49"/>
      <c r="C2" s="49"/>
      <c r="D2" s="49"/>
      <c r="E2" s="49"/>
      <c r="F2" s="49"/>
      <c r="G2" s="49"/>
      <c r="H2" s="49"/>
      <c r="I2" s="49"/>
      <c r="J2" s="49"/>
      <c r="K2" s="48"/>
      <c r="L2" s="48"/>
    </row>
    <row r="3" spans="1:12" ht="32.25" customHeight="1" x14ac:dyDescent="0.25">
      <c r="A3" s="9"/>
      <c r="B3" s="66"/>
      <c r="C3" s="66"/>
      <c r="D3" s="66"/>
      <c r="E3" s="66"/>
      <c r="F3" s="48"/>
      <c r="G3" s="48"/>
      <c r="H3" s="60" t="s">
        <v>417</v>
      </c>
      <c r="I3" s="60"/>
      <c r="J3" s="60"/>
      <c r="K3" s="60"/>
      <c r="L3" s="60"/>
    </row>
    <row r="4" spans="1:12" ht="14.25" x14ac:dyDescent="0.2">
      <c r="A4" s="48"/>
      <c r="B4" s="67"/>
      <c r="C4" s="67"/>
      <c r="D4" s="67"/>
      <c r="E4" s="67"/>
      <c r="F4" s="48"/>
      <c r="G4" s="48"/>
      <c r="H4" s="67"/>
      <c r="I4" s="67"/>
      <c r="J4" s="67"/>
      <c r="K4" s="67"/>
      <c r="L4" s="67"/>
    </row>
    <row r="5" spans="1:12" ht="14.25" x14ac:dyDescent="0.2">
      <c r="A5" s="10"/>
      <c r="B5" s="10"/>
      <c r="C5" s="11"/>
      <c r="D5" s="11"/>
      <c r="E5" s="11"/>
      <c r="F5" s="48"/>
      <c r="G5" s="48"/>
      <c r="H5" s="44"/>
      <c r="I5" s="11"/>
      <c r="J5" s="11"/>
      <c r="K5" s="11"/>
      <c r="L5" s="44"/>
    </row>
    <row r="6" spans="1:12" ht="14.25" x14ac:dyDescent="0.2">
      <c r="A6" s="44"/>
      <c r="B6" s="67"/>
      <c r="C6" s="67"/>
      <c r="D6" s="67"/>
      <c r="E6" s="67"/>
      <c r="F6" s="48"/>
      <c r="G6" s="48"/>
      <c r="H6" s="67"/>
      <c r="I6" s="67"/>
      <c r="J6" s="67"/>
      <c r="K6" s="67"/>
      <c r="L6" s="67"/>
    </row>
    <row r="7" spans="1:12" ht="14.25" x14ac:dyDescent="0.2">
      <c r="A7" s="13"/>
      <c r="B7" s="65"/>
      <c r="C7" s="65"/>
      <c r="D7" s="65"/>
      <c r="E7" s="65"/>
      <c r="F7" s="48"/>
      <c r="G7" s="48"/>
      <c r="H7" s="65"/>
      <c r="I7" s="65"/>
      <c r="J7" s="65"/>
      <c r="K7" s="65"/>
      <c r="L7" s="65"/>
    </row>
    <row r="10" spans="1:12" ht="15.75" x14ac:dyDescent="0.25">
      <c r="A10" s="14"/>
      <c r="B10" s="62" t="s">
        <v>314</v>
      </c>
      <c r="C10" s="62"/>
      <c r="D10" s="62"/>
      <c r="E10" s="62"/>
      <c r="F10" s="62"/>
      <c r="G10" s="62"/>
      <c r="H10" s="62"/>
      <c r="I10" s="62"/>
      <c r="J10" s="62"/>
      <c r="K10" s="62"/>
      <c r="L10" s="14"/>
    </row>
    <row r="11" spans="1:12" ht="18" hidden="1" x14ac:dyDescent="0.25">
      <c r="A11" s="14"/>
      <c r="B11" s="63" t="str">
        <f>IF(SourceП3!G20&lt;&gt;"Новая локальная смета", SourceП3!G20, "")</f>
        <v/>
      </c>
      <c r="C11" s="63"/>
      <c r="D11" s="63"/>
      <c r="E11" s="63"/>
      <c r="F11" s="63"/>
      <c r="G11" s="63"/>
      <c r="H11" s="63"/>
      <c r="I11" s="63"/>
      <c r="J11" s="63"/>
      <c r="K11" s="63"/>
      <c r="L11" s="14"/>
    </row>
    <row r="12" spans="1:12" ht="14.25" hidden="1" x14ac:dyDescent="0.2">
      <c r="A12" s="48"/>
      <c r="B12" s="48"/>
      <c r="C12" s="48"/>
      <c r="D12" s="48"/>
      <c r="E12" s="48"/>
      <c r="F12" s="48"/>
      <c r="G12" s="48"/>
      <c r="H12" s="48"/>
      <c r="I12" s="48"/>
      <c r="J12" s="48"/>
      <c r="K12" s="48"/>
      <c r="L12" s="48"/>
    </row>
    <row r="13" spans="1:12" ht="36.75" customHeight="1" x14ac:dyDescent="0.25">
      <c r="A13" s="48"/>
      <c r="B13" s="63" t="s">
        <v>416</v>
      </c>
      <c r="C13" s="63"/>
      <c r="D13" s="63"/>
      <c r="E13" s="63"/>
      <c r="F13" s="63"/>
      <c r="G13" s="63"/>
      <c r="H13" s="63"/>
      <c r="I13" s="63"/>
      <c r="J13" s="63"/>
      <c r="K13" s="63"/>
      <c r="L13" s="15"/>
    </row>
    <row r="14" spans="1:12" ht="14.25" x14ac:dyDescent="0.2">
      <c r="A14" s="48"/>
      <c r="B14" s="48"/>
      <c r="C14" s="48"/>
      <c r="D14" s="48"/>
      <c r="E14" s="48"/>
      <c r="F14" s="48"/>
      <c r="G14" s="48"/>
      <c r="H14" s="48"/>
      <c r="I14" s="48"/>
      <c r="J14" s="48"/>
      <c r="K14" s="48"/>
      <c r="L14" s="48"/>
    </row>
    <row r="15" spans="1:12" ht="14.25" x14ac:dyDescent="0.2">
      <c r="A15" s="48"/>
      <c r="B15" s="48"/>
      <c r="C15" s="48"/>
      <c r="D15" s="48"/>
      <c r="E15" s="16"/>
      <c r="F15" s="16"/>
      <c r="G15" s="64" t="s">
        <v>266</v>
      </c>
      <c r="H15" s="64"/>
      <c r="I15" s="64" t="s">
        <v>267</v>
      </c>
      <c r="J15" s="64"/>
      <c r="K15" s="48"/>
      <c r="L15" s="48"/>
    </row>
    <row r="16" spans="1:12" ht="15" x14ac:dyDescent="0.25">
      <c r="A16" s="48"/>
      <c r="B16" s="48"/>
      <c r="C16" s="56" t="s">
        <v>268</v>
      </c>
      <c r="D16" s="56"/>
      <c r="E16" s="56"/>
      <c r="F16" s="56"/>
      <c r="G16" s="57">
        <f>SUM(O27:O132)/1000</f>
        <v>27.374559999999999</v>
      </c>
      <c r="H16" s="57"/>
      <c r="I16" s="57">
        <f>(SourceП3!F81/1000)</f>
        <v>245.81786</v>
      </c>
      <c r="J16" s="57"/>
      <c r="K16" s="58" t="s">
        <v>269</v>
      </c>
      <c r="L16" s="58"/>
    </row>
    <row r="17" spans="1:22" ht="14.25" x14ac:dyDescent="0.2">
      <c r="A17" s="48"/>
      <c r="B17" s="48"/>
      <c r="C17" s="61" t="s">
        <v>270</v>
      </c>
      <c r="D17" s="61"/>
      <c r="E17" s="61"/>
      <c r="F17" s="61"/>
      <c r="G17" s="57">
        <f>SUM(W27:W132)/1000</f>
        <v>0</v>
      </c>
      <c r="H17" s="57"/>
      <c r="I17" s="57">
        <f>(SourceП3!F68)/1000</f>
        <v>0</v>
      </c>
      <c r="J17" s="57"/>
      <c r="K17" s="58" t="s">
        <v>269</v>
      </c>
      <c r="L17" s="58"/>
    </row>
    <row r="18" spans="1:22" ht="14.25" x14ac:dyDescent="0.2">
      <c r="A18" s="48"/>
      <c r="B18" s="48"/>
      <c r="C18" s="61" t="s">
        <v>271</v>
      </c>
      <c r="D18" s="61"/>
      <c r="E18" s="61"/>
      <c r="F18" s="61"/>
      <c r="G18" s="57">
        <f>SUM(X27:X132)/1000</f>
        <v>27.374560000000006</v>
      </c>
      <c r="H18" s="57"/>
      <c r="I18" s="57">
        <f>(SourceП3!F69)/1000</f>
        <v>208.32022000000001</v>
      </c>
      <c r="J18" s="57"/>
      <c r="K18" s="58" t="s">
        <v>269</v>
      </c>
      <c r="L18" s="58"/>
    </row>
    <row r="19" spans="1:22" ht="14.25" x14ac:dyDescent="0.2">
      <c r="A19" s="48"/>
      <c r="B19" s="48"/>
      <c r="C19" s="61" t="s">
        <v>272</v>
      </c>
      <c r="D19" s="61"/>
      <c r="E19" s="61"/>
      <c r="F19" s="61"/>
      <c r="G19" s="57">
        <f>SUM(Y27:Y132)/1000</f>
        <v>0</v>
      </c>
      <c r="H19" s="57"/>
      <c r="I19" s="57">
        <f>(SourceП3!F60)/1000</f>
        <v>0</v>
      </c>
      <c r="J19" s="57"/>
      <c r="K19" s="58" t="s">
        <v>269</v>
      </c>
      <c r="L19" s="58"/>
    </row>
    <row r="20" spans="1:22" ht="14.25" x14ac:dyDescent="0.2">
      <c r="A20" s="48"/>
      <c r="B20" s="48"/>
      <c r="C20" s="61" t="s">
        <v>273</v>
      </c>
      <c r="D20" s="61"/>
      <c r="E20" s="61"/>
      <c r="F20" s="61"/>
      <c r="G20" s="57">
        <f>SUM(Z27:Z132)/1000</f>
        <v>0</v>
      </c>
      <c r="H20" s="57"/>
      <c r="I20" s="57">
        <f>(SourceП3!F70+SourceП3!F71)/1000</f>
        <v>0</v>
      </c>
      <c r="J20" s="57"/>
      <c r="K20" s="58" t="s">
        <v>269</v>
      </c>
      <c r="L20" s="58"/>
    </row>
    <row r="21" spans="1:22" ht="15" x14ac:dyDescent="0.25">
      <c r="A21" s="48"/>
      <c r="B21" s="48"/>
      <c r="C21" s="56" t="s">
        <v>274</v>
      </c>
      <c r="D21" s="56"/>
      <c r="E21" s="56"/>
      <c r="F21" s="56"/>
      <c r="G21" s="57">
        <f>I21</f>
        <v>299.74520000000001</v>
      </c>
      <c r="H21" s="57"/>
      <c r="I21" s="57">
        <f>(SourceП3!F73+SourceП3!F74)</f>
        <v>299.74520000000001</v>
      </c>
      <c r="J21" s="57"/>
      <c r="K21" s="58" t="s">
        <v>275</v>
      </c>
      <c r="L21" s="58"/>
    </row>
    <row r="22" spans="1:22" ht="15" x14ac:dyDescent="0.25">
      <c r="A22" s="48"/>
      <c r="B22" s="48"/>
      <c r="C22" s="56" t="s">
        <v>276</v>
      </c>
      <c r="D22" s="56"/>
      <c r="E22" s="56"/>
      <c r="F22" s="56"/>
      <c r="G22" s="57">
        <f>SUM(R27:R132)/1000</f>
        <v>2.8802400000000001</v>
      </c>
      <c r="H22" s="57"/>
      <c r="I22" s="57">
        <f>(SourceП3!F66+ SourceП3!F65)/1000</f>
        <v>21.918559999999999</v>
      </c>
      <c r="J22" s="57"/>
      <c r="K22" s="58" t="s">
        <v>269</v>
      </c>
      <c r="L22" s="58"/>
    </row>
    <row r="23" spans="1:22" ht="14.25" x14ac:dyDescent="0.2">
      <c r="A23" s="48"/>
      <c r="B23" s="48"/>
      <c r="C23" s="48"/>
      <c r="D23" s="48"/>
      <c r="E23" s="48"/>
      <c r="F23" s="48"/>
      <c r="G23" s="48"/>
      <c r="H23" s="48"/>
      <c r="I23" s="48"/>
      <c r="J23" s="48"/>
      <c r="K23" s="48"/>
      <c r="L23" s="48"/>
    </row>
    <row r="24" spans="1:22" ht="14.25" x14ac:dyDescent="0.2">
      <c r="A24" s="59" t="s">
        <v>289</v>
      </c>
      <c r="B24" s="59"/>
      <c r="C24" s="59"/>
      <c r="D24" s="59"/>
      <c r="E24" s="59"/>
      <c r="F24" s="59"/>
      <c r="G24" s="59"/>
      <c r="H24" s="59"/>
      <c r="I24" s="59"/>
      <c r="J24" s="59"/>
      <c r="K24" s="59"/>
      <c r="L24" s="59"/>
    </row>
    <row r="25" spans="1:22" ht="57" x14ac:dyDescent="0.2">
      <c r="A25" s="17" t="s">
        <v>277</v>
      </c>
      <c r="B25" s="17" t="s">
        <v>278</v>
      </c>
      <c r="C25" s="17" t="s">
        <v>279</v>
      </c>
      <c r="D25" s="17" t="s">
        <v>280</v>
      </c>
      <c r="E25" s="17" t="s">
        <v>281</v>
      </c>
      <c r="F25" s="17" t="s">
        <v>282</v>
      </c>
      <c r="G25" s="17" t="s">
        <v>283</v>
      </c>
      <c r="H25" s="17" t="s">
        <v>284</v>
      </c>
      <c r="I25" s="17" t="s">
        <v>285</v>
      </c>
      <c r="J25" s="17" t="s">
        <v>286</v>
      </c>
      <c r="K25" s="17" t="s">
        <v>287</v>
      </c>
      <c r="L25" s="17" t="s">
        <v>288</v>
      </c>
    </row>
    <row r="26" spans="1:22" ht="14.25" x14ac:dyDescent="0.2">
      <c r="A26" s="18">
        <v>1</v>
      </c>
      <c r="B26" s="18">
        <v>2</v>
      </c>
      <c r="C26" s="18">
        <v>3</v>
      </c>
      <c r="D26" s="18">
        <v>4</v>
      </c>
      <c r="E26" s="18">
        <v>5</v>
      </c>
      <c r="F26" s="18">
        <v>6</v>
      </c>
      <c r="G26" s="18">
        <v>7</v>
      </c>
      <c r="H26" s="18">
        <v>8</v>
      </c>
      <c r="I26" s="18">
        <v>9</v>
      </c>
      <c r="J26" s="18">
        <v>10</v>
      </c>
      <c r="K26" s="18">
        <v>11</v>
      </c>
      <c r="L26" s="19">
        <v>12</v>
      </c>
    </row>
    <row r="27" spans="1:22" ht="57" x14ac:dyDescent="0.2">
      <c r="A27" s="39" t="str">
        <f>SourceП3!E24</f>
        <v>1</v>
      </c>
      <c r="B27" s="40" t="str">
        <f>SourceП3!F24</f>
        <v>м10-02-016-06</v>
      </c>
      <c r="C27" s="40" t="str">
        <f>SourceП3!G24</f>
        <v>Установка контролера, блока сигнально-пускового,контрольно-пускового,блок индикации,блоки питания</v>
      </c>
      <c r="D27" s="24" t="str">
        <f>SourceП3!H24</f>
        <v>ШТ</v>
      </c>
      <c r="E27" s="49">
        <f>SourceП3!I24</f>
        <v>3</v>
      </c>
      <c r="F27" s="47">
        <f>SourceП3!AL24+SourceП3!AM24+SourceП3!AO24</f>
        <v>199.95</v>
      </c>
      <c r="G27" s="26"/>
      <c r="H27" s="47"/>
      <c r="I27" s="26" t="str">
        <f>SourceП3!BO24</f>
        <v/>
      </c>
      <c r="J27" s="26"/>
      <c r="K27" s="47"/>
      <c r="L27" s="27"/>
      <c r="S27">
        <f>ROUND((SourceП3!FX24/100)*((ROUND(SourceП3!AF24*SourceП3!I24, 2)+ROUND(SourceП3!AE24*SourceП3!I24, 2))), 2)</f>
        <v>279.45999999999998</v>
      </c>
      <c r="T27">
        <f>SourceП3!X24</f>
        <v>2126.66</v>
      </c>
      <c r="U27">
        <f>ROUND((SourceП3!FY24/100)*((ROUND(SourceП3!AF24*SourceП3!I24, 2)+ROUND(SourceП3!AE24*SourceП3!I24, 2))), 2)</f>
        <v>209.59</v>
      </c>
      <c r="V27">
        <f>SourceП3!Y24</f>
        <v>1595</v>
      </c>
    </row>
    <row r="28" spans="1:22" ht="14.25" x14ac:dyDescent="0.2">
      <c r="A28" s="39"/>
      <c r="B28" s="40"/>
      <c r="C28" s="40" t="s">
        <v>290</v>
      </c>
      <c r="D28" s="24"/>
      <c r="E28" s="49"/>
      <c r="F28" s="47">
        <f>SourceП3!AO24</f>
        <v>112.01</v>
      </c>
      <c r="G28" s="26" t="str">
        <f>SourceП3!DG24</f>
        <v/>
      </c>
      <c r="H28" s="47">
        <f>ROUND(SourceП3!AF24*SourceП3!I24, 2)</f>
        <v>336.03</v>
      </c>
      <c r="I28" s="26"/>
      <c r="J28" s="26">
        <f>IF(SourceП3!BA24&lt;&gt; 0, SourceП3!BA24, 1)</f>
        <v>7.61</v>
      </c>
      <c r="K28" s="47">
        <f>SourceП3!S24</f>
        <v>2557.19</v>
      </c>
      <c r="L28" s="27"/>
      <c r="R28">
        <f>H28</f>
        <v>336.03</v>
      </c>
    </row>
    <row r="29" spans="1:22" ht="14.25" x14ac:dyDescent="0.2">
      <c r="A29" s="39"/>
      <c r="B29" s="40"/>
      <c r="C29" s="40" t="s">
        <v>165</v>
      </c>
      <c r="D29" s="24"/>
      <c r="E29" s="49"/>
      <c r="F29" s="47">
        <f>SourceП3!AM24</f>
        <v>39.6</v>
      </c>
      <c r="G29" s="26" t="str">
        <f>SourceП3!DE24</f>
        <v/>
      </c>
      <c r="H29" s="47">
        <f>ROUND(SourceП3!AD24*SourceП3!I24, 2)</f>
        <v>118.8</v>
      </c>
      <c r="I29" s="26"/>
      <c r="J29" s="26">
        <f>IF(SourceП3!BB24&lt;&gt; 0, SourceП3!BB24, 1)</f>
        <v>7.61</v>
      </c>
      <c r="K29" s="47">
        <f>SourceП3!Q24</f>
        <v>904.07</v>
      </c>
      <c r="L29" s="27"/>
    </row>
    <row r="30" spans="1:22" ht="14.25" x14ac:dyDescent="0.2">
      <c r="A30" s="39"/>
      <c r="B30" s="40"/>
      <c r="C30" s="40" t="s">
        <v>291</v>
      </c>
      <c r="D30" s="24"/>
      <c r="E30" s="49"/>
      <c r="F30" s="47">
        <f>SourceП3!AN24</f>
        <v>4.43</v>
      </c>
      <c r="G30" s="26" t="str">
        <f>SourceП3!DF24</f>
        <v/>
      </c>
      <c r="H30" s="28">
        <f>ROUND(SourceП3!AE24*SourceП3!I24, 2)</f>
        <v>13.29</v>
      </c>
      <c r="I30" s="26"/>
      <c r="J30" s="26">
        <f>IF(SourceП3!BS24&lt;&gt; 0, SourceП3!BS24, 1)</f>
        <v>7.61</v>
      </c>
      <c r="K30" s="28">
        <f>SourceП3!R24</f>
        <v>101.14</v>
      </c>
      <c r="L30" s="27"/>
      <c r="R30">
        <f>H30</f>
        <v>13.29</v>
      </c>
    </row>
    <row r="31" spans="1:22" ht="14.25" x14ac:dyDescent="0.2">
      <c r="A31" s="39"/>
      <c r="B31" s="40"/>
      <c r="C31" s="40" t="s">
        <v>292</v>
      </c>
      <c r="D31" s="24"/>
      <c r="E31" s="49"/>
      <c r="F31" s="47">
        <f>SourceП3!AL24</f>
        <v>48.34</v>
      </c>
      <c r="G31" s="26" t="str">
        <f>SourceП3!DD24</f>
        <v/>
      </c>
      <c r="H31" s="47">
        <f>ROUND(SourceП3!AC24*SourceП3!I24, 2)</f>
        <v>145.02000000000001</v>
      </c>
      <c r="I31" s="26"/>
      <c r="J31" s="26">
        <f>IF(SourceП3!BC24&lt;&gt; 0, SourceП3!BC24, 1)</f>
        <v>7.61</v>
      </c>
      <c r="K31" s="47">
        <f>SourceП3!P24</f>
        <v>1103.5999999999999</v>
      </c>
      <c r="L31" s="27"/>
    </row>
    <row r="32" spans="1:22" ht="14.25" x14ac:dyDescent="0.2">
      <c r="A32" s="39"/>
      <c r="B32" s="40"/>
      <c r="C32" s="40" t="s">
        <v>293</v>
      </c>
      <c r="D32" s="24" t="s">
        <v>294</v>
      </c>
      <c r="E32" s="49">
        <f>SourceП3!BZ24</f>
        <v>80</v>
      </c>
      <c r="F32" s="43"/>
      <c r="G32" s="26"/>
      <c r="H32" s="47">
        <f>SUM(S27:S37)</f>
        <v>279.45999999999998</v>
      </c>
      <c r="I32" s="29"/>
      <c r="J32" s="45">
        <f>SourceП3!AT24</f>
        <v>80</v>
      </c>
      <c r="K32" s="47">
        <f>SUM(T27:T37)</f>
        <v>2126.66</v>
      </c>
      <c r="L32" s="27"/>
    </row>
    <row r="33" spans="1:26" ht="14.25" x14ac:dyDescent="0.2">
      <c r="A33" s="39"/>
      <c r="B33" s="40"/>
      <c r="C33" s="40" t="s">
        <v>295</v>
      </c>
      <c r="D33" s="24" t="s">
        <v>294</v>
      </c>
      <c r="E33" s="49">
        <f>SourceП3!CA24</f>
        <v>60</v>
      </c>
      <c r="F33" s="43"/>
      <c r="G33" s="26"/>
      <c r="H33" s="47">
        <f>SUM(U27:U37)</f>
        <v>209.59</v>
      </c>
      <c r="I33" s="29"/>
      <c r="J33" s="45">
        <f>SourceП3!AU24</f>
        <v>60</v>
      </c>
      <c r="K33" s="47">
        <f>SUM(V27:V37)</f>
        <v>1595</v>
      </c>
      <c r="L33" s="27"/>
    </row>
    <row r="34" spans="1:26" ht="14.25" x14ac:dyDescent="0.2">
      <c r="A34" s="39"/>
      <c r="B34" s="40"/>
      <c r="C34" s="40" t="s">
        <v>296</v>
      </c>
      <c r="D34" s="24" t="s">
        <v>297</v>
      </c>
      <c r="E34" s="49">
        <f>SourceП3!AQ24</f>
        <v>10.1</v>
      </c>
      <c r="F34" s="47"/>
      <c r="G34" s="26" t="str">
        <f>SourceП3!DI24</f>
        <v/>
      </c>
      <c r="H34" s="47"/>
      <c r="I34" s="26"/>
      <c r="J34" s="26"/>
      <c r="K34" s="47"/>
      <c r="L34" s="30">
        <f>SourceП3!U24</f>
        <v>30.299999999999997</v>
      </c>
    </row>
    <row r="35" spans="1:26" ht="28.5" x14ac:dyDescent="0.2">
      <c r="A35" s="39" t="str">
        <f>SourceП3!E25</f>
        <v>1,1</v>
      </c>
      <c r="B35" s="40" t="str">
        <f>SourceП3!F25</f>
        <v>61.2.07.04-0002</v>
      </c>
      <c r="C35" s="40" t="str">
        <f>SourceП3!G25</f>
        <v>Контроллер двухпроводной линии связи, марка "С2000-КДЛ"</v>
      </c>
      <c r="D35" s="24" t="str">
        <f>SourceП3!H25</f>
        <v>шт.</v>
      </c>
      <c r="E35" s="49">
        <f>SourceП3!I25</f>
        <v>1</v>
      </c>
      <c r="F35" s="47">
        <f>SourceП3!AL25+SourceП3!AM25+SourceП3!AO25</f>
        <v>175.63</v>
      </c>
      <c r="G35" s="31" t="s">
        <v>3</v>
      </c>
      <c r="H35" s="47">
        <f>ROUND(SourceП3!AC25*SourceП3!I25, 2)+ROUND(SourceП3!AD25*SourceП3!I25, 2)+ROUND(SourceП3!AF25*SourceП3!I25, 2)</f>
        <v>175.63</v>
      </c>
      <c r="I35" s="26"/>
      <c r="J35" s="26">
        <f>IF(SourceП3!BC25&lt;&gt; 0, SourceП3!BC25, 1)</f>
        <v>7.61</v>
      </c>
      <c r="K35" s="47">
        <f>SourceП3!O25</f>
        <v>1336.54</v>
      </c>
      <c r="L35" s="27"/>
      <c r="S35">
        <f>ROUND((SourceП3!FX25/100)*((ROUND(SourceП3!AF25*SourceП3!I25, 2)+ROUND(SourceП3!AE25*SourceП3!I25, 2))), 2)</f>
        <v>0</v>
      </c>
      <c r="T35">
        <f>SourceП3!X25</f>
        <v>0</v>
      </c>
      <c r="U35">
        <f>ROUND((SourceП3!FY25/100)*((ROUND(SourceП3!AF25*SourceП3!I25, 2)+ROUND(SourceП3!AE25*SourceП3!I25, 2))), 2)</f>
        <v>0</v>
      </c>
      <c r="V35">
        <f>SourceП3!Y25</f>
        <v>0</v>
      </c>
      <c r="W35">
        <f>IF(SourceП3!BI25&lt;=1,H35, 0)</f>
        <v>0</v>
      </c>
      <c r="X35">
        <f>IF(SourceП3!BI25=2,H35, 0)</f>
        <v>175.63</v>
      </c>
      <c r="Y35">
        <f>IF(SourceП3!BI25=3,H35, 0)</f>
        <v>0</v>
      </c>
      <c r="Z35">
        <f>IF(SourceП3!BI25=4,H35, 0)</f>
        <v>0</v>
      </c>
    </row>
    <row r="36" spans="1:26" ht="28.5" x14ac:dyDescent="0.2">
      <c r="A36" s="39" t="str">
        <f>SourceП3!E26</f>
        <v>1,2</v>
      </c>
      <c r="B36" s="40" t="str">
        <f>SourceП3!F26</f>
        <v>61.2.07.02-0034</v>
      </c>
      <c r="C36" s="40" t="str">
        <f>SourceП3!G26</f>
        <v>Блок контрольно-пусковой, марка "С2000-КПБ"</v>
      </c>
      <c r="D36" s="24" t="str">
        <f>SourceП3!H26</f>
        <v>шт.</v>
      </c>
      <c r="E36" s="49">
        <f>SourceП3!I26</f>
        <v>1</v>
      </c>
      <c r="F36" s="47">
        <f>SourceП3!AL26+SourceП3!AM26+SourceП3!AO26</f>
        <v>243.85</v>
      </c>
      <c r="G36" s="31" t="s">
        <v>3</v>
      </c>
      <c r="H36" s="47">
        <f>ROUND(SourceП3!AC26*SourceП3!I26, 2)+ROUND(SourceП3!AD26*SourceП3!I26, 2)+ROUND(SourceП3!AF26*SourceП3!I26, 2)</f>
        <v>243.85</v>
      </c>
      <c r="I36" s="26"/>
      <c r="J36" s="26">
        <f>IF(SourceП3!BC26&lt;&gt; 0, SourceП3!BC26, 1)</f>
        <v>7.61</v>
      </c>
      <c r="K36" s="47">
        <f>SourceП3!O26</f>
        <v>1855.7</v>
      </c>
      <c r="L36" s="27"/>
      <c r="S36">
        <f>ROUND((SourceП3!FX26/100)*((ROUND(SourceП3!AF26*SourceП3!I26, 2)+ROUND(SourceП3!AE26*SourceП3!I26, 2))), 2)</f>
        <v>0</v>
      </c>
      <c r="T36">
        <f>SourceП3!X26</f>
        <v>0</v>
      </c>
      <c r="U36">
        <f>ROUND((SourceП3!FY26/100)*((ROUND(SourceП3!AF26*SourceП3!I26, 2)+ROUND(SourceП3!AE26*SourceП3!I26, 2))), 2)</f>
        <v>0</v>
      </c>
      <c r="V36">
        <f>SourceП3!Y26</f>
        <v>0</v>
      </c>
      <c r="W36">
        <f>IF(SourceП3!BI26&lt;=1,H36, 0)</f>
        <v>0</v>
      </c>
      <c r="X36">
        <f>IF(SourceП3!BI26=2,H36, 0)</f>
        <v>243.85</v>
      </c>
      <c r="Y36">
        <f>IF(SourceП3!BI26=3,H36, 0)</f>
        <v>0</v>
      </c>
      <c r="Z36">
        <f>IF(SourceП3!BI26=4,H36, 0)</f>
        <v>0</v>
      </c>
    </row>
    <row r="37" spans="1:26" ht="54" x14ac:dyDescent="0.2">
      <c r="A37" s="41" t="str">
        <f>SourceП3!E27</f>
        <v>1,3</v>
      </c>
      <c r="B37" s="42" t="str">
        <f>SourceП3!F27</f>
        <v>Прайс-лист ВижнПро</v>
      </c>
      <c r="C37" s="42" t="s">
        <v>298</v>
      </c>
      <c r="D37" s="32" t="str">
        <f>SourceП3!H27</f>
        <v>ШТ</v>
      </c>
      <c r="E37" s="33">
        <f>SourceП3!I27</f>
        <v>1</v>
      </c>
      <c r="F37" s="34">
        <f>SourceП3!AL27+SourceП3!AM27+SourceП3!AO27</f>
        <v>189.31</v>
      </c>
      <c r="G37" s="35" t="s">
        <v>3</v>
      </c>
      <c r="H37" s="34">
        <f>ROUND(SourceП3!AC27*SourceП3!I27, 2)+ROUND(SourceП3!AD27*SourceП3!I27, 2)+ROUND(SourceП3!AF27*SourceП3!I27, 2)</f>
        <v>189.31</v>
      </c>
      <c r="I37" s="36"/>
      <c r="J37" s="36">
        <f>IF(SourceП3!BC27&lt;&gt; 0, SourceП3!BC27, 1)</f>
        <v>7.61</v>
      </c>
      <c r="K37" s="34">
        <f>SourceП3!O27</f>
        <v>1440.65</v>
      </c>
      <c r="L37" s="37"/>
      <c r="S37">
        <f>ROUND((SourceП3!FX27/100)*((ROUND(SourceП3!AF27*SourceП3!I27, 2)+ROUND(SourceП3!AE27*SourceП3!I27, 2))), 2)</f>
        <v>0</v>
      </c>
      <c r="T37">
        <f>SourceП3!X27</f>
        <v>0</v>
      </c>
      <c r="U37">
        <f>ROUND((SourceП3!FY27/100)*((ROUND(SourceП3!AF27*SourceП3!I27, 2)+ROUND(SourceП3!AE27*SourceП3!I27, 2))), 2)</f>
        <v>0</v>
      </c>
      <c r="V37">
        <f>SourceП3!Y27</f>
        <v>0</v>
      </c>
      <c r="W37">
        <f>IF(SourceП3!BI27&lt;=1,H37, 0)</f>
        <v>0</v>
      </c>
      <c r="X37">
        <f>IF(SourceП3!BI27=2,H37, 0)</f>
        <v>189.31</v>
      </c>
      <c r="Y37">
        <f>IF(SourceП3!BI27=3,H37, 0)</f>
        <v>0</v>
      </c>
      <c r="Z37">
        <f>IF(SourceП3!BI27=4,H37, 0)</f>
        <v>0</v>
      </c>
    </row>
    <row r="38" spans="1:26" ht="15" x14ac:dyDescent="0.25">
      <c r="G38" s="54">
        <f>H28+H29+H31+H32+H33+SUM(H35:H37)</f>
        <v>1697.6899999999998</v>
      </c>
      <c r="H38" s="54"/>
      <c r="J38" s="54">
        <f>K28+K29+K31+K32+K33+SUM(K35:K37)</f>
        <v>12919.41</v>
      </c>
      <c r="K38" s="54"/>
      <c r="L38" s="38">
        <f>SourceП3!U24</f>
        <v>30.299999999999997</v>
      </c>
      <c r="O38" s="20">
        <f>G38</f>
        <v>1697.6899999999998</v>
      </c>
      <c r="P38" s="20">
        <f>J38</f>
        <v>12919.41</v>
      </c>
      <c r="Q38" s="20">
        <f>L38</f>
        <v>30.299999999999997</v>
      </c>
      <c r="W38">
        <f>IF(SourceП3!BI24&lt;=1,H28+H29+H31+H32+H33, 0)</f>
        <v>0</v>
      </c>
      <c r="X38">
        <f>IF(SourceП3!BI24=2,H28+H29+H31+H32+H33, 0)</f>
        <v>1088.8999999999999</v>
      </c>
      <c r="Y38">
        <f>IF(SourceП3!BI24=3,H28+H29+H31+H32+H33, 0)</f>
        <v>0</v>
      </c>
      <c r="Z38">
        <f>IF(SourceП3!BI24=4,H28+H29+H31+H32+H33, 0)</f>
        <v>0</v>
      </c>
    </row>
    <row r="39" spans="1:26" ht="14.25" x14ac:dyDescent="0.2">
      <c r="A39" s="39" t="str">
        <f>SourceП3!E28</f>
        <v>2</v>
      </c>
      <c r="B39" s="40" t="str">
        <f>SourceП3!F28</f>
        <v>м08-03-593-10</v>
      </c>
      <c r="C39" s="40" t="str">
        <f>SourceП3!G28</f>
        <v>Световые настенные указатели</v>
      </c>
      <c r="D39" s="24" t="str">
        <f>SourceП3!H28</f>
        <v>100 ШТ</v>
      </c>
      <c r="E39" s="49">
        <f>SourceП3!I28</f>
        <v>0.02</v>
      </c>
      <c r="F39" s="47">
        <f>SourceП3!AL28+SourceП3!AM28+SourceП3!AO28</f>
        <v>1335.26</v>
      </c>
      <c r="G39" s="26"/>
      <c r="H39" s="47"/>
      <c r="I39" s="26" t="str">
        <f>SourceП3!BO28</f>
        <v/>
      </c>
      <c r="J39" s="26"/>
      <c r="K39" s="47"/>
      <c r="L39" s="27"/>
      <c r="S39">
        <f>ROUND((SourceП3!FX28/100)*((ROUND(SourceП3!AF28*SourceП3!I28, 2)+ROUND(SourceП3!AE28*SourceП3!I28, 2))), 2)</f>
        <v>14.91</v>
      </c>
      <c r="T39">
        <f>SourceП3!X28</f>
        <v>113.4</v>
      </c>
      <c r="U39">
        <f>ROUND((SourceП3!FY28/100)*((ROUND(SourceП3!AF28*SourceП3!I28, 2)+ROUND(SourceП3!AE28*SourceП3!I28, 2))), 2)</f>
        <v>10.199999999999999</v>
      </c>
      <c r="V39">
        <f>SourceП3!Y28</f>
        <v>77.59</v>
      </c>
    </row>
    <row r="40" spans="1:26" ht="14.25" x14ac:dyDescent="0.2">
      <c r="A40" s="39"/>
      <c r="B40" s="40"/>
      <c r="C40" s="40" t="s">
        <v>290</v>
      </c>
      <c r="D40" s="24"/>
      <c r="E40" s="49"/>
      <c r="F40" s="47">
        <f>SourceП3!AO28</f>
        <v>779.32</v>
      </c>
      <c r="G40" s="26" t="str">
        <f>SourceП3!DG28</f>
        <v/>
      </c>
      <c r="H40" s="47">
        <f>ROUND(SourceП3!AF28*SourceП3!I28, 2)</f>
        <v>15.59</v>
      </c>
      <c r="I40" s="26"/>
      <c r="J40" s="26">
        <f>IF(SourceП3!BA28&lt;&gt; 0, SourceП3!BA28, 1)</f>
        <v>7.61</v>
      </c>
      <c r="K40" s="47">
        <f>SourceП3!S28</f>
        <v>118.61</v>
      </c>
      <c r="L40" s="27"/>
      <c r="R40">
        <f>H40</f>
        <v>15.59</v>
      </c>
    </row>
    <row r="41" spans="1:26" ht="14.25" x14ac:dyDescent="0.2">
      <c r="A41" s="39"/>
      <c r="B41" s="40"/>
      <c r="C41" s="40" t="s">
        <v>165</v>
      </c>
      <c r="D41" s="24"/>
      <c r="E41" s="49"/>
      <c r="F41" s="47">
        <f>SourceП3!AM28</f>
        <v>35.54</v>
      </c>
      <c r="G41" s="26" t="str">
        <f>SourceП3!DE28</f>
        <v/>
      </c>
      <c r="H41" s="47">
        <f>ROUND(SourceП3!AD28*SourceП3!I28, 2)</f>
        <v>0.71</v>
      </c>
      <c r="I41" s="26"/>
      <c r="J41" s="26">
        <f>IF(SourceП3!BB28&lt;&gt; 0, SourceП3!BB28, 1)</f>
        <v>7.61</v>
      </c>
      <c r="K41" s="47">
        <f>SourceП3!Q28</f>
        <v>5.41</v>
      </c>
      <c r="L41" s="27"/>
    </row>
    <row r="42" spans="1:26" ht="14.25" x14ac:dyDescent="0.2">
      <c r="A42" s="39"/>
      <c r="B42" s="40"/>
      <c r="C42" s="40" t="s">
        <v>291</v>
      </c>
      <c r="D42" s="24"/>
      <c r="E42" s="49"/>
      <c r="F42" s="47">
        <f>SourceП3!AN28</f>
        <v>5.0199999999999996</v>
      </c>
      <c r="G42" s="26" t="str">
        <f>SourceП3!DF28</f>
        <v/>
      </c>
      <c r="H42" s="28">
        <f>ROUND(SourceП3!AE28*SourceП3!I28, 2)</f>
        <v>0.1</v>
      </c>
      <c r="I42" s="26"/>
      <c r="J42" s="26">
        <f>IF(SourceП3!BS28&lt;&gt; 0, SourceП3!BS28, 1)</f>
        <v>7.61</v>
      </c>
      <c r="K42" s="28">
        <f>SourceП3!R28</f>
        <v>0.76</v>
      </c>
      <c r="L42" s="27"/>
      <c r="R42">
        <f>H42</f>
        <v>0.1</v>
      </c>
    </row>
    <row r="43" spans="1:26" ht="14.25" x14ac:dyDescent="0.2">
      <c r="A43" s="39"/>
      <c r="B43" s="40"/>
      <c r="C43" s="40" t="s">
        <v>292</v>
      </c>
      <c r="D43" s="24"/>
      <c r="E43" s="49"/>
      <c r="F43" s="47">
        <f>SourceП3!AL28</f>
        <v>520.4</v>
      </c>
      <c r="G43" s="26" t="str">
        <f>SourceП3!DD28</f>
        <v/>
      </c>
      <c r="H43" s="47">
        <f>ROUND(SourceП3!AC28*SourceП3!I28, 2)</f>
        <v>10.41</v>
      </c>
      <c r="I43" s="26"/>
      <c r="J43" s="26">
        <f>IF(SourceП3!BC28&lt;&gt; 0, SourceП3!BC28, 1)</f>
        <v>7.61</v>
      </c>
      <c r="K43" s="47">
        <f>SourceП3!P28</f>
        <v>79.2</v>
      </c>
      <c r="L43" s="27"/>
    </row>
    <row r="44" spans="1:26" ht="14.25" x14ac:dyDescent="0.2">
      <c r="A44" s="39"/>
      <c r="B44" s="40"/>
      <c r="C44" s="40" t="s">
        <v>293</v>
      </c>
      <c r="D44" s="24" t="s">
        <v>294</v>
      </c>
      <c r="E44" s="49">
        <f>SourceП3!BZ28</f>
        <v>95</v>
      </c>
      <c r="F44" s="43"/>
      <c r="G44" s="26"/>
      <c r="H44" s="47">
        <f>SUM(S39:S47)</f>
        <v>14.91</v>
      </c>
      <c r="I44" s="29"/>
      <c r="J44" s="45">
        <f>SourceП3!AT28</f>
        <v>95</v>
      </c>
      <c r="K44" s="47">
        <f>SUM(T39:T47)</f>
        <v>113.4</v>
      </c>
      <c r="L44" s="27"/>
    </row>
    <row r="45" spans="1:26" ht="14.25" x14ac:dyDescent="0.2">
      <c r="A45" s="39"/>
      <c r="B45" s="40"/>
      <c r="C45" s="40" t="s">
        <v>295</v>
      </c>
      <c r="D45" s="24" t="s">
        <v>294</v>
      </c>
      <c r="E45" s="49">
        <f>SourceП3!CA28</f>
        <v>65</v>
      </c>
      <c r="F45" s="43"/>
      <c r="G45" s="26"/>
      <c r="H45" s="47">
        <f>SUM(U39:U47)</f>
        <v>10.199999999999999</v>
      </c>
      <c r="I45" s="29"/>
      <c r="J45" s="45">
        <f>SourceП3!AU28</f>
        <v>65</v>
      </c>
      <c r="K45" s="47">
        <f>SUM(V39:V47)</f>
        <v>77.59</v>
      </c>
      <c r="L45" s="27"/>
    </row>
    <row r="46" spans="1:26" ht="14.25" x14ac:dyDescent="0.2">
      <c r="A46" s="39"/>
      <c r="B46" s="40"/>
      <c r="C46" s="40" t="s">
        <v>296</v>
      </c>
      <c r="D46" s="24" t="s">
        <v>297</v>
      </c>
      <c r="E46" s="49">
        <f>SourceП3!AQ28</f>
        <v>78.56</v>
      </c>
      <c r="F46" s="47"/>
      <c r="G46" s="26" t="str">
        <f>SourceП3!DI28</f>
        <v/>
      </c>
      <c r="H46" s="47"/>
      <c r="I46" s="26"/>
      <c r="J46" s="26"/>
      <c r="K46" s="47"/>
      <c r="L46" s="30">
        <f>SourceП3!U28</f>
        <v>1.5712000000000002</v>
      </c>
    </row>
    <row r="47" spans="1:26" ht="28.5" x14ac:dyDescent="0.2">
      <c r="A47" s="41" t="str">
        <f>SourceП3!E29</f>
        <v>2,1</v>
      </c>
      <c r="B47" s="42" t="str">
        <f>SourceП3!F29</f>
        <v>61.2.04.07-0008</v>
      </c>
      <c r="C47" s="42" t="str">
        <f>SourceП3!G29</f>
        <v>Оповещатель световой МОЛНИЯ-12 ВЫХОД</v>
      </c>
      <c r="D47" s="32" t="str">
        <f>SourceП3!H29</f>
        <v>шт.</v>
      </c>
      <c r="E47" s="33">
        <f>SourceП3!I29</f>
        <v>2</v>
      </c>
      <c r="F47" s="34">
        <f>SourceП3!AL29+SourceП3!AM29+SourceП3!AO29</f>
        <v>38.380000000000003</v>
      </c>
      <c r="G47" s="35" t="s">
        <v>3</v>
      </c>
      <c r="H47" s="34">
        <f>ROUND(SourceП3!AC29*SourceП3!I29, 2)+ROUND(SourceП3!AD29*SourceП3!I29, 2)+ROUND(SourceП3!AF29*SourceП3!I29, 2)</f>
        <v>76.760000000000005</v>
      </c>
      <c r="I47" s="36"/>
      <c r="J47" s="36">
        <f>IF(SourceП3!BC29&lt;&gt; 0, SourceП3!BC29, 1)</f>
        <v>7.61</v>
      </c>
      <c r="K47" s="34">
        <f>SourceП3!O29</f>
        <v>584.14</v>
      </c>
      <c r="L47" s="37"/>
      <c r="S47">
        <f>ROUND((SourceП3!FX29/100)*((ROUND(SourceП3!AF29*SourceП3!I29, 2)+ROUND(SourceП3!AE29*SourceП3!I29, 2))), 2)</f>
        <v>0</v>
      </c>
      <c r="T47">
        <f>SourceП3!X29</f>
        <v>0</v>
      </c>
      <c r="U47">
        <f>ROUND((SourceП3!FY29/100)*((ROUND(SourceП3!AF29*SourceП3!I29, 2)+ROUND(SourceП3!AE29*SourceП3!I29, 2))), 2)</f>
        <v>0</v>
      </c>
      <c r="V47">
        <f>SourceП3!Y29</f>
        <v>0</v>
      </c>
      <c r="W47">
        <f>IF(SourceП3!BI29&lt;=1,H47, 0)</f>
        <v>0</v>
      </c>
      <c r="X47">
        <f>IF(SourceП3!BI29=2,H47, 0)</f>
        <v>76.760000000000005</v>
      </c>
      <c r="Y47">
        <f>IF(SourceП3!BI29=3,H47, 0)</f>
        <v>0</v>
      </c>
      <c r="Z47">
        <f>IF(SourceП3!BI29=4,H47, 0)</f>
        <v>0</v>
      </c>
    </row>
    <row r="48" spans="1:26" ht="15" x14ac:dyDescent="0.25">
      <c r="G48" s="54">
        <f>H40+H41+H43+H44+H45+SUM(H47:H47)</f>
        <v>128.58000000000001</v>
      </c>
      <c r="H48" s="54"/>
      <c r="J48" s="54">
        <f>K40+K41+K43+K44+K45+SUM(K47:K47)</f>
        <v>978.35</v>
      </c>
      <c r="K48" s="54"/>
      <c r="L48" s="38">
        <f>SourceП3!U28</f>
        <v>1.5712000000000002</v>
      </c>
      <c r="O48" s="20">
        <f>G48</f>
        <v>128.58000000000001</v>
      </c>
      <c r="P48" s="20">
        <f>J48</f>
        <v>978.35</v>
      </c>
      <c r="Q48" s="20">
        <f>L48</f>
        <v>1.5712000000000002</v>
      </c>
      <c r="W48">
        <f>IF(SourceП3!BI28&lt;=1,H40+H41+H43+H44+H45, 0)</f>
        <v>0</v>
      </c>
      <c r="X48">
        <f>IF(SourceП3!BI28=2,H40+H41+H43+H44+H45, 0)</f>
        <v>51.820000000000007</v>
      </c>
      <c r="Y48">
        <f>IF(SourceП3!BI28=3,H40+H41+H43+H44+H45, 0)</f>
        <v>0</v>
      </c>
      <c r="Z48">
        <f>IF(SourceП3!BI28=4,H40+H41+H43+H44+H45, 0)</f>
        <v>0</v>
      </c>
    </row>
    <row r="49" spans="1:26" ht="57" x14ac:dyDescent="0.2">
      <c r="A49" s="39" t="str">
        <f>SourceП3!E30</f>
        <v>3</v>
      </c>
      <c r="B49" s="40" t="str">
        <f>SourceП3!F30</f>
        <v>м08-03-572-05</v>
      </c>
      <c r="C49" s="40" t="str">
        <f>SourceП3!G30</f>
        <v>Блок управления шкафного исполнения или распределительный пункт (шкаф), устанавливаемый на стене, высота и ширина до 1700х1100 мм</v>
      </c>
      <c r="D49" s="24" t="str">
        <f>SourceП3!H30</f>
        <v>ШТ</v>
      </c>
      <c r="E49" s="49">
        <f>SourceП3!I30</f>
        <v>1</v>
      </c>
      <c r="F49" s="47">
        <f>SourceП3!AL30+SourceП3!AM30+SourceП3!AO30</f>
        <v>455.82000000000005</v>
      </c>
      <c r="G49" s="26"/>
      <c r="H49" s="47"/>
      <c r="I49" s="26" t="str">
        <f>SourceП3!BO30</f>
        <v/>
      </c>
      <c r="J49" s="26"/>
      <c r="K49" s="47"/>
      <c r="L49" s="27"/>
      <c r="S49">
        <f>ROUND((SourceП3!FX30/100)*((ROUND(SourceП3!AF30*SourceП3!I30, 2)+ROUND(SourceП3!AE30*SourceП3!I30, 2))), 2)</f>
        <v>40.76</v>
      </c>
      <c r="T49">
        <f>SourceП3!X30</f>
        <v>310.22000000000003</v>
      </c>
      <c r="U49">
        <f>ROUND((SourceП3!FY30/100)*((ROUND(SourceП3!AF30*SourceП3!I30, 2)+ROUND(SourceП3!AE30*SourceП3!I30, 2))), 2)</f>
        <v>27.89</v>
      </c>
      <c r="V49">
        <f>SourceП3!Y30</f>
        <v>212.26</v>
      </c>
    </row>
    <row r="50" spans="1:26" ht="14.25" x14ac:dyDescent="0.2">
      <c r="A50" s="39"/>
      <c r="B50" s="40"/>
      <c r="C50" s="40" t="s">
        <v>290</v>
      </c>
      <c r="D50" s="24"/>
      <c r="E50" s="49"/>
      <c r="F50" s="47">
        <f>SourceП3!AO30</f>
        <v>34.619999999999997</v>
      </c>
      <c r="G50" s="26" t="str">
        <f>SourceП3!DG30</f>
        <v/>
      </c>
      <c r="H50" s="47">
        <f>ROUND(SourceП3!AF30*SourceП3!I30, 2)</f>
        <v>34.619999999999997</v>
      </c>
      <c r="I50" s="26"/>
      <c r="J50" s="26">
        <f>IF(SourceП3!BA30&lt;&gt; 0, SourceП3!BA30, 1)</f>
        <v>7.61</v>
      </c>
      <c r="K50" s="47">
        <f>SourceП3!S30</f>
        <v>263.45999999999998</v>
      </c>
      <c r="L50" s="27"/>
      <c r="R50">
        <f>H50</f>
        <v>34.619999999999997</v>
      </c>
    </row>
    <row r="51" spans="1:26" ht="14.25" x14ac:dyDescent="0.2">
      <c r="A51" s="39"/>
      <c r="B51" s="40"/>
      <c r="C51" s="40" t="s">
        <v>165</v>
      </c>
      <c r="D51" s="24"/>
      <c r="E51" s="49"/>
      <c r="F51" s="47">
        <f>SourceП3!AM30</f>
        <v>69.09</v>
      </c>
      <c r="G51" s="26" t="str">
        <f>SourceП3!DE30</f>
        <v/>
      </c>
      <c r="H51" s="47">
        <f>ROUND(SourceП3!AD30*SourceП3!I30, 2)</f>
        <v>69.09</v>
      </c>
      <c r="I51" s="26"/>
      <c r="J51" s="26">
        <f>IF(SourceП3!BB30&lt;&gt; 0, SourceП3!BB30, 1)</f>
        <v>7.61</v>
      </c>
      <c r="K51" s="47">
        <f>SourceП3!Q30</f>
        <v>525.77</v>
      </c>
      <c r="L51" s="27"/>
    </row>
    <row r="52" spans="1:26" ht="14.25" x14ac:dyDescent="0.2">
      <c r="A52" s="39"/>
      <c r="B52" s="40"/>
      <c r="C52" s="40" t="s">
        <v>291</v>
      </c>
      <c r="D52" s="24"/>
      <c r="E52" s="49"/>
      <c r="F52" s="47">
        <f>SourceП3!AN30</f>
        <v>8.2899999999999991</v>
      </c>
      <c r="G52" s="26" t="str">
        <f>SourceП3!DF30</f>
        <v/>
      </c>
      <c r="H52" s="28">
        <f>ROUND(SourceП3!AE30*SourceП3!I30, 2)</f>
        <v>8.2899999999999991</v>
      </c>
      <c r="I52" s="26"/>
      <c r="J52" s="26">
        <f>IF(SourceП3!BS30&lt;&gt; 0, SourceП3!BS30, 1)</f>
        <v>7.61</v>
      </c>
      <c r="K52" s="28">
        <f>SourceП3!R30</f>
        <v>63.09</v>
      </c>
      <c r="L52" s="27"/>
      <c r="R52">
        <f>H52</f>
        <v>8.2899999999999991</v>
      </c>
    </row>
    <row r="53" spans="1:26" ht="14.25" x14ac:dyDescent="0.2">
      <c r="A53" s="39"/>
      <c r="B53" s="40"/>
      <c r="C53" s="40" t="s">
        <v>292</v>
      </c>
      <c r="D53" s="24"/>
      <c r="E53" s="49"/>
      <c r="F53" s="47">
        <f>SourceП3!AL30</f>
        <v>352.11</v>
      </c>
      <c r="G53" s="26" t="str">
        <f>SourceП3!DD30</f>
        <v/>
      </c>
      <c r="H53" s="47">
        <f>ROUND(SourceП3!AC30*SourceП3!I30, 2)</f>
        <v>352.11</v>
      </c>
      <c r="I53" s="26"/>
      <c r="J53" s="26">
        <f>IF(SourceП3!BC30&lt;&gt; 0, SourceП3!BC30, 1)</f>
        <v>7.61</v>
      </c>
      <c r="K53" s="47">
        <f>SourceП3!P30</f>
        <v>2679.56</v>
      </c>
      <c r="L53" s="27"/>
    </row>
    <row r="54" spans="1:26" ht="14.25" x14ac:dyDescent="0.2">
      <c r="A54" s="39"/>
      <c r="B54" s="40"/>
      <c r="C54" s="40" t="s">
        <v>293</v>
      </c>
      <c r="D54" s="24" t="s">
        <v>294</v>
      </c>
      <c r="E54" s="49">
        <f>SourceП3!BZ30</f>
        <v>95</v>
      </c>
      <c r="F54" s="43"/>
      <c r="G54" s="26"/>
      <c r="H54" s="47">
        <f>SUM(S49:S57)</f>
        <v>40.76</v>
      </c>
      <c r="I54" s="29"/>
      <c r="J54" s="45">
        <f>SourceП3!AT30</f>
        <v>95</v>
      </c>
      <c r="K54" s="47">
        <f>SUM(T49:T57)</f>
        <v>310.22000000000003</v>
      </c>
      <c r="L54" s="27"/>
    </row>
    <row r="55" spans="1:26" ht="14.25" x14ac:dyDescent="0.2">
      <c r="A55" s="39"/>
      <c r="B55" s="40"/>
      <c r="C55" s="40" t="s">
        <v>295</v>
      </c>
      <c r="D55" s="24" t="s">
        <v>294</v>
      </c>
      <c r="E55" s="49">
        <f>SourceП3!CA30</f>
        <v>65</v>
      </c>
      <c r="F55" s="43"/>
      <c r="G55" s="26"/>
      <c r="H55" s="47">
        <f>SUM(U49:U57)</f>
        <v>27.89</v>
      </c>
      <c r="I55" s="29"/>
      <c r="J55" s="45">
        <f>SourceП3!AU30</f>
        <v>65</v>
      </c>
      <c r="K55" s="47">
        <f>SUM(V49:V57)</f>
        <v>212.26</v>
      </c>
      <c r="L55" s="27"/>
    </row>
    <row r="56" spans="1:26" ht="14.25" x14ac:dyDescent="0.2">
      <c r="A56" s="39"/>
      <c r="B56" s="40"/>
      <c r="C56" s="40" t="s">
        <v>296</v>
      </c>
      <c r="D56" s="24" t="s">
        <v>297</v>
      </c>
      <c r="E56" s="49">
        <f>SourceП3!AQ30</f>
        <v>3.49</v>
      </c>
      <c r="F56" s="47"/>
      <c r="G56" s="26" t="str">
        <f>SourceП3!DI30</f>
        <v/>
      </c>
      <c r="H56" s="47"/>
      <c r="I56" s="26"/>
      <c r="J56" s="26"/>
      <c r="K56" s="47"/>
      <c r="L56" s="30">
        <f>SourceП3!U30</f>
        <v>3.49</v>
      </c>
    </row>
    <row r="57" spans="1:26" ht="39.75" x14ac:dyDescent="0.2">
      <c r="A57" s="41" t="str">
        <f>SourceП3!E31</f>
        <v>3,1</v>
      </c>
      <c r="B57" s="42" t="str">
        <f>SourceП3!F31</f>
        <v>Прайс-лист ООО ТРИОН</v>
      </c>
      <c r="C57" s="42" t="s">
        <v>299</v>
      </c>
      <c r="D57" s="32" t="str">
        <f>SourceП3!H31</f>
        <v>ШТ</v>
      </c>
      <c r="E57" s="33">
        <f>SourceП3!I31</f>
        <v>1</v>
      </c>
      <c r="F57" s="34">
        <f>SourceП3!AL31+SourceП3!AM31+SourceП3!AO31</f>
        <v>149.22</v>
      </c>
      <c r="G57" s="35" t="s">
        <v>3</v>
      </c>
      <c r="H57" s="34">
        <f>ROUND(SourceП3!AC31*SourceП3!I31, 2)+ROUND(SourceП3!AD31*SourceП3!I31, 2)+ROUND(SourceП3!AF31*SourceП3!I31, 2)</f>
        <v>149.22</v>
      </c>
      <c r="I57" s="36"/>
      <c r="J57" s="36">
        <f>IF(SourceП3!BC31&lt;&gt; 0, SourceП3!BC31, 1)</f>
        <v>7.61</v>
      </c>
      <c r="K57" s="34">
        <f>SourceП3!O31</f>
        <v>1135.56</v>
      </c>
      <c r="L57" s="37"/>
      <c r="S57">
        <f>ROUND((SourceП3!FX31/100)*((ROUND(SourceП3!AF31*SourceП3!I31, 2)+ROUND(SourceП3!AE31*SourceП3!I31, 2))), 2)</f>
        <v>0</v>
      </c>
      <c r="T57">
        <f>SourceП3!X31</f>
        <v>0</v>
      </c>
      <c r="U57">
        <f>ROUND((SourceП3!FY31/100)*((ROUND(SourceП3!AF31*SourceП3!I31, 2)+ROUND(SourceП3!AE31*SourceП3!I31, 2))), 2)</f>
        <v>0</v>
      </c>
      <c r="V57">
        <f>SourceП3!Y31</f>
        <v>0</v>
      </c>
      <c r="W57">
        <f>IF(SourceП3!BI31&lt;=1,H57, 0)</f>
        <v>0</v>
      </c>
      <c r="X57">
        <f>IF(SourceП3!BI31=2,H57, 0)</f>
        <v>149.22</v>
      </c>
      <c r="Y57">
        <f>IF(SourceП3!BI31=3,H57, 0)</f>
        <v>0</v>
      </c>
      <c r="Z57">
        <f>IF(SourceП3!BI31=4,H57, 0)</f>
        <v>0</v>
      </c>
    </row>
    <row r="58" spans="1:26" ht="15" x14ac:dyDescent="0.25">
      <c r="G58" s="54">
        <f>H50+H51+H53+H54+H55+SUM(H57:H57)</f>
        <v>673.69</v>
      </c>
      <c r="H58" s="54"/>
      <c r="J58" s="54">
        <f>K50+K51+K53+K54+K55+SUM(K57:K57)</f>
        <v>5126.83</v>
      </c>
      <c r="K58" s="54"/>
      <c r="L58" s="38">
        <f>SourceП3!U30</f>
        <v>3.49</v>
      </c>
      <c r="O58" s="20">
        <f>G58</f>
        <v>673.69</v>
      </c>
      <c r="P58" s="20">
        <f>J58</f>
        <v>5126.83</v>
      </c>
      <c r="Q58" s="20">
        <f>L58</f>
        <v>3.49</v>
      </c>
      <c r="W58">
        <f>IF(SourceП3!BI30&lt;=1,H50+H51+H53+H54+H55, 0)</f>
        <v>0</v>
      </c>
      <c r="X58">
        <f>IF(SourceП3!BI30=2,H50+H51+H53+H54+H55, 0)</f>
        <v>524.47</v>
      </c>
      <c r="Y58">
        <f>IF(SourceП3!BI30=3,H50+H51+H53+H54+H55, 0)</f>
        <v>0</v>
      </c>
      <c r="Z58">
        <f>IF(SourceП3!BI30=4,H50+H51+H53+H54+H55, 0)</f>
        <v>0</v>
      </c>
    </row>
    <row r="59" spans="1:26" ht="28.5" x14ac:dyDescent="0.2">
      <c r="A59" s="39" t="str">
        <f>SourceП3!E32</f>
        <v>4</v>
      </c>
      <c r="B59" s="40" t="str">
        <f>SourceП3!F32</f>
        <v>м10-04-101-07</v>
      </c>
      <c r="C59" s="40" t="str">
        <f>SourceП3!G32</f>
        <v>Громкоговоритель или звуковая колонка в помещении</v>
      </c>
      <c r="D59" s="24" t="str">
        <f>SourceП3!H32</f>
        <v>ШТ</v>
      </c>
      <c r="E59" s="49">
        <f>SourceП3!I32</f>
        <v>52</v>
      </c>
      <c r="F59" s="47">
        <f>SourceП3!AL32+SourceП3!AM32+SourceП3!AO32</f>
        <v>30.770000000000003</v>
      </c>
      <c r="G59" s="26"/>
      <c r="H59" s="47"/>
      <c r="I59" s="26" t="str">
        <f>SourceП3!BO32</f>
        <v/>
      </c>
      <c r="J59" s="26"/>
      <c r="K59" s="47"/>
      <c r="L59" s="27"/>
      <c r="S59">
        <f>ROUND((SourceП3!FX32/100)*((ROUND(SourceП3!AF32*SourceП3!I32, 2)+ROUND(SourceП3!AE32*SourceП3!I32, 2))), 2)</f>
        <v>867.82</v>
      </c>
      <c r="T59">
        <f>SourceП3!X32</f>
        <v>6604.09</v>
      </c>
      <c r="U59">
        <f>ROUND((SourceП3!FY32/100)*((ROUND(SourceП3!AF32*SourceП3!I32, 2)+ROUND(SourceП3!AE32*SourceП3!I32, 2))), 2)</f>
        <v>613.13</v>
      </c>
      <c r="V59">
        <f>SourceП3!Y32</f>
        <v>4665.93</v>
      </c>
    </row>
    <row r="60" spans="1:26" ht="14.25" x14ac:dyDescent="0.2">
      <c r="A60" s="39"/>
      <c r="B60" s="40"/>
      <c r="C60" s="40" t="s">
        <v>290</v>
      </c>
      <c r="D60" s="24"/>
      <c r="E60" s="49"/>
      <c r="F60" s="47">
        <f>SourceП3!AO32</f>
        <v>18.14</v>
      </c>
      <c r="G60" s="26" t="str">
        <f>SourceП3!DG32</f>
        <v/>
      </c>
      <c r="H60" s="47">
        <f>ROUND(SourceП3!AF32*SourceП3!I32, 2)</f>
        <v>943.28</v>
      </c>
      <c r="I60" s="26"/>
      <c r="J60" s="26">
        <f>IF(SourceП3!BA32&lt;&gt; 0, SourceП3!BA32, 1)</f>
        <v>7.61</v>
      </c>
      <c r="K60" s="47">
        <f>SourceП3!S32</f>
        <v>7178.36</v>
      </c>
      <c r="L60" s="27"/>
      <c r="R60">
        <f>H60</f>
        <v>943.28</v>
      </c>
    </row>
    <row r="61" spans="1:26" ht="14.25" x14ac:dyDescent="0.2">
      <c r="A61" s="39"/>
      <c r="B61" s="40"/>
      <c r="C61" s="40" t="s">
        <v>292</v>
      </c>
      <c r="D61" s="24"/>
      <c r="E61" s="49"/>
      <c r="F61" s="47">
        <f>SourceП3!AL32</f>
        <v>12.63</v>
      </c>
      <c r="G61" s="26" t="str">
        <f>SourceП3!DD32</f>
        <v/>
      </c>
      <c r="H61" s="47">
        <f>ROUND(SourceП3!AC32*SourceП3!I32, 2)</f>
        <v>656.76</v>
      </c>
      <c r="I61" s="26"/>
      <c r="J61" s="26">
        <f>IF(SourceП3!BC32&lt;&gt; 0, SourceП3!BC32, 1)</f>
        <v>7.61</v>
      </c>
      <c r="K61" s="47">
        <f>SourceП3!P32</f>
        <v>4997.9399999999996</v>
      </c>
      <c r="L61" s="27"/>
    </row>
    <row r="62" spans="1:26" ht="14.25" x14ac:dyDescent="0.2">
      <c r="A62" s="39"/>
      <c r="B62" s="40"/>
      <c r="C62" s="40" t="s">
        <v>293</v>
      </c>
      <c r="D62" s="24" t="s">
        <v>294</v>
      </c>
      <c r="E62" s="49">
        <f>SourceП3!BZ32</f>
        <v>92</v>
      </c>
      <c r="F62" s="43"/>
      <c r="G62" s="26"/>
      <c r="H62" s="47">
        <f>SUM(S59:S65)</f>
        <v>867.82</v>
      </c>
      <c r="I62" s="29"/>
      <c r="J62" s="45">
        <f>SourceП3!AT32</f>
        <v>92</v>
      </c>
      <c r="K62" s="47">
        <f>SUM(T59:T65)</f>
        <v>6604.09</v>
      </c>
      <c r="L62" s="27"/>
    </row>
    <row r="63" spans="1:26" ht="14.25" x14ac:dyDescent="0.2">
      <c r="A63" s="39"/>
      <c r="B63" s="40"/>
      <c r="C63" s="40" t="s">
        <v>295</v>
      </c>
      <c r="D63" s="24" t="s">
        <v>294</v>
      </c>
      <c r="E63" s="49">
        <f>SourceП3!CA32</f>
        <v>65</v>
      </c>
      <c r="F63" s="43"/>
      <c r="G63" s="26"/>
      <c r="H63" s="47">
        <f>SUM(U59:U65)</f>
        <v>613.13</v>
      </c>
      <c r="I63" s="29"/>
      <c r="J63" s="45">
        <f>SourceП3!AU32</f>
        <v>65</v>
      </c>
      <c r="K63" s="47">
        <f>SUM(V59:V65)</f>
        <v>4665.93</v>
      </c>
      <c r="L63" s="27"/>
    </row>
    <row r="64" spans="1:26" ht="14.25" x14ac:dyDescent="0.2">
      <c r="A64" s="39"/>
      <c r="B64" s="40"/>
      <c r="C64" s="40" t="s">
        <v>296</v>
      </c>
      <c r="D64" s="24" t="s">
        <v>297</v>
      </c>
      <c r="E64" s="49">
        <f>SourceП3!AQ32</f>
        <v>2</v>
      </c>
      <c r="F64" s="47"/>
      <c r="G64" s="26" t="str">
        <f>SourceП3!DI32</f>
        <v/>
      </c>
      <c r="H64" s="47"/>
      <c r="I64" s="26"/>
      <c r="J64" s="26"/>
      <c r="K64" s="47"/>
      <c r="L64" s="30">
        <f>SourceП3!U32</f>
        <v>104</v>
      </c>
    </row>
    <row r="65" spans="1:26" ht="54" x14ac:dyDescent="0.2">
      <c r="A65" s="41" t="str">
        <f>SourceП3!E33</f>
        <v>4,1</v>
      </c>
      <c r="B65" s="42" t="str">
        <f>SourceП3!F33</f>
        <v>Прайс-лист ТД Видеоглаз</v>
      </c>
      <c r="C65" s="42" t="s">
        <v>300</v>
      </c>
      <c r="D65" s="32" t="str">
        <f>SourceП3!H33</f>
        <v>ШТ</v>
      </c>
      <c r="E65" s="33">
        <f>SourceП3!I33</f>
        <v>52</v>
      </c>
      <c r="F65" s="34">
        <f>SourceП3!AL33+SourceП3!AM33+SourceП3!AO33</f>
        <v>146.55000000000001</v>
      </c>
      <c r="G65" s="35" t="s">
        <v>3</v>
      </c>
      <c r="H65" s="34">
        <f>ROUND(SourceП3!AC33*SourceП3!I33, 2)+ROUND(SourceП3!AD33*SourceП3!I33, 2)+ROUND(SourceП3!AF33*SourceП3!I33, 2)</f>
        <v>7620.6</v>
      </c>
      <c r="I65" s="36"/>
      <c r="J65" s="36">
        <f>IF(SourceП3!BC33&lt;&gt; 0, SourceП3!BC33, 1)</f>
        <v>7.61</v>
      </c>
      <c r="K65" s="34">
        <f>SourceП3!O33</f>
        <v>57992.77</v>
      </c>
      <c r="L65" s="37"/>
      <c r="S65">
        <f>ROUND((SourceП3!FX33/100)*((ROUND(SourceП3!AF33*SourceП3!I33, 2)+ROUND(SourceП3!AE33*SourceП3!I33, 2))), 2)</f>
        <v>0</v>
      </c>
      <c r="T65">
        <f>SourceП3!X33</f>
        <v>0</v>
      </c>
      <c r="U65">
        <f>ROUND((SourceП3!FY33/100)*((ROUND(SourceП3!AF33*SourceП3!I33, 2)+ROUND(SourceП3!AE33*SourceП3!I33, 2))), 2)</f>
        <v>0</v>
      </c>
      <c r="V65">
        <f>SourceП3!Y33</f>
        <v>0</v>
      </c>
      <c r="W65">
        <f>IF(SourceП3!BI33&lt;=1,H65, 0)</f>
        <v>0</v>
      </c>
      <c r="X65">
        <f>IF(SourceП3!BI33=2,H65, 0)</f>
        <v>7620.6</v>
      </c>
      <c r="Y65">
        <f>IF(SourceП3!BI33=3,H65, 0)</f>
        <v>0</v>
      </c>
      <c r="Z65">
        <f>IF(SourceП3!BI33=4,H65, 0)</f>
        <v>0</v>
      </c>
    </row>
    <row r="66" spans="1:26" ht="15" x14ac:dyDescent="0.25">
      <c r="G66" s="54">
        <f>H60+H61+H62+H63+SUM(H65:H65)</f>
        <v>10701.59</v>
      </c>
      <c r="H66" s="54"/>
      <c r="J66" s="54">
        <f>K60+K61+K62+K63+SUM(K65:K65)</f>
        <v>81439.09</v>
      </c>
      <c r="K66" s="54"/>
      <c r="L66" s="38">
        <f>SourceП3!U32</f>
        <v>104</v>
      </c>
      <c r="O66" s="20">
        <f>G66</f>
        <v>10701.59</v>
      </c>
      <c r="P66" s="20">
        <f>J66</f>
        <v>81439.09</v>
      </c>
      <c r="Q66" s="20">
        <f>L66</f>
        <v>104</v>
      </c>
      <c r="W66">
        <f>IF(SourceП3!BI32&lt;=1,H60+H61+H62+H63, 0)</f>
        <v>0</v>
      </c>
      <c r="X66">
        <f>IF(SourceП3!BI32=2,H60+H61+H62+H63, 0)</f>
        <v>3080.9900000000002</v>
      </c>
      <c r="Y66">
        <f>IF(SourceП3!BI32=3,H60+H61+H62+H63, 0)</f>
        <v>0</v>
      </c>
      <c r="Z66">
        <f>IF(SourceП3!BI32=4,H60+H61+H62+H63, 0)</f>
        <v>0</v>
      </c>
    </row>
    <row r="67" spans="1:26" ht="14.25" x14ac:dyDescent="0.2">
      <c r="A67" s="39" t="str">
        <f>SourceП3!E34</f>
        <v>5</v>
      </c>
      <c r="B67" s="40" t="str">
        <f>SourceП3!F34</f>
        <v>м08-01-121-01</v>
      </c>
      <c r="C67" s="40" t="str">
        <f>SourceП3!G34</f>
        <v>Аккумулятор  стационарный</v>
      </c>
      <c r="D67" s="24" t="str">
        <f>SourceП3!H34</f>
        <v>ШТ</v>
      </c>
      <c r="E67" s="49">
        <f>SourceП3!I34</f>
        <v>1</v>
      </c>
      <c r="F67" s="47">
        <f>SourceП3!AL34+SourceП3!AM34+SourceП3!AO34</f>
        <v>40.47</v>
      </c>
      <c r="G67" s="26"/>
      <c r="H67" s="47"/>
      <c r="I67" s="26" t="str">
        <f>SourceП3!BO34</f>
        <v/>
      </c>
      <c r="J67" s="26"/>
      <c r="K67" s="47"/>
      <c r="L67" s="27"/>
      <c r="S67">
        <f>ROUND((SourceП3!FX34/100)*((ROUND(SourceП3!AF34*SourceП3!I34, 2)+ROUND(SourceП3!AE34*SourceП3!I34, 2))), 2)</f>
        <v>18.829999999999998</v>
      </c>
      <c r="T67">
        <f>SourceП3!X34</f>
        <v>143.29</v>
      </c>
      <c r="U67">
        <f>ROUND((SourceП3!FY34/100)*((ROUND(SourceП3!AF34*SourceП3!I34, 2)+ROUND(SourceП3!AE34*SourceП3!I34, 2))), 2)</f>
        <v>12.88</v>
      </c>
      <c r="V67">
        <f>SourceП3!Y34</f>
        <v>98.04</v>
      </c>
    </row>
    <row r="68" spans="1:26" ht="14.25" x14ac:dyDescent="0.2">
      <c r="A68" s="39"/>
      <c r="B68" s="40"/>
      <c r="C68" s="40" t="s">
        <v>290</v>
      </c>
      <c r="D68" s="24"/>
      <c r="E68" s="49"/>
      <c r="F68" s="47">
        <f>SourceП3!AO34</f>
        <v>19.82</v>
      </c>
      <c r="G68" s="26" t="str">
        <f>SourceП3!DG34</f>
        <v/>
      </c>
      <c r="H68" s="47">
        <f>ROUND(SourceП3!AF34*SourceП3!I34, 2)</f>
        <v>19.82</v>
      </c>
      <c r="I68" s="26"/>
      <c r="J68" s="26">
        <f>IF(SourceП3!BA34&lt;&gt; 0, SourceП3!BA34, 1)</f>
        <v>7.61</v>
      </c>
      <c r="K68" s="47">
        <f>SourceП3!S34</f>
        <v>150.83000000000001</v>
      </c>
      <c r="L68" s="27"/>
      <c r="R68">
        <f>H68</f>
        <v>19.82</v>
      </c>
    </row>
    <row r="69" spans="1:26" ht="14.25" x14ac:dyDescent="0.2">
      <c r="A69" s="39"/>
      <c r="B69" s="40"/>
      <c r="C69" s="40" t="s">
        <v>292</v>
      </c>
      <c r="D69" s="24"/>
      <c r="E69" s="49"/>
      <c r="F69" s="47">
        <f>SourceП3!AL34</f>
        <v>20.65</v>
      </c>
      <c r="G69" s="26" t="str">
        <f>SourceП3!DD34</f>
        <v/>
      </c>
      <c r="H69" s="47">
        <f>ROUND(SourceП3!AC34*SourceП3!I34, 2)</f>
        <v>20.65</v>
      </c>
      <c r="I69" s="26"/>
      <c r="J69" s="26">
        <f>IF(SourceП3!BC34&lt;&gt; 0, SourceП3!BC34, 1)</f>
        <v>7.61</v>
      </c>
      <c r="K69" s="47">
        <f>SourceП3!P34</f>
        <v>157.15</v>
      </c>
      <c r="L69" s="27"/>
    </row>
    <row r="70" spans="1:26" ht="14.25" x14ac:dyDescent="0.2">
      <c r="A70" s="39"/>
      <c r="B70" s="40"/>
      <c r="C70" s="40" t="s">
        <v>293</v>
      </c>
      <c r="D70" s="24" t="s">
        <v>294</v>
      </c>
      <c r="E70" s="49">
        <f>SourceП3!BZ34</f>
        <v>95</v>
      </c>
      <c r="F70" s="43"/>
      <c r="G70" s="26"/>
      <c r="H70" s="47">
        <f>SUM(S67:S73)</f>
        <v>18.829999999999998</v>
      </c>
      <c r="I70" s="29"/>
      <c r="J70" s="45">
        <f>SourceП3!AT34</f>
        <v>95</v>
      </c>
      <c r="K70" s="47">
        <f>SUM(T67:T73)</f>
        <v>143.29</v>
      </c>
      <c r="L70" s="27"/>
    </row>
    <row r="71" spans="1:26" ht="14.25" x14ac:dyDescent="0.2">
      <c r="A71" s="39"/>
      <c r="B71" s="40"/>
      <c r="C71" s="40" t="s">
        <v>295</v>
      </c>
      <c r="D71" s="24" t="s">
        <v>294</v>
      </c>
      <c r="E71" s="49">
        <f>SourceП3!CA34</f>
        <v>65</v>
      </c>
      <c r="F71" s="43"/>
      <c r="G71" s="26"/>
      <c r="H71" s="47">
        <f>SUM(U67:U73)</f>
        <v>12.88</v>
      </c>
      <c r="I71" s="29"/>
      <c r="J71" s="45">
        <f>SourceП3!AU34</f>
        <v>65</v>
      </c>
      <c r="K71" s="47">
        <f>SUM(V67:V73)</f>
        <v>98.04</v>
      </c>
      <c r="L71" s="27"/>
    </row>
    <row r="72" spans="1:26" ht="14.25" x14ac:dyDescent="0.2">
      <c r="A72" s="39"/>
      <c r="B72" s="40"/>
      <c r="C72" s="40" t="s">
        <v>296</v>
      </c>
      <c r="D72" s="24" t="s">
        <v>297</v>
      </c>
      <c r="E72" s="49">
        <f>SourceП3!AQ34</f>
        <v>2.06</v>
      </c>
      <c r="F72" s="47"/>
      <c r="G72" s="26" t="str">
        <f>SourceП3!DI34</f>
        <v/>
      </c>
      <c r="H72" s="47"/>
      <c r="I72" s="26"/>
      <c r="J72" s="26"/>
      <c r="K72" s="47"/>
      <c r="L72" s="30">
        <f>SourceП3!U34</f>
        <v>2.06</v>
      </c>
    </row>
    <row r="73" spans="1:26" ht="28.5" x14ac:dyDescent="0.2">
      <c r="A73" s="41" t="str">
        <f>SourceП3!E35</f>
        <v>5,1</v>
      </c>
      <c r="B73" s="42" t="str">
        <f>SourceП3!F35</f>
        <v>62.4.01.01-0004</v>
      </c>
      <c r="C73" s="42" t="str">
        <f>SourceП3!G35</f>
        <v>Батарея аккумуляторная АКБ-7 12В/7 А/ч</v>
      </c>
      <c r="D73" s="32" t="str">
        <f>SourceП3!H35</f>
        <v>шт.</v>
      </c>
      <c r="E73" s="33">
        <f>SourceП3!I35</f>
        <v>1</v>
      </c>
      <c r="F73" s="34">
        <f>SourceП3!AL35+SourceП3!AM35+SourceП3!AO35</f>
        <v>77.5</v>
      </c>
      <c r="G73" s="35" t="s">
        <v>3</v>
      </c>
      <c r="H73" s="34">
        <f>ROUND(SourceП3!AC35*SourceП3!I35, 2)+ROUND(SourceП3!AD35*SourceП3!I35, 2)+ROUND(SourceП3!AF35*SourceП3!I35, 2)</f>
        <v>77.5</v>
      </c>
      <c r="I73" s="36"/>
      <c r="J73" s="36">
        <f>IF(SourceП3!BC35&lt;&gt; 0, SourceП3!BC35, 1)</f>
        <v>7.61</v>
      </c>
      <c r="K73" s="34">
        <f>SourceП3!O35</f>
        <v>589.78</v>
      </c>
      <c r="L73" s="37"/>
      <c r="S73">
        <f>ROUND((SourceП3!FX35/100)*((ROUND(SourceП3!AF35*SourceП3!I35, 2)+ROUND(SourceП3!AE35*SourceП3!I35, 2))), 2)</f>
        <v>0</v>
      </c>
      <c r="T73">
        <f>SourceП3!X35</f>
        <v>0</v>
      </c>
      <c r="U73">
        <f>ROUND((SourceП3!FY35/100)*((ROUND(SourceП3!AF35*SourceП3!I35, 2)+ROUND(SourceП3!AE35*SourceП3!I35, 2))), 2)</f>
        <v>0</v>
      </c>
      <c r="V73">
        <f>SourceП3!Y35</f>
        <v>0</v>
      </c>
      <c r="W73">
        <f>IF(SourceП3!BI35&lt;=1,H73, 0)</f>
        <v>0</v>
      </c>
      <c r="X73">
        <f>IF(SourceП3!BI35=2,H73, 0)</f>
        <v>77.5</v>
      </c>
      <c r="Y73">
        <f>IF(SourceП3!BI35=3,H73, 0)</f>
        <v>0</v>
      </c>
      <c r="Z73">
        <f>IF(SourceП3!BI35=4,H73, 0)</f>
        <v>0</v>
      </c>
    </row>
    <row r="74" spans="1:26" ht="15" x14ac:dyDescent="0.25">
      <c r="G74" s="54">
        <f>H68+H69+H70+H71+SUM(H73:H73)</f>
        <v>149.68</v>
      </c>
      <c r="H74" s="54"/>
      <c r="J74" s="54">
        <f>K68+K69+K70+K71+SUM(K73:K73)</f>
        <v>1139.0899999999999</v>
      </c>
      <c r="K74" s="54"/>
      <c r="L74" s="38">
        <f>SourceП3!U34</f>
        <v>2.06</v>
      </c>
      <c r="O74" s="20">
        <f>G74</f>
        <v>149.68</v>
      </c>
      <c r="P74" s="20">
        <f>J74</f>
        <v>1139.0899999999999</v>
      </c>
      <c r="Q74" s="20">
        <f>L74</f>
        <v>2.06</v>
      </c>
      <c r="W74">
        <f>IF(SourceП3!BI34&lt;=1,H68+H69+H70+H71, 0)</f>
        <v>0</v>
      </c>
      <c r="X74">
        <f>IF(SourceП3!BI34=2,H68+H69+H70+H71, 0)</f>
        <v>72.179999999999993</v>
      </c>
      <c r="Y74">
        <f>IF(SourceП3!BI34=3,H68+H69+H70+H71, 0)</f>
        <v>0</v>
      </c>
      <c r="Z74">
        <f>IF(SourceП3!BI34=4,H68+H69+H70+H71, 0)</f>
        <v>0</v>
      </c>
    </row>
    <row r="75" spans="1:26" ht="28.5" x14ac:dyDescent="0.2">
      <c r="A75" s="39" t="str">
        <f>SourceП3!E36</f>
        <v>6</v>
      </c>
      <c r="B75" s="40" t="str">
        <f>SourceП3!F36</f>
        <v>м08-02-370-02</v>
      </c>
      <c r="C75" s="40" t="str">
        <f>SourceП3!G36</f>
        <v>Щиток до трех групп, устанавливаемый в нише цоколя</v>
      </c>
      <c r="D75" s="24" t="str">
        <f>SourceП3!H36</f>
        <v>ШТ</v>
      </c>
      <c r="E75" s="49">
        <f>SourceП3!I36</f>
        <v>1</v>
      </c>
      <c r="F75" s="47">
        <f>SourceП3!AL36+SourceП3!AM36+SourceП3!AO36</f>
        <v>33.42</v>
      </c>
      <c r="G75" s="26"/>
      <c r="H75" s="47"/>
      <c r="I75" s="26" t="str">
        <f>SourceП3!BO36</f>
        <v/>
      </c>
      <c r="J75" s="26"/>
      <c r="K75" s="47"/>
      <c r="L75" s="27"/>
      <c r="S75">
        <f>ROUND((SourceП3!FX36/100)*((ROUND(SourceП3!AF36*SourceП3!I36, 2)+ROUND(SourceП3!AE36*SourceП3!I36, 2))), 2)</f>
        <v>11.36</v>
      </c>
      <c r="T75">
        <f>SourceП3!X36</f>
        <v>86.46</v>
      </c>
      <c r="U75">
        <f>ROUND((SourceП3!FY36/100)*((ROUND(SourceП3!AF36*SourceП3!I36, 2)+ROUND(SourceП3!AE36*SourceП3!I36, 2))), 2)</f>
        <v>7.77</v>
      </c>
      <c r="V75">
        <f>SourceП3!Y36</f>
        <v>59.16</v>
      </c>
    </row>
    <row r="76" spans="1:26" ht="14.25" x14ac:dyDescent="0.2">
      <c r="A76" s="39"/>
      <c r="B76" s="40"/>
      <c r="C76" s="40" t="s">
        <v>290</v>
      </c>
      <c r="D76" s="24"/>
      <c r="E76" s="49"/>
      <c r="F76" s="47">
        <f>SourceП3!AO36</f>
        <v>9.4499999999999993</v>
      </c>
      <c r="G76" s="26" t="str">
        <f>SourceП3!DG36</f>
        <v/>
      </c>
      <c r="H76" s="47">
        <f>ROUND(SourceП3!AF36*SourceП3!I36, 2)</f>
        <v>9.4499999999999993</v>
      </c>
      <c r="I76" s="26"/>
      <c r="J76" s="26">
        <f>IF(SourceП3!BA36&lt;&gt; 0, SourceП3!BA36, 1)</f>
        <v>7.61</v>
      </c>
      <c r="K76" s="47">
        <f>SourceП3!S36</f>
        <v>71.91</v>
      </c>
      <c r="L76" s="27"/>
      <c r="R76">
        <f>H76</f>
        <v>9.4499999999999993</v>
      </c>
    </row>
    <row r="77" spans="1:26" ht="14.25" x14ac:dyDescent="0.2">
      <c r="A77" s="39"/>
      <c r="B77" s="40"/>
      <c r="C77" s="40" t="s">
        <v>165</v>
      </c>
      <c r="D77" s="24"/>
      <c r="E77" s="49"/>
      <c r="F77" s="47">
        <f>SourceП3!AM36</f>
        <v>17.77</v>
      </c>
      <c r="G77" s="26" t="str">
        <f>SourceП3!DE36</f>
        <v/>
      </c>
      <c r="H77" s="47">
        <f>ROUND(SourceП3!AD36*SourceП3!I36, 2)</f>
        <v>17.77</v>
      </c>
      <c r="I77" s="26"/>
      <c r="J77" s="26">
        <f>IF(SourceП3!BB36&lt;&gt; 0, SourceП3!BB36, 1)</f>
        <v>7.61</v>
      </c>
      <c r="K77" s="47">
        <f>SourceП3!Q36</f>
        <v>135.22999999999999</v>
      </c>
      <c r="L77" s="27"/>
    </row>
    <row r="78" spans="1:26" ht="14.25" x14ac:dyDescent="0.2">
      <c r="A78" s="39"/>
      <c r="B78" s="40"/>
      <c r="C78" s="40" t="s">
        <v>291</v>
      </c>
      <c r="D78" s="24"/>
      <c r="E78" s="49"/>
      <c r="F78" s="47">
        <f>SourceП3!AN36</f>
        <v>2.5099999999999998</v>
      </c>
      <c r="G78" s="26" t="str">
        <f>SourceП3!DF36</f>
        <v/>
      </c>
      <c r="H78" s="28">
        <f>ROUND(SourceП3!AE36*SourceП3!I36, 2)</f>
        <v>2.5099999999999998</v>
      </c>
      <c r="I78" s="26"/>
      <c r="J78" s="26">
        <f>IF(SourceП3!BS36&lt;&gt; 0, SourceП3!BS36, 1)</f>
        <v>7.61</v>
      </c>
      <c r="K78" s="28">
        <f>SourceП3!R36</f>
        <v>19.100000000000001</v>
      </c>
      <c r="L78" s="27"/>
      <c r="R78">
        <f>H78</f>
        <v>2.5099999999999998</v>
      </c>
    </row>
    <row r="79" spans="1:26" ht="14.25" x14ac:dyDescent="0.2">
      <c r="A79" s="39"/>
      <c r="B79" s="40"/>
      <c r="C79" s="40" t="s">
        <v>292</v>
      </c>
      <c r="D79" s="24"/>
      <c r="E79" s="49"/>
      <c r="F79" s="47">
        <f>SourceП3!AL36</f>
        <v>6.2</v>
      </c>
      <c r="G79" s="26" t="str">
        <f>SourceП3!DD36</f>
        <v/>
      </c>
      <c r="H79" s="47">
        <f>ROUND(SourceП3!AC36*SourceП3!I36, 2)</f>
        <v>6.2</v>
      </c>
      <c r="I79" s="26"/>
      <c r="J79" s="26">
        <f>IF(SourceП3!BC36&lt;&gt; 0, SourceП3!BC36, 1)</f>
        <v>7.61</v>
      </c>
      <c r="K79" s="47">
        <f>SourceП3!P36</f>
        <v>47.18</v>
      </c>
      <c r="L79" s="27"/>
    </row>
    <row r="80" spans="1:26" ht="14.25" x14ac:dyDescent="0.2">
      <c r="A80" s="39"/>
      <c r="B80" s="40"/>
      <c r="C80" s="40" t="s">
        <v>293</v>
      </c>
      <c r="D80" s="24" t="s">
        <v>294</v>
      </c>
      <c r="E80" s="49">
        <f>SourceП3!BZ36</f>
        <v>95</v>
      </c>
      <c r="F80" s="43"/>
      <c r="G80" s="26"/>
      <c r="H80" s="47">
        <f>SUM(S75:S83)</f>
        <v>11.36</v>
      </c>
      <c r="I80" s="29"/>
      <c r="J80" s="45">
        <f>SourceП3!AT36</f>
        <v>95</v>
      </c>
      <c r="K80" s="47">
        <f>SUM(T75:T83)</f>
        <v>86.46</v>
      </c>
      <c r="L80" s="27"/>
    </row>
    <row r="81" spans="1:26" ht="14.25" x14ac:dyDescent="0.2">
      <c r="A81" s="39"/>
      <c r="B81" s="40"/>
      <c r="C81" s="40" t="s">
        <v>295</v>
      </c>
      <c r="D81" s="24" t="s">
        <v>294</v>
      </c>
      <c r="E81" s="49">
        <f>SourceП3!CA36</f>
        <v>65</v>
      </c>
      <c r="F81" s="43"/>
      <c r="G81" s="26"/>
      <c r="H81" s="47">
        <f>SUM(U75:U83)</f>
        <v>7.77</v>
      </c>
      <c r="I81" s="29"/>
      <c r="J81" s="45">
        <f>SourceП3!AU36</f>
        <v>65</v>
      </c>
      <c r="K81" s="47">
        <f>SUM(V75:V83)</f>
        <v>59.16</v>
      </c>
      <c r="L81" s="27"/>
    </row>
    <row r="82" spans="1:26" ht="14.25" x14ac:dyDescent="0.2">
      <c r="A82" s="39"/>
      <c r="B82" s="40"/>
      <c r="C82" s="40" t="s">
        <v>296</v>
      </c>
      <c r="D82" s="24" t="s">
        <v>297</v>
      </c>
      <c r="E82" s="49">
        <f>SourceП3!AQ36</f>
        <v>0.9</v>
      </c>
      <c r="F82" s="47"/>
      <c r="G82" s="26" t="str">
        <f>SourceП3!DI36</f>
        <v/>
      </c>
      <c r="H82" s="47"/>
      <c r="I82" s="26"/>
      <c r="J82" s="26"/>
      <c r="K82" s="47"/>
      <c r="L82" s="30">
        <f>SourceП3!U36</f>
        <v>0.9</v>
      </c>
    </row>
    <row r="83" spans="1:26" ht="42.75" x14ac:dyDescent="0.2">
      <c r="A83" s="41" t="str">
        <f>SourceП3!E37</f>
        <v>6,1</v>
      </c>
      <c r="B83" s="42" t="str">
        <f>SourceП3!F37</f>
        <v>62.1.02.03-0003</v>
      </c>
      <c r="C83" s="42" t="str">
        <f>SourceП3!G37</f>
        <v>Боксы модульные для автоматических выключателей наружной установки КМПн 2/2</v>
      </c>
      <c r="D83" s="32" t="str">
        <f>SourceП3!H37</f>
        <v>10 шт.</v>
      </c>
      <c r="E83" s="33">
        <f>SourceП3!I37</f>
        <v>0.1</v>
      </c>
      <c r="F83" s="34">
        <f>SourceП3!AL37+SourceП3!AM37+SourceП3!AO37</f>
        <v>188.5</v>
      </c>
      <c r="G83" s="35" t="s">
        <v>3</v>
      </c>
      <c r="H83" s="34">
        <f>ROUND(SourceП3!AC37*SourceП3!I37, 2)+ROUND(SourceП3!AD37*SourceП3!I37, 2)+ROUND(SourceП3!AF37*SourceП3!I37, 2)</f>
        <v>18.850000000000001</v>
      </c>
      <c r="I83" s="36"/>
      <c r="J83" s="36">
        <f>IF(SourceП3!BC37&lt;&gt; 0, SourceП3!BC37, 1)</f>
        <v>7.61</v>
      </c>
      <c r="K83" s="34">
        <f>SourceП3!O37</f>
        <v>143.44999999999999</v>
      </c>
      <c r="L83" s="37"/>
      <c r="S83">
        <f>ROUND((SourceП3!FX37/100)*((ROUND(SourceП3!AF37*SourceП3!I37, 2)+ROUND(SourceП3!AE37*SourceП3!I37, 2))), 2)</f>
        <v>0</v>
      </c>
      <c r="T83">
        <f>SourceП3!X37</f>
        <v>0</v>
      </c>
      <c r="U83">
        <f>ROUND((SourceП3!FY37/100)*((ROUND(SourceП3!AF37*SourceП3!I37, 2)+ROUND(SourceП3!AE37*SourceП3!I37, 2))), 2)</f>
        <v>0</v>
      </c>
      <c r="V83">
        <f>SourceП3!Y37</f>
        <v>0</v>
      </c>
      <c r="W83">
        <f>IF(SourceП3!BI37&lt;=1,H83, 0)</f>
        <v>0</v>
      </c>
      <c r="X83">
        <f>IF(SourceП3!BI37=2,H83, 0)</f>
        <v>18.850000000000001</v>
      </c>
      <c r="Y83">
        <f>IF(SourceП3!BI37=3,H83, 0)</f>
        <v>0</v>
      </c>
      <c r="Z83">
        <f>IF(SourceП3!BI37=4,H83, 0)</f>
        <v>0</v>
      </c>
    </row>
    <row r="84" spans="1:26" ht="15" x14ac:dyDescent="0.25">
      <c r="G84" s="54">
        <f>H76+H77+H79+H80+H81+SUM(H83:H83)</f>
        <v>71.400000000000006</v>
      </c>
      <c r="H84" s="54"/>
      <c r="J84" s="54">
        <f>K76+K77+K79+K80+K81+SUM(K83:K83)</f>
        <v>543.38999999999987</v>
      </c>
      <c r="K84" s="54"/>
      <c r="L84" s="38">
        <f>SourceП3!U36</f>
        <v>0.9</v>
      </c>
      <c r="O84" s="20">
        <f>G84</f>
        <v>71.400000000000006</v>
      </c>
      <c r="P84" s="20">
        <f>J84</f>
        <v>543.38999999999987</v>
      </c>
      <c r="Q84" s="20">
        <f>L84</f>
        <v>0.9</v>
      </c>
      <c r="W84">
        <f>IF(SourceП3!BI36&lt;=1,H76+H77+H79+H80+H81, 0)</f>
        <v>0</v>
      </c>
      <c r="X84">
        <f>IF(SourceП3!BI36=2,H76+H77+H79+H80+H81, 0)</f>
        <v>52.55</v>
      </c>
      <c r="Y84">
        <f>IF(SourceП3!BI36=3,H76+H77+H79+H80+H81, 0)</f>
        <v>0</v>
      </c>
      <c r="Z84">
        <f>IF(SourceП3!BI36=4,H76+H77+H79+H80+H81, 0)</f>
        <v>0</v>
      </c>
    </row>
    <row r="85" spans="1:26" ht="42.75" x14ac:dyDescent="0.2">
      <c r="A85" s="39" t="str">
        <f>SourceП3!E38</f>
        <v>7</v>
      </c>
      <c r="B85" s="40" t="str">
        <f>SourceП3!F38</f>
        <v>м08-03-526-01</v>
      </c>
      <c r="C85" s="40" t="str">
        <f>SourceП3!G38</f>
        <v>Автомат одно-, двух-, трехполюсный, устанавливаемый на конструкции на стене или колонне, на ток до 25 А</v>
      </c>
      <c r="D85" s="24" t="str">
        <f>SourceП3!H38</f>
        <v>ШТ</v>
      </c>
      <c r="E85" s="49">
        <f>SourceП3!I38</f>
        <v>1</v>
      </c>
      <c r="F85" s="47">
        <f>SourceП3!AL38+SourceП3!AM38+SourceП3!AO38</f>
        <v>35.980000000000004</v>
      </c>
      <c r="G85" s="26"/>
      <c r="H85" s="47"/>
      <c r="I85" s="26" t="str">
        <f>SourceП3!BO38</f>
        <v/>
      </c>
      <c r="J85" s="26"/>
      <c r="K85" s="47"/>
      <c r="L85" s="27"/>
      <c r="S85">
        <f>ROUND((SourceП3!FX38/100)*((ROUND(SourceП3!AF38*SourceП3!I38, 2)+ROUND(SourceП3!AE38*SourceП3!I38, 2))), 2)</f>
        <v>14.1</v>
      </c>
      <c r="T85">
        <f>SourceП3!X38</f>
        <v>107.28</v>
      </c>
      <c r="U85">
        <f>ROUND((SourceП3!FY38/100)*((ROUND(SourceП3!AF38*SourceП3!I38, 2)+ROUND(SourceП3!AE38*SourceП3!I38, 2))), 2)</f>
        <v>9.65</v>
      </c>
      <c r="V85">
        <f>SourceП3!Y38</f>
        <v>73.400000000000006</v>
      </c>
    </row>
    <row r="86" spans="1:26" ht="14.25" x14ac:dyDescent="0.2">
      <c r="A86" s="39"/>
      <c r="B86" s="40"/>
      <c r="C86" s="40" t="s">
        <v>290</v>
      </c>
      <c r="D86" s="24"/>
      <c r="E86" s="49"/>
      <c r="F86" s="47">
        <f>SourceП3!AO38</f>
        <v>14.84</v>
      </c>
      <c r="G86" s="26" t="str">
        <f>SourceП3!DG38</f>
        <v/>
      </c>
      <c r="H86" s="47">
        <f>ROUND(SourceП3!AF38*SourceП3!I38, 2)</f>
        <v>14.84</v>
      </c>
      <c r="I86" s="26"/>
      <c r="J86" s="26">
        <f>IF(SourceП3!BA38&lt;&gt; 0, SourceП3!BA38, 1)</f>
        <v>7.61</v>
      </c>
      <c r="K86" s="47">
        <f>SourceП3!S38</f>
        <v>112.93</v>
      </c>
      <c r="L86" s="27"/>
      <c r="R86">
        <f>H86</f>
        <v>14.84</v>
      </c>
    </row>
    <row r="87" spans="1:26" ht="14.25" x14ac:dyDescent="0.2">
      <c r="A87" s="39"/>
      <c r="B87" s="40"/>
      <c r="C87" s="40" t="s">
        <v>165</v>
      </c>
      <c r="D87" s="24"/>
      <c r="E87" s="49"/>
      <c r="F87" s="47">
        <f>SourceП3!AM38</f>
        <v>1.05</v>
      </c>
      <c r="G87" s="26" t="str">
        <f>SourceП3!DE38</f>
        <v/>
      </c>
      <c r="H87" s="47">
        <f>ROUND(SourceП3!AD38*SourceП3!I38, 2)</f>
        <v>1.05</v>
      </c>
      <c r="I87" s="26"/>
      <c r="J87" s="26">
        <f>IF(SourceП3!BB38&lt;&gt; 0, SourceП3!BB38, 1)</f>
        <v>7.61</v>
      </c>
      <c r="K87" s="47">
        <f>SourceП3!Q38</f>
        <v>7.99</v>
      </c>
      <c r="L87" s="27"/>
    </row>
    <row r="88" spans="1:26" ht="14.25" x14ac:dyDescent="0.2">
      <c r="A88" s="39"/>
      <c r="B88" s="40"/>
      <c r="C88" s="40" t="s">
        <v>292</v>
      </c>
      <c r="D88" s="24"/>
      <c r="E88" s="49"/>
      <c r="F88" s="47">
        <f>SourceП3!AL38</f>
        <v>20.09</v>
      </c>
      <c r="G88" s="26" t="str">
        <f>SourceП3!DD38</f>
        <v/>
      </c>
      <c r="H88" s="47">
        <f>ROUND(SourceП3!AC38*SourceП3!I38, 2)</f>
        <v>20.09</v>
      </c>
      <c r="I88" s="26"/>
      <c r="J88" s="26">
        <f>IF(SourceП3!BC38&lt;&gt; 0, SourceП3!BC38, 1)</f>
        <v>7.61</v>
      </c>
      <c r="K88" s="47">
        <f>SourceП3!P38</f>
        <v>152.88</v>
      </c>
      <c r="L88" s="27"/>
    </row>
    <row r="89" spans="1:26" ht="14.25" x14ac:dyDescent="0.2">
      <c r="A89" s="39"/>
      <c r="B89" s="40"/>
      <c r="C89" s="40" t="s">
        <v>293</v>
      </c>
      <c r="D89" s="24" t="s">
        <v>294</v>
      </c>
      <c r="E89" s="49">
        <f>SourceП3!BZ38</f>
        <v>95</v>
      </c>
      <c r="F89" s="43"/>
      <c r="G89" s="26"/>
      <c r="H89" s="47">
        <f>SUM(S85:S92)</f>
        <v>14.1</v>
      </c>
      <c r="I89" s="29"/>
      <c r="J89" s="45">
        <f>SourceП3!AT38</f>
        <v>95</v>
      </c>
      <c r="K89" s="47">
        <f>SUM(T85:T92)</f>
        <v>107.28</v>
      </c>
      <c r="L89" s="27"/>
    </row>
    <row r="90" spans="1:26" ht="14.25" x14ac:dyDescent="0.2">
      <c r="A90" s="39"/>
      <c r="B90" s="40"/>
      <c r="C90" s="40" t="s">
        <v>295</v>
      </c>
      <c r="D90" s="24" t="s">
        <v>294</v>
      </c>
      <c r="E90" s="49">
        <f>SourceП3!CA38</f>
        <v>65</v>
      </c>
      <c r="F90" s="43"/>
      <c r="G90" s="26"/>
      <c r="H90" s="47">
        <f>SUM(U85:U92)</f>
        <v>9.65</v>
      </c>
      <c r="I90" s="29"/>
      <c r="J90" s="45">
        <f>SourceП3!AU38</f>
        <v>65</v>
      </c>
      <c r="K90" s="47">
        <f>SUM(V85:V92)</f>
        <v>73.400000000000006</v>
      </c>
      <c r="L90" s="27"/>
    </row>
    <row r="91" spans="1:26" ht="14.25" x14ac:dyDescent="0.2">
      <c r="A91" s="39"/>
      <c r="B91" s="40"/>
      <c r="C91" s="40" t="s">
        <v>296</v>
      </c>
      <c r="D91" s="24" t="s">
        <v>297</v>
      </c>
      <c r="E91" s="49">
        <f>SourceП3!AQ38</f>
        <v>1.56</v>
      </c>
      <c r="F91" s="47"/>
      <c r="G91" s="26" t="str">
        <f>SourceП3!DI38</f>
        <v/>
      </c>
      <c r="H91" s="47"/>
      <c r="I91" s="26"/>
      <c r="J91" s="26"/>
      <c r="K91" s="47"/>
      <c r="L91" s="30">
        <f>SourceП3!U38</f>
        <v>1.56</v>
      </c>
    </row>
    <row r="92" spans="1:26" ht="28.5" x14ac:dyDescent="0.2">
      <c r="A92" s="41" t="str">
        <f>SourceП3!E39</f>
        <v>7,1</v>
      </c>
      <c r="B92" s="42" t="str">
        <f>SourceП3!F39</f>
        <v>62.1.01.09-0004</v>
      </c>
      <c r="C92" s="42" t="str">
        <f>SourceП3!G39</f>
        <v>Выключатели автоматические «IEK» ВА47-29 1Р 10А, характеристика С</v>
      </c>
      <c r="D92" s="32" t="str">
        <f>SourceП3!H39</f>
        <v>шт.</v>
      </c>
      <c r="E92" s="33">
        <f>SourceП3!I39</f>
        <v>1</v>
      </c>
      <c r="F92" s="34">
        <f>SourceП3!AL39+SourceП3!AM39+SourceП3!AO39</f>
        <v>13.12</v>
      </c>
      <c r="G92" s="35" t="s">
        <v>3</v>
      </c>
      <c r="H92" s="34">
        <f>ROUND(SourceП3!AC39*SourceП3!I39, 2)+ROUND(SourceП3!AD39*SourceП3!I39, 2)+ROUND(SourceП3!AF39*SourceП3!I39, 2)</f>
        <v>13.12</v>
      </c>
      <c r="I92" s="36"/>
      <c r="J92" s="36">
        <f>IF(SourceП3!BC39&lt;&gt; 0, SourceП3!BC39, 1)</f>
        <v>7.61</v>
      </c>
      <c r="K92" s="34">
        <f>SourceП3!O39</f>
        <v>99.84</v>
      </c>
      <c r="L92" s="37"/>
      <c r="S92">
        <f>ROUND((SourceП3!FX39/100)*((ROUND(SourceП3!AF39*SourceП3!I39, 2)+ROUND(SourceП3!AE39*SourceП3!I39, 2))), 2)</f>
        <v>0</v>
      </c>
      <c r="T92">
        <f>SourceП3!X39</f>
        <v>0</v>
      </c>
      <c r="U92">
        <f>ROUND((SourceП3!FY39/100)*((ROUND(SourceП3!AF39*SourceП3!I39, 2)+ROUND(SourceП3!AE39*SourceП3!I39, 2))), 2)</f>
        <v>0</v>
      </c>
      <c r="V92">
        <f>SourceП3!Y39</f>
        <v>0</v>
      </c>
      <c r="W92">
        <f>IF(SourceП3!BI39&lt;=1,H92, 0)</f>
        <v>0</v>
      </c>
      <c r="X92">
        <f>IF(SourceП3!BI39=2,H92, 0)</f>
        <v>13.12</v>
      </c>
      <c r="Y92">
        <f>IF(SourceП3!BI39=3,H92, 0)</f>
        <v>0</v>
      </c>
      <c r="Z92">
        <f>IF(SourceП3!BI39=4,H92, 0)</f>
        <v>0</v>
      </c>
    </row>
    <row r="93" spans="1:26" ht="15" x14ac:dyDescent="0.25">
      <c r="G93" s="54">
        <f>H86+H87+H88+H89+H90+SUM(H92:H92)</f>
        <v>72.850000000000009</v>
      </c>
      <c r="H93" s="54"/>
      <c r="J93" s="54">
        <f>K86+K87+K88+K89+K90+SUM(K92:K92)</f>
        <v>554.32000000000005</v>
      </c>
      <c r="K93" s="54"/>
      <c r="L93" s="38">
        <f>SourceП3!U38</f>
        <v>1.56</v>
      </c>
      <c r="O93" s="20">
        <f>G93</f>
        <v>72.850000000000009</v>
      </c>
      <c r="P93" s="20">
        <f>J93</f>
        <v>554.32000000000005</v>
      </c>
      <c r="Q93" s="20">
        <f>L93</f>
        <v>1.56</v>
      </c>
      <c r="W93">
        <f>IF(SourceП3!BI38&lt;=1,H86+H87+H88+H89+H90, 0)</f>
        <v>0</v>
      </c>
      <c r="X93">
        <f>IF(SourceП3!BI38=2,H86+H87+H88+H89+H90, 0)</f>
        <v>59.730000000000004</v>
      </c>
      <c r="Y93">
        <f>IF(SourceП3!BI38=3,H86+H87+H88+H89+H90, 0)</f>
        <v>0</v>
      </c>
      <c r="Z93">
        <f>IF(SourceП3!BI38=4,H86+H87+H88+H89+H90, 0)</f>
        <v>0</v>
      </c>
    </row>
    <row r="94" spans="1:26" ht="28.5" x14ac:dyDescent="0.2">
      <c r="A94" s="39" t="str">
        <f>SourceП3!E40</f>
        <v>8</v>
      </c>
      <c r="B94" s="40" t="str">
        <f>SourceП3!F40</f>
        <v>м08-10-010-01</v>
      </c>
      <c r="C94" s="40" t="str">
        <f>SourceП3!G40</f>
        <v>Прокладка труб гофрированных ПВХ для защиты проводов и кабелей</v>
      </c>
      <c r="D94" s="24" t="str">
        <f>SourceП3!H40</f>
        <v>100 м</v>
      </c>
      <c r="E94" s="49">
        <f>SourceП3!I40</f>
        <v>0.15</v>
      </c>
      <c r="F94" s="47">
        <f>SourceП3!AL40+SourceП3!AM40+SourceП3!AO40</f>
        <v>156.32999999999998</v>
      </c>
      <c r="G94" s="26"/>
      <c r="H94" s="47"/>
      <c r="I94" s="26" t="str">
        <f>SourceП3!BO40</f>
        <v/>
      </c>
      <c r="J94" s="26"/>
      <c r="K94" s="47"/>
      <c r="L94" s="27"/>
      <c r="S94">
        <f>ROUND((SourceП3!FX40/100)*((ROUND(SourceП3!AF40*SourceП3!I40, 2)+ROUND(SourceП3!AE40*SourceП3!I40, 2))), 2)</f>
        <v>19.88</v>
      </c>
      <c r="T94">
        <f>SourceП3!X40</f>
        <v>151.32</v>
      </c>
      <c r="U94">
        <f>ROUND((SourceП3!FY40/100)*((ROUND(SourceП3!AF40*SourceП3!I40, 2)+ROUND(SourceП3!AE40*SourceП3!I40, 2))), 2)</f>
        <v>13.6</v>
      </c>
      <c r="V94">
        <f>SourceП3!Y40</f>
        <v>103.53</v>
      </c>
    </row>
    <row r="95" spans="1:26" ht="14.25" x14ac:dyDescent="0.2">
      <c r="A95" s="39"/>
      <c r="B95" s="40"/>
      <c r="C95" s="40" t="s">
        <v>290</v>
      </c>
      <c r="D95" s="24"/>
      <c r="E95" s="49"/>
      <c r="F95" s="47">
        <f>SourceП3!AO40</f>
        <v>139.54</v>
      </c>
      <c r="G95" s="26" t="str">
        <f>SourceП3!DG40</f>
        <v/>
      </c>
      <c r="H95" s="47">
        <f>ROUND(SourceП3!AF40*SourceП3!I40, 2)</f>
        <v>20.93</v>
      </c>
      <c r="I95" s="26"/>
      <c r="J95" s="26">
        <f>IF(SourceП3!BA40&lt;&gt; 0, SourceП3!BA40, 1)</f>
        <v>7.61</v>
      </c>
      <c r="K95" s="47">
        <f>SourceП3!S40</f>
        <v>159.28</v>
      </c>
      <c r="L95" s="27"/>
      <c r="R95">
        <f>H95</f>
        <v>20.93</v>
      </c>
    </row>
    <row r="96" spans="1:26" ht="14.25" x14ac:dyDescent="0.2">
      <c r="A96" s="39"/>
      <c r="B96" s="40"/>
      <c r="C96" s="40" t="s">
        <v>292</v>
      </c>
      <c r="D96" s="24"/>
      <c r="E96" s="49"/>
      <c r="F96" s="47">
        <f>SourceП3!AL40</f>
        <v>16.79</v>
      </c>
      <c r="G96" s="26" t="str">
        <f>SourceП3!DD40</f>
        <v/>
      </c>
      <c r="H96" s="47">
        <f>ROUND(SourceП3!AC40*SourceП3!I40, 2)</f>
        <v>2.52</v>
      </c>
      <c r="I96" s="26"/>
      <c r="J96" s="26">
        <f>IF(SourceП3!BC40&lt;&gt; 0, SourceП3!BC40, 1)</f>
        <v>7.61</v>
      </c>
      <c r="K96" s="47">
        <f>SourceП3!P40</f>
        <v>19.170000000000002</v>
      </c>
      <c r="L96" s="27"/>
    </row>
    <row r="97" spans="1:26" ht="14.25" x14ac:dyDescent="0.2">
      <c r="A97" s="39"/>
      <c r="B97" s="40"/>
      <c r="C97" s="40" t="s">
        <v>293</v>
      </c>
      <c r="D97" s="24" t="s">
        <v>294</v>
      </c>
      <c r="E97" s="49">
        <f>SourceП3!BZ40</f>
        <v>95</v>
      </c>
      <c r="F97" s="43"/>
      <c r="G97" s="26"/>
      <c r="H97" s="47">
        <f>SUM(S94:S100)</f>
        <v>19.88</v>
      </c>
      <c r="I97" s="29"/>
      <c r="J97" s="45">
        <f>SourceП3!AT40</f>
        <v>95</v>
      </c>
      <c r="K97" s="47">
        <f>SUM(T94:T100)</f>
        <v>151.32</v>
      </c>
      <c r="L97" s="27"/>
    </row>
    <row r="98" spans="1:26" ht="14.25" x14ac:dyDescent="0.2">
      <c r="A98" s="39"/>
      <c r="B98" s="40"/>
      <c r="C98" s="40" t="s">
        <v>295</v>
      </c>
      <c r="D98" s="24" t="s">
        <v>294</v>
      </c>
      <c r="E98" s="49">
        <f>SourceП3!CA40</f>
        <v>65</v>
      </c>
      <c r="F98" s="43"/>
      <c r="G98" s="26"/>
      <c r="H98" s="47">
        <f>SUM(U94:U100)</f>
        <v>13.6</v>
      </c>
      <c r="I98" s="29"/>
      <c r="J98" s="45">
        <f>SourceП3!AU40</f>
        <v>65</v>
      </c>
      <c r="K98" s="47">
        <f>SUM(V94:V100)</f>
        <v>103.53</v>
      </c>
      <c r="L98" s="27"/>
    </row>
    <row r="99" spans="1:26" ht="14.25" x14ac:dyDescent="0.2">
      <c r="A99" s="39"/>
      <c r="B99" s="40"/>
      <c r="C99" s="40" t="s">
        <v>296</v>
      </c>
      <c r="D99" s="24" t="s">
        <v>297</v>
      </c>
      <c r="E99" s="49">
        <f>SourceП3!AQ40</f>
        <v>15.2</v>
      </c>
      <c r="F99" s="47"/>
      <c r="G99" s="26" t="str">
        <f>SourceП3!DI40</f>
        <v/>
      </c>
      <c r="H99" s="47"/>
      <c r="I99" s="26"/>
      <c r="J99" s="26"/>
      <c r="K99" s="47"/>
      <c r="L99" s="30">
        <f>SourceП3!U40</f>
        <v>2.2799999999999998</v>
      </c>
    </row>
    <row r="100" spans="1:26" ht="42.75" x14ac:dyDescent="0.2">
      <c r="A100" s="41" t="str">
        <f>SourceП3!E41</f>
        <v>8,1</v>
      </c>
      <c r="B100" s="42" t="str">
        <f>SourceП3!F41</f>
        <v>24.3.01.02-0022</v>
      </c>
      <c r="C100" s="42" t="str">
        <f>SourceП3!G41</f>
        <v>Трубы гибкие гофрированные легкие из самозатухающего ПВХ (IP55) серии FL, с зондом, диаметром 20 мм</v>
      </c>
      <c r="D100" s="32" t="str">
        <f>SourceП3!H41</f>
        <v>10 м</v>
      </c>
      <c r="E100" s="33">
        <f>SourceП3!I41</f>
        <v>1.5</v>
      </c>
      <c r="F100" s="34">
        <f>SourceП3!AL41+SourceП3!AM41+SourceП3!AO41</f>
        <v>21.2</v>
      </c>
      <c r="G100" s="35" t="s">
        <v>3</v>
      </c>
      <c r="H100" s="34">
        <f>ROUND(SourceП3!AC41*SourceП3!I41, 2)+ROUND(SourceП3!AD41*SourceП3!I41, 2)+ROUND(SourceП3!AF41*SourceП3!I41, 2)</f>
        <v>31.8</v>
      </c>
      <c r="I100" s="36"/>
      <c r="J100" s="36">
        <f>IF(SourceП3!BC41&lt;&gt; 0, SourceП3!BC41, 1)</f>
        <v>7.61</v>
      </c>
      <c r="K100" s="34">
        <f>SourceП3!O41</f>
        <v>242</v>
      </c>
      <c r="L100" s="37"/>
      <c r="S100">
        <f>ROUND((SourceП3!FX41/100)*((ROUND(SourceП3!AF41*SourceП3!I41, 2)+ROUND(SourceП3!AE41*SourceП3!I41, 2))), 2)</f>
        <v>0</v>
      </c>
      <c r="T100">
        <f>SourceП3!X41</f>
        <v>0</v>
      </c>
      <c r="U100">
        <f>ROUND((SourceП3!FY41/100)*((ROUND(SourceП3!AF41*SourceП3!I41, 2)+ROUND(SourceП3!AE41*SourceП3!I41, 2))), 2)</f>
        <v>0</v>
      </c>
      <c r="V100">
        <f>SourceП3!Y41</f>
        <v>0</v>
      </c>
      <c r="W100">
        <f>IF(SourceП3!BI41&lt;=1,H100, 0)</f>
        <v>0</v>
      </c>
      <c r="X100">
        <f>IF(SourceП3!BI41=2,H100, 0)</f>
        <v>31.8</v>
      </c>
      <c r="Y100">
        <f>IF(SourceП3!BI41=3,H100, 0)</f>
        <v>0</v>
      </c>
      <c r="Z100">
        <f>IF(SourceП3!BI41=4,H100, 0)</f>
        <v>0</v>
      </c>
    </row>
    <row r="101" spans="1:26" ht="15" x14ac:dyDescent="0.25">
      <c r="G101" s="54">
        <f>H95+H96+H97+H98+SUM(H100:H100)</f>
        <v>88.73</v>
      </c>
      <c r="H101" s="54"/>
      <c r="J101" s="54">
        <f>K95+K96+K97+K98+SUM(K100:K100)</f>
        <v>675.3</v>
      </c>
      <c r="K101" s="54"/>
      <c r="L101" s="38">
        <f>SourceП3!U40</f>
        <v>2.2799999999999998</v>
      </c>
      <c r="O101" s="20">
        <f>G101</f>
        <v>88.73</v>
      </c>
      <c r="P101" s="20">
        <f>J101</f>
        <v>675.3</v>
      </c>
      <c r="Q101" s="20">
        <f>L101</f>
        <v>2.2799999999999998</v>
      </c>
      <c r="W101">
        <f>IF(SourceП3!BI40&lt;=1,H95+H96+H97+H98, 0)</f>
        <v>0</v>
      </c>
      <c r="X101">
        <f>IF(SourceП3!BI40=2,H95+H96+H97+H98, 0)</f>
        <v>56.93</v>
      </c>
      <c r="Y101">
        <f>IF(SourceП3!BI40=3,H95+H96+H97+H98, 0)</f>
        <v>0</v>
      </c>
      <c r="Z101">
        <f>IF(SourceП3!BI40=4,H95+H96+H97+H98, 0)</f>
        <v>0</v>
      </c>
    </row>
    <row r="102" spans="1:26" ht="28.5" x14ac:dyDescent="0.2">
      <c r="A102" s="39" t="str">
        <f>SourceП3!E42</f>
        <v>9</v>
      </c>
      <c r="B102" s="40" t="str">
        <f>SourceП3!F42</f>
        <v>м08-02-390-01</v>
      </c>
      <c r="C102" s="40" t="str">
        <f>SourceП3!G42</f>
        <v>Короба пластмассовые шириной до 40 мм</v>
      </c>
      <c r="D102" s="24" t="str">
        <f>SourceП3!H42</f>
        <v>100 м</v>
      </c>
      <c r="E102" s="49">
        <f>SourceП3!I42</f>
        <v>3.56</v>
      </c>
      <c r="F102" s="47">
        <f>SourceП3!AL42+SourceП3!AM42+SourceП3!AO42</f>
        <v>206.76</v>
      </c>
      <c r="G102" s="26"/>
      <c r="H102" s="47"/>
      <c r="I102" s="26" t="str">
        <f>SourceП3!BO42</f>
        <v/>
      </c>
      <c r="J102" s="26"/>
      <c r="K102" s="47"/>
      <c r="L102" s="27"/>
      <c r="S102">
        <f>ROUND((SourceП3!FX42/100)*((ROUND(SourceП3!AF42*SourceП3!I42, 2)+ROUND(SourceП3!AE42*SourceП3!I42, 2))), 2)</f>
        <v>524.41999999999996</v>
      </c>
      <c r="T102">
        <f>SourceП3!X42</f>
        <v>3990.78</v>
      </c>
      <c r="U102">
        <f>ROUND((SourceП3!FY42/100)*((ROUND(SourceП3!AF42*SourceП3!I42, 2)+ROUND(SourceП3!AE42*SourceП3!I42, 2))), 2)</f>
        <v>358.81</v>
      </c>
      <c r="V102">
        <f>SourceП3!Y42</f>
        <v>2730.53</v>
      </c>
    </row>
    <row r="103" spans="1:26" ht="14.25" x14ac:dyDescent="0.2">
      <c r="A103" s="39"/>
      <c r="B103" s="40"/>
      <c r="C103" s="40" t="s">
        <v>290</v>
      </c>
      <c r="D103" s="24"/>
      <c r="E103" s="49"/>
      <c r="F103" s="47">
        <f>SourceП3!AO42</f>
        <v>154.91999999999999</v>
      </c>
      <c r="G103" s="26" t="str">
        <f>SourceП3!DG42</f>
        <v/>
      </c>
      <c r="H103" s="47">
        <f>ROUND(SourceП3!AF42*SourceП3!I42, 2)</f>
        <v>551.52</v>
      </c>
      <c r="I103" s="26"/>
      <c r="J103" s="26">
        <f>IF(SourceП3!BA42&lt;&gt; 0, SourceП3!BA42, 1)</f>
        <v>7.61</v>
      </c>
      <c r="K103" s="47">
        <f>SourceП3!S42</f>
        <v>4197.03</v>
      </c>
      <c r="L103" s="27"/>
      <c r="R103">
        <f>H103</f>
        <v>551.52</v>
      </c>
    </row>
    <row r="104" spans="1:26" ht="14.25" x14ac:dyDescent="0.2">
      <c r="A104" s="39"/>
      <c r="B104" s="40"/>
      <c r="C104" s="40" t="s">
        <v>165</v>
      </c>
      <c r="D104" s="24"/>
      <c r="E104" s="49"/>
      <c r="F104" s="47">
        <f>SourceП3!AM42</f>
        <v>0.31</v>
      </c>
      <c r="G104" s="26" t="str">
        <f>SourceП3!DE42</f>
        <v/>
      </c>
      <c r="H104" s="47">
        <f>ROUND(SourceП3!AD42*SourceП3!I42, 2)</f>
        <v>1.1000000000000001</v>
      </c>
      <c r="I104" s="26"/>
      <c r="J104" s="26">
        <f>IF(SourceП3!BB42&lt;&gt; 0, SourceП3!BB42, 1)</f>
        <v>7.61</v>
      </c>
      <c r="K104" s="47">
        <f>SourceП3!Q42</f>
        <v>8.4</v>
      </c>
      <c r="L104" s="27"/>
    </row>
    <row r="105" spans="1:26" ht="14.25" x14ac:dyDescent="0.2">
      <c r="A105" s="39"/>
      <c r="B105" s="40"/>
      <c r="C105" s="40" t="s">
        <v>291</v>
      </c>
      <c r="D105" s="24"/>
      <c r="E105" s="49"/>
      <c r="F105" s="47">
        <f>SourceП3!AN42</f>
        <v>0.14000000000000001</v>
      </c>
      <c r="G105" s="26" t="str">
        <f>SourceП3!DF42</f>
        <v/>
      </c>
      <c r="H105" s="28">
        <f>ROUND(SourceП3!AE42*SourceП3!I42, 2)</f>
        <v>0.5</v>
      </c>
      <c r="I105" s="26"/>
      <c r="J105" s="26">
        <f>IF(SourceП3!BS42&lt;&gt; 0, SourceП3!BS42, 1)</f>
        <v>7.61</v>
      </c>
      <c r="K105" s="28">
        <f>SourceП3!R42</f>
        <v>3.79</v>
      </c>
      <c r="L105" s="27"/>
      <c r="R105">
        <f>H105</f>
        <v>0.5</v>
      </c>
    </row>
    <row r="106" spans="1:26" ht="14.25" x14ac:dyDescent="0.2">
      <c r="A106" s="39"/>
      <c r="B106" s="40"/>
      <c r="C106" s="40" t="s">
        <v>292</v>
      </c>
      <c r="D106" s="24"/>
      <c r="E106" s="49"/>
      <c r="F106" s="47">
        <f>SourceП3!AL42</f>
        <v>51.53</v>
      </c>
      <c r="G106" s="26" t="str">
        <f>SourceП3!DD42</f>
        <v/>
      </c>
      <c r="H106" s="47">
        <f>ROUND(SourceП3!AC42*SourceП3!I42, 2)</f>
        <v>183.45</v>
      </c>
      <c r="I106" s="26"/>
      <c r="J106" s="26">
        <f>IF(SourceП3!BC42&lt;&gt; 0, SourceП3!BC42, 1)</f>
        <v>7.61</v>
      </c>
      <c r="K106" s="47">
        <f>SourceП3!P42</f>
        <v>1396.03</v>
      </c>
      <c r="L106" s="27"/>
    </row>
    <row r="107" spans="1:26" ht="14.25" x14ac:dyDescent="0.2">
      <c r="A107" s="39"/>
      <c r="B107" s="40"/>
      <c r="C107" s="40" t="s">
        <v>293</v>
      </c>
      <c r="D107" s="24" t="s">
        <v>294</v>
      </c>
      <c r="E107" s="49">
        <f>SourceП3!BZ42</f>
        <v>95</v>
      </c>
      <c r="F107" s="43"/>
      <c r="G107" s="26"/>
      <c r="H107" s="47">
        <f>SUM(S102:S110)</f>
        <v>524.41999999999996</v>
      </c>
      <c r="I107" s="29"/>
      <c r="J107" s="45">
        <f>SourceП3!AT42</f>
        <v>95</v>
      </c>
      <c r="K107" s="47">
        <f>SUM(T102:T110)</f>
        <v>3990.78</v>
      </c>
      <c r="L107" s="27"/>
    </row>
    <row r="108" spans="1:26" ht="14.25" x14ac:dyDescent="0.2">
      <c r="A108" s="39"/>
      <c r="B108" s="40"/>
      <c r="C108" s="40" t="s">
        <v>295</v>
      </c>
      <c r="D108" s="24" t="s">
        <v>294</v>
      </c>
      <c r="E108" s="49">
        <f>SourceП3!CA42</f>
        <v>65</v>
      </c>
      <c r="F108" s="43"/>
      <c r="G108" s="26"/>
      <c r="H108" s="47">
        <f>SUM(U102:U110)</f>
        <v>358.81</v>
      </c>
      <c r="I108" s="29"/>
      <c r="J108" s="45">
        <f>SourceП3!AU42</f>
        <v>65</v>
      </c>
      <c r="K108" s="47">
        <f>SUM(V102:V110)</f>
        <v>2730.53</v>
      </c>
      <c r="L108" s="27"/>
    </row>
    <row r="109" spans="1:26" ht="14.25" x14ac:dyDescent="0.2">
      <c r="A109" s="39"/>
      <c r="B109" s="40"/>
      <c r="C109" s="40" t="s">
        <v>296</v>
      </c>
      <c r="D109" s="24" t="s">
        <v>297</v>
      </c>
      <c r="E109" s="49">
        <f>SourceП3!AQ42</f>
        <v>16.29</v>
      </c>
      <c r="F109" s="47"/>
      <c r="G109" s="26" t="str">
        <f>SourceП3!DI42</f>
        <v/>
      </c>
      <c r="H109" s="47"/>
      <c r="I109" s="26"/>
      <c r="J109" s="26"/>
      <c r="K109" s="47"/>
      <c r="L109" s="30">
        <f>SourceП3!U42</f>
        <v>57.992399999999996</v>
      </c>
    </row>
    <row r="110" spans="1:26" ht="14.25" x14ac:dyDescent="0.2">
      <c r="A110" s="41" t="str">
        <f>SourceП3!E43</f>
        <v>9,1</v>
      </c>
      <c r="B110" s="42" t="str">
        <f>SourceП3!F43</f>
        <v>20.2.05.04-0003</v>
      </c>
      <c r="C110" s="42" t="str">
        <f>SourceП3!G43</f>
        <v>Кабель-канал  25х17 мм</v>
      </c>
      <c r="D110" s="32" t="str">
        <f>SourceП3!H43</f>
        <v>100 м</v>
      </c>
      <c r="E110" s="33">
        <f>SourceП3!I43</f>
        <v>3.56</v>
      </c>
      <c r="F110" s="34">
        <f>SourceП3!AL43+SourceП3!AM43+SourceП3!AO43</f>
        <v>730</v>
      </c>
      <c r="G110" s="35" t="s">
        <v>3</v>
      </c>
      <c r="H110" s="34">
        <f>ROUND(SourceП3!AC43*SourceП3!I43, 2)+ROUND(SourceП3!AD43*SourceП3!I43, 2)+ROUND(SourceП3!AF43*SourceП3!I43, 2)</f>
        <v>2598.8000000000002</v>
      </c>
      <c r="I110" s="36"/>
      <c r="J110" s="36">
        <f>IF(SourceП3!BC43&lt;&gt; 0, SourceП3!BC43, 1)</f>
        <v>7.61</v>
      </c>
      <c r="K110" s="34">
        <f>SourceП3!O43</f>
        <v>19776.87</v>
      </c>
      <c r="L110" s="37"/>
      <c r="S110">
        <f>ROUND((SourceП3!FX43/100)*((ROUND(SourceП3!AF43*SourceП3!I43, 2)+ROUND(SourceП3!AE43*SourceП3!I43, 2))), 2)</f>
        <v>0</v>
      </c>
      <c r="T110">
        <f>SourceП3!X43</f>
        <v>0</v>
      </c>
      <c r="U110">
        <f>ROUND((SourceП3!FY43/100)*((ROUND(SourceП3!AF43*SourceП3!I43, 2)+ROUND(SourceП3!AE43*SourceП3!I43, 2))), 2)</f>
        <v>0</v>
      </c>
      <c r="V110">
        <f>SourceП3!Y43</f>
        <v>0</v>
      </c>
      <c r="W110">
        <f>IF(SourceП3!BI43&lt;=1,H110, 0)</f>
        <v>0</v>
      </c>
      <c r="X110">
        <f>IF(SourceП3!BI43=2,H110, 0)</f>
        <v>2598.8000000000002</v>
      </c>
      <c r="Y110">
        <f>IF(SourceП3!BI43=3,H110, 0)</f>
        <v>0</v>
      </c>
      <c r="Z110">
        <f>IF(SourceП3!BI43=4,H110, 0)</f>
        <v>0</v>
      </c>
    </row>
    <row r="111" spans="1:26" ht="15" x14ac:dyDescent="0.25">
      <c r="G111" s="54">
        <f>H103+H104+H106+H107+H108+SUM(H110:H110)</f>
        <v>4218.1000000000004</v>
      </c>
      <c r="H111" s="54"/>
      <c r="J111" s="54">
        <f>K103+K104+K106+K107+K108+SUM(K110:K110)</f>
        <v>32099.64</v>
      </c>
      <c r="K111" s="54"/>
      <c r="L111" s="38">
        <f>SourceП3!U42</f>
        <v>57.992399999999996</v>
      </c>
      <c r="O111" s="20">
        <f>G111</f>
        <v>4218.1000000000004</v>
      </c>
      <c r="P111" s="20">
        <f>J111</f>
        <v>32099.64</v>
      </c>
      <c r="Q111" s="20">
        <f>L111</f>
        <v>57.992399999999996</v>
      </c>
      <c r="W111">
        <f>IF(SourceП3!BI42&lt;=1,H103+H104+H106+H107+H108, 0)</f>
        <v>0</v>
      </c>
      <c r="X111">
        <f>IF(SourceП3!BI42=2,H103+H104+H106+H107+H108, 0)</f>
        <v>1619.2999999999997</v>
      </c>
      <c r="Y111">
        <f>IF(SourceП3!BI42=3,H103+H104+H106+H107+H108, 0)</f>
        <v>0</v>
      </c>
      <c r="Z111">
        <f>IF(SourceП3!BI42=4,H103+H104+H106+H107+H108, 0)</f>
        <v>0</v>
      </c>
    </row>
    <row r="112" spans="1:26" ht="14.25" x14ac:dyDescent="0.2">
      <c r="A112" s="39" t="str">
        <f>SourceП3!E44</f>
        <v>10</v>
      </c>
      <c r="B112" s="40" t="str">
        <f>SourceП3!F44</f>
        <v>м10-08-019-01</v>
      </c>
      <c r="C112" s="40" t="str">
        <f>SourceП3!G44</f>
        <v>Коробка ответвительная на стене</v>
      </c>
      <c r="D112" s="24" t="str">
        <f>SourceП3!H44</f>
        <v>ШТ</v>
      </c>
      <c r="E112" s="49">
        <f>SourceП3!I44</f>
        <v>54</v>
      </c>
      <c r="F112" s="47">
        <f>SourceП3!AL44+SourceП3!AM44+SourceП3!AO44</f>
        <v>5.29</v>
      </c>
      <c r="G112" s="26"/>
      <c r="H112" s="47"/>
      <c r="I112" s="26" t="str">
        <f>SourceП3!BO44</f>
        <v/>
      </c>
      <c r="J112" s="26"/>
      <c r="K112" s="47"/>
      <c r="L112" s="27"/>
      <c r="S112">
        <f>ROUND((SourceП3!FX44/100)*((ROUND(SourceП3!AF44*SourceП3!I44, 2)+ROUND(SourceП3!AE44*SourceП3!I44, 2))), 2)</f>
        <v>210.82</v>
      </c>
      <c r="T112">
        <f>SourceП3!X44</f>
        <v>1604.31</v>
      </c>
      <c r="U112">
        <f>ROUND((SourceП3!FY44/100)*((ROUND(SourceП3!AF44*SourceП3!I44, 2)+ROUND(SourceП3!AE44*SourceП3!I44, 2))), 2)</f>
        <v>158.11000000000001</v>
      </c>
      <c r="V112">
        <f>SourceП3!Y44</f>
        <v>1203.23</v>
      </c>
    </row>
    <row r="113" spans="1:26" ht="14.25" x14ac:dyDescent="0.2">
      <c r="A113" s="39"/>
      <c r="B113" s="40"/>
      <c r="C113" s="40" t="s">
        <v>290</v>
      </c>
      <c r="D113" s="24"/>
      <c r="E113" s="49"/>
      <c r="F113" s="47">
        <f>SourceП3!AO44</f>
        <v>4.88</v>
      </c>
      <c r="G113" s="26" t="str">
        <f>SourceП3!DG44</f>
        <v/>
      </c>
      <c r="H113" s="47">
        <f>ROUND(SourceП3!AF44*SourceП3!I44, 2)</f>
        <v>263.52</v>
      </c>
      <c r="I113" s="26"/>
      <c r="J113" s="26">
        <f>IF(SourceП3!BA44&lt;&gt; 0, SourceП3!BA44, 1)</f>
        <v>7.61</v>
      </c>
      <c r="K113" s="47">
        <f>SourceП3!S44</f>
        <v>2005.39</v>
      </c>
      <c r="L113" s="27"/>
      <c r="R113">
        <f>H113</f>
        <v>263.52</v>
      </c>
    </row>
    <row r="114" spans="1:26" ht="14.25" x14ac:dyDescent="0.2">
      <c r="A114" s="39"/>
      <c r="B114" s="40"/>
      <c r="C114" s="40" t="s">
        <v>292</v>
      </c>
      <c r="D114" s="24"/>
      <c r="E114" s="49"/>
      <c r="F114" s="47">
        <f>SourceП3!AL44</f>
        <v>0.41</v>
      </c>
      <c r="G114" s="26" t="str">
        <f>SourceП3!DD44</f>
        <v/>
      </c>
      <c r="H114" s="47">
        <f>ROUND(SourceП3!AC44*SourceП3!I44, 2)</f>
        <v>22.14</v>
      </c>
      <c r="I114" s="26"/>
      <c r="J114" s="26">
        <f>IF(SourceП3!BC44&lt;&gt; 0, SourceП3!BC44, 1)</f>
        <v>7.61</v>
      </c>
      <c r="K114" s="47">
        <f>SourceП3!P44</f>
        <v>168.49</v>
      </c>
      <c r="L114" s="27"/>
    </row>
    <row r="115" spans="1:26" ht="14.25" x14ac:dyDescent="0.2">
      <c r="A115" s="39"/>
      <c r="B115" s="40"/>
      <c r="C115" s="40" t="s">
        <v>293</v>
      </c>
      <c r="D115" s="24" t="s">
        <v>294</v>
      </c>
      <c r="E115" s="49">
        <f>SourceП3!BZ44</f>
        <v>80</v>
      </c>
      <c r="F115" s="43"/>
      <c r="G115" s="26"/>
      <c r="H115" s="47">
        <f>SUM(S112:S118)</f>
        <v>210.82</v>
      </c>
      <c r="I115" s="29"/>
      <c r="J115" s="45">
        <f>SourceП3!AT44</f>
        <v>80</v>
      </c>
      <c r="K115" s="47">
        <f>SUM(T112:T118)</f>
        <v>1604.31</v>
      </c>
      <c r="L115" s="27"/>
    </row>
    <row r="116" spans="1:26" ht="14.25" x14ac:dyDescent="0.2">
      <c r="A116" s="39"/>
      <c r="B116" s="40"/>
      <c r="C116" s="40" t="s">
        <v>295</v>
      </c>
      <c r="D116" s="24" t="s">
        <v>294</v>
      </c>
      <c r="E116" s="49">
        <f>SourceП3!CA44</f>
        <v>60</v>
      </c>
      <c r="F116" s="43"/>
      <c r="G116" s="26"/>
      <c r="H116" s="47">
        <f>SUM(U112:U118)</f>
        <v>158.11000000000001</v>
      </c>
      <c r="I116" s="29"/>
      <c r="J116" s="45">
        <f>SourceП3!AU44</f>
        <v>60</v>
      </c>
      <c r="K116" s="47">
        <f>SUM(V112:V118)</f>
        <v>1203.23</v>
      </c>
      <c r="L116" s="27"/>
    </row>
    <row r="117" spans="1:26" ht="14.25" x14ac:dyDescent="0.2">
      <c r="A117" s="39"/>
      <c r="B117" s="40"/>
      <c r="C117" s="40" t="s">
        <v>296</v>
      </c>
      <c r="D117" s="24" t="s">
        <v>297</v>
      </c>
      <c r="E117" s="49">
        <f>SourceП3!AQ44</f>
        <v>0.5</v>
      </c>
      <c r="F117" s="47"/>
      <c r="G117" s="26" t="str">
        <f>SourceП3!DI44</f>
        <v/>
      </c>
      <c r="H117" s="47"/>
      <c r="I117" s="26"/>
      <c r="J117" s="26"/>
      <c r="K117" s="47"/>
      <c r="L117" s="30">
        <f>SourceП3!U44</f>
        <v>27</v>
      </c>
    </row>
    <row r="118" spans="1:26" ht="42.75" x14ac:dyDescent="0.2">
      <c r="A118" s="41" t="str">
        <f>SourceП3!E45</f>
        <v>10,1</v>
      </c>
      <c r="B118" s="42" t="str">
        <f>SourceП3!F45</f>
        <v>20.5.02.06-0001</v>
      </c>
      <c r="C118" s="42" t="str">
        <f>SourceП3!G45</f>
        <v>Коробка разветвительная для открытой проводки KP 2603 "HEGEL" размером 80х80х40 мм</v>
      </c>
      <c r="D118" s="32" t="str">
        <f>SourceП3!H45</f>
        <v>10 шт.</v>
      </c>
      <c r="E118" s="33">
        <f>SourceП3!I45</f>
        <v>5.4</v>
      </c>
      <c r="F118" s="34">
        <f>SourceП3!AL45+SourceП3!AM45+SourceП3!AO45</f>
        <v>58.3</v>
      </c>
      <c r="G118" s="35" t="s">
        <v>3</v>
      </c>
      <c r="H118" s="34">
        <f>ROUND(SourceП3!AC45*SourceП3!I45, 2)+ROUND(SourceП3!AD45*SourceП3!I45, 2)+ROUND(SourceП3!AF45*SourceП3!I45, 2)</f>
        <v>314.82</v>
      </c>
      <c r="I118" s="36"/>
      <c r="J118" s="36">
        <f>IF(SourceП3!BC45&lt;&gt; 0, SourceП3!BC45, 1)</f>
        <v>7.61</v>
      </c>
      <c r="K118" s="34">
        <f>SourceП3!O45</f>
        <v>2395.7800000000002</v>
      </c>
      <c r="L118" s="37"/>
      <c r="S118">
        <f>ROUND((SourceП3!FX45/100)*((ROUND(SourceП3!AF45*SourceП3!I45, 2)+ROUND(SourceП3!AE45*SourceП3!I45, 2))), 2)</f>
        <v>0</v>
      </c>
      <c r="T118">
        <f>SourceП3!X45</f>
        <v>0</v>
      </c>
      <c r="U118">
        <f>ROUND((SourceП3!FY45/100)*((ROUND(SourceП3!AF45*SourceП3!I45, 2)+ROUND(SourceП3!AE45*SourceП3!I45, 2))), 2)</f>
        <v>0</v>
      </c>
      <c r="V118">
        <f>SourceП3!Y45</f>
        <v>0</v>
      </c>
      <c r="W118">
        <f>IF(SourceП3!BI45&lt;=1,H118, 0)</f>
        <v>0</v>
      </c>
      <c r="X118">
        <f>IF(SourceП3!BI45=2,H118, 0)</f>
        <v>314.82</v>
      </c>
      <c r="Y118">
        <f>IF(SourceП3!BI45=3,H118, 0)</f>
        <v>0</v>
      </c>
      <c r="Z118">
        <f>IF(SourceП3!BI45=4,H118, 0)</f>
        <v>0</v>
      </c>
    </row>
    <row r="119" spans="1:26" ht="15" x14ac:dyDescent="0.25">
      <c r="G119" s="54">
        <f>H113+H114+H115+H116+SUM(H118:H118)</f>
        <v>969.40999999999985</v>
      </c>
      <c r="H119" s="54"/>
      <c r="J119" s="54">
        <f>K113+K114+K115+K116+SUM(K118:K118)</f>
        <v>7377.2000000000007</v>
      </c>
      <c r="K119" s="54"/>
      <c r="L119" s="38">
        <f>SourceП3!U44</f>
        <v>27</v>
      </c>
      <c r="O119" s="20">
        <f>G119</f>
        <v>969.40999999999985</v>
      </c>
      <c r="P119" s="20">
        <f>J119</f>
        <v>7377.2000000000007</v>
      </c>
      <c r="Q119" s="20">
        <f>L119</f>
        <v>27</v>
      </c>
      <c r="W119">
        <f>IF(SourceП3!BI44&lt;=1,H113+H114+H115+H116, 0)</f>
        <v>0</v>
      </c>
      <c r="X119">
        <f>IF(SourceП3!BI44=2,H113+H114+H115+H116, 0)</f>
        <v>654.58999999999992</v>
      </c>
      <c r="Y119">
        <f>IF(SourceП3!BI44=3,H113+H114+H115+H116, 0)</f>
        <v>0</v>
      </c>
      <c r="Z119">
        <f>IF(SourceП3!BI44=4,H113+H114+H115+H116, 0)</f>
        <v>0</v>
      </c>
    </row>
    <row r="120" spans="1:26" ht="42.75" x14ac:dyDescent="0.2">
      <c r="A120" s="39" t="str">
        <f>SourceП3!E46</f>
        <v>11</v>
      </c>
      <c r="B120" s="40" t="str">
        <f>SourceП3!F46</f>
        <v>м08-02-148-01</v>
      </c>
      <c r="C120" s="40" t="str">
        <f>SourceП3!G46</f>
        <v>Кабель до 35 кВ в проложенных трубах, блоках и коробах, масса 1 м кабеля до 1 кг</v>
      </c>
      <c r="D120" s="24" t="str">
        <f>SourceП3!H46</f>
        <v>100 м</v>
      </c>
      <c r="E120" s="49">
        <f>SourceП3!I46</f>
        <v>6.4</v>
      </c>
      <c r="F120" s="47">
        <f>SourceП3!AL46+SourceП3!AM46+SourceП3!AO46</f>
        <v>179.05</v>
      </c>
      <c r="G120" s="26"/>
      <c r="H120" s="47"/>
      <c r="I120" s="26" t="str">
        <f>SourceП3!BO46</f>
        <v/>
      </c>
      <c r="J120" s="26"/>
      <c r="K120" s="47"/>
      <c r="L120" s="27"/>
      <c r="S120">
        <f>ROUND((SourceП3!FX46/100)*((ROUND(SourceП3!AF46*SourceП3!I46, 2)+ROUND(SourceП3!AE46*SourceП3!I46, 2))), 2)</f>
        <v>613.65</v>
      </c>
      <c r="T120">
        <f>SourceП3!X46</f>
        <v>4669.91</v>
      </c>
      <c r="U120">
        <f>ROUND((SourceП3!FY46/100)*((ROUND(SourceП3!AF46*SourceП3!I46, 2)+ROUND(SourceП3!AE46*SourceП3!I46, 2))), 2)</f>
        <v>419.87</v>
      </c>
      <c r="V120">
        <f>SourceП3!Y46</f>
        <v>3195.2</v>
      </c>
    </row>
    <row r="121" spans="1:26" ht="14.25" x14ac:dyDescent="0.2">
      <c r="A121" s="39"/>
      <c r="B121" s="40"/>
      <c r="C121" s="40" t="s">
        <v>290</v>
      </c>
      <c r="D121" s="24"/>
      <c r="E121" s="49"/>
      <c r="F121" s="47">
        <f>SourceП3!AO46</f>
        <v>95.91</v>
      </c>
      <c r="G121" s="26" t="str">
        <f>SourceП3!DG46</f>
        <v/>
      </c>
      <c r="H121" s="47">
        <f>ROUND(SourceП3!AF46*SourceП3!I46, 2)</f>
        <v>613.82000000000005</v>
      </c>
      <c r="I121" s="26"/>
      <c r="J121" s="26">
        <f>IF(SourceП3!BA46&lt;&gt; 0, SourceП3!BA46, 1)</f>
        <v>7.61</v>
      </c>
      <c r="K121" s="47">
        <f>SourceП3!S46</f>
        <v>4671.2</v>
      </c>
      <c r="L121" s="27"/>
      <c r="R121">
        <f>H121</f>
        <v>613.82000000000005</v>
      </c>
    </row>
    <row r="122" spans="1:26" ht="14.25" x14ac:dyDescent="0.2">
      <c r="A122" s="39"/>
      <c r="B122" s="40"/>
      <c r="C122" s="40" t="s">
        <v>165</v>
      </c>
      <c r="D122" s="24"/>
      <c r="E122" s="49"/>
      <c r="F122" s="47">
        <f>SourceП3!AM46</f>
        <v>45.57</v>
      </c>
      <c r="G122" s="26" t="str">
        <f>SourceП3!DE46</f>
        <v/>
      </c>
      <c r="H122" s="47">
        <f>ROUND(SourceП3!AD46*SourceП3!I46, 2)</f>
        <v>291.64999999999998</v>
      </c>
      <c r="I122" s="26"/>
      <c r="J122" s="26">
        <f>IF(SourceП3!BB46&lt;&gt; 0, SourceП3!BB46, 1)</f>
        <v>7.61</v>
      </c>
      <c r="K122" s="47">
        <f>SourceП3!Q46</f>
        <v>2219.44</v>
      </c>
      <c r="L122" s="27"/>
    </row>
    <row r="123" spans="1:26" ht="14.25" x14ac:dyDescent="0.2">
      <c r="A123" s="39"/>
      <c r="B123" s="40"/>
      <c r="C123" s="40" t="s">
        <v>291</v>
      </c>
      <c r="D123" s="24"/>
      <c r="E123" s="49"/>
      <c r="F123" s="47">
        <f>SourceП3!AN46</f>
        <v>5.0199999999999996</v>
      </c>
      <c r="G123" s="26" t="str">
        <f>SourceП3!DF46</f>
        <v/>
      </c>
      <c r="H123" s="28">
        <f>ROUND(SourceП3!AE46*SourceП3!I46, 2)</f>
        <v>32.130000000000003</v>
      </c>
      <c r="I123" s="26"/>
      <c r="J123" s="26">
        <f>IF(SourceП3!BS46&lt;&gt; 0, SourceП3!BS46, 1)</f>
        <v>7.61</v>
      </c>
      <c r="K123" s="28">
        <f>SourceП3!R46</f>
        <v>244.49</v>
      </c>
      <c r="L123" s="27"/>
      <c r="R123">
        <f>H123</f>
        <v>32.130000000000003</v>
      </c>
    </row>
    <row r="124" spans="1:26" ht="14.25" x14ac:dyDescent="0.2">
      <c r="A124" s="39"/>
      <c r="B124" s="40"/>
      <c r="C124" s="40" t="s">
        <v>292</v>
      </c>
      <c r="D124" s="24"/>
      <c r="E124" s="49"/>
      <c r="F124" s="47">
        <f>SourceП3!AL46</f>
        <v>37.57</v>
      </c>
      <c r="G124" s="26" t="str">
        <f>SourceП3!DD46</f>
        <v/>
      </c>
      <c r="H124" s="47">
        <f>ROUND(SourceП3!AC46*SourceП3!I46, 2)</f>
        <v>240.45</v>
      </c>
      <c r="I124" s="26"/>
      <c r="J124" s="26">
        <f>IF(SourceП3!BC46&lt;&gt; 0, SourceП3!BC46, 1)</f>
        <v>7.61</v>
      </c>
      <c r="K124" s="47">
        <f>SourceП3!P46</f>
        <v>1829.81</v>
      </c>
      <c r="L124" s="27"/>
    </row>
    <row r="125" spans="1:26" ht="14.25" x14ac:dyDescent="0.2">
      <c r="A125" s="39"/>
      <c r="B125" s="40"/>
      <c r="C125" s="40" t="s">
        <v>293</v>
      </c>
      <c r="D125" s="24" t="s">
        <v>294</v>
      </c>
      <c r="E125" s="49">
        <f>SourceП3!BZ46</f>
        <v>95</v>
      </c>
      <c r="F125" s="43"/>
      <c r="G125" s="26"/>
      <c r="H125" s="47">
        <f>SUM(S120:S130)</f>
        <v>613.65</v>
      </c>
      <c r="I125" s="29"/>
      <c r="J125" s="45">
        <f>SourceП3!AT46</f>
        <v>95</v>
      </c>
      <c r="K125" s="47">
        <f>SUM(T120:T130)</f>
        <v>4669.91</v>
      </c>
      <c r="L125" s="27"/>
    </row>
    <row r="126" spans="1:26" ht="14.25" x14ac:dyDescent="0.2">
      <c r="A126" s="39"/>
      <c r="B126" s="40"/>
      <c r="C126" s="40" t="s">
        <v>295</v>
      </c>
      <c r="D126" s="24" t="s">
        <v>294</v>
      </c>
      <c r="E126" s="49">
        <f>SourceП3!CA46</f>
        <v>65</v>
      </c>
      <c r="F126" s="43"/>
      <c r="G126" s="26"/>
      <c r="H126" s="47">
        <f>SUM(U120:U130)</f>
        <v>419.87</v>
      </c>
      <c r="I126" s="29"/>
      <c r="J126" s="45">
        <f>SourceП3!AU46</f>
        <v>65</v>
      </c>
      <c r="K126" s="47">
        <f>SUM(V120:V130)</f>
        <v>3195.2</v>
      </c>
      <c r="L126" s="27"/>
    </row>
    <row r="127" spans="1:26" ht="14.25" x14ac:dyDescent="0.2">
      <c r="A127" s="39"/>
      <c r="B127" s="40"/>
      <c r="C127" s="40" t="s">
        <v>296</v>
      </c>
      <c r="D127" s="24" t="s">
        <v>297</v>
      </c>
      <c r="E127" s="49">
        <f>SourceП3!AQ46</f>
        <v>9.9700000000000006</v>
      </c>
      <c r="F127" s="47"/>
      <c r="G127" s="26" t="str">
        <f>SourceП3!DI46</f>
        <v/>
      </c>
      <c r="H127" s="47"/>
      <c r="I127" s="26"/>
      <c r="J127" s="26"/>
      <c r="K127" s="47"/>
      <c r="L127" s="30">
        <f>SourceП3!U46</f>
        <v>63.808000000000007</v>
      </c>
    </row>
    <row r="128" spans="1:26" ht="128.25" x14ac:dyDescent="0.2">
      <c r="A128" s="39" t="str">
        <f>SourceП3!E47</f>
        <v>11,1</v>
      </c>
      <c r="B128" s="40" t="str">
        <f>SourceП3!F47</f>
        <v>21.1.08.01-0133</v>
      </c>
      <c r="C128" s="40" t="str">
        <f>SourceП3!G47</f>
        <v>Кабели парной скрутки огнестойкие для систем пожарной сигнализации с однопроволочными медными жилами, изоляцией из кремнийорганической резины, оболочкой из безгалогенной полимерной композиции, не распространяющий горение, с низким дымо- и газовыделением, марки КПСнг(А)-FRHF 1х2х1,5</v>
      </c>
      <c r="D128" s="24" t="str">
        <f>SourceП3!H47</f>
        <v>1000 м</v>
      </c>
      <c r="E128" s="49">
        <f>SourceП3!I47</f>
        <v>0.48899999999999999</v>
      </c>
      <c r="F128" s="47">
        <f>SourceП3!AL47+SourceП3!AM47+SourceП3!AO47</f>
        <v>10596.78</v>
      </c>
      <c r="G128" s="31" t="s">
        <v>3</v>
      </c>
      <c r="H128" s="47">
        <f>ROUND(SourceП3!AC47*SourceП3!I47, 2)+ROUND(SourceП3!AD47*SourceП3!I47, 2)+ROUND(SourceП3!AF47*SourceП3!I47, 2)</f>
        <v>5181.83</v>
      </c>
      <c r="I128" s="26"/>
      <c r="J128" s="26">
        <f>IF(SourceП3!BC47&lt;&gt; 0, SourceП3!BC47, 1)</f>
        <v>7.61</v>
      </c>
      <c r="K128" s="47">
        <f>SourceП3!O47</f>
        <v>39433.69</v>
      </c>
      <c r="L128" s="27"/>
      <c r="S128">
        <f>ROUND((SourceП3!FX47/100)*((ROUND(SourceП3!AF47*SourceП3!I47, 2)+ROUND(SourceП3!AE47*SourceП3!I47, 2))), 2)</f>
        <v>0</v>
      </c>
      <c r="T128">
        <f>SourceП3!X47</f>
        <v>0</v>
      </c>
      <c r="U128">
        <f>ROUND((SourceП3!FY47/100)*((ROUND(SourceП3!AF47*SourceП3!I47, 2)+ROUND(SourceП3!AE47*SourceП3!I47, 2))), 2)</f>
        <v>0</v>
      </c>
      <c r="V128">
        <f>SourceП3!Y47</f>
        <v>0</v>
      </c>
      <c r="W128">
        <f>IF(SourceП3!BI47&lt;=1,H128, 0)</f>
        <v>0</v>
      </c>
      <c r="X128">
        <f>IF(SourceП3!BI47=2,H128, 0)</f>
        <v>5181.83</v>
      </c>
      <c r="Y128">
        <f>IF(SourceП3!BI47=3,H128, 0)</f>
        <v>0</v>
      </c>
      <c r="Z128">
        <f>IF(SourceП3!BI47=4,H128, 0)</f>
        <v>0</v>
      </c>
    </row>
    <row r="129" spans="1:26" ht="128.25" x14ac:dyDescent="0.2">
      <c r="A129" s="39" t="str">
        <f>SourceП3!E48</f>
        <v>11,2</v>
      </c>
      <c r="B129" s="40" t="str">
        <f>SourceП3!F48</f>
        <v>21.1.08.01-0131</v>
      </c>
      <c r="C129" s="40" t="str">
        <f>SourceП3!G48</f>
        <v>Кабели парной скрутки огнестойкие для систем пожарной сигнализации с однопроволочными медными жилами, изоляцией из кремнийорганической резины, оболочкой из безгалогенной полимерной композиции, не распространяющий горение, с низким дымо- и газовыделением, марки КПСнг(А)-FRHF 1х2х0,5</v>
      </c>
      <c r="D129" s="24" t="str">
        <f>SourceП3!H48</f>
        <v>1000 м</v>
      </c>
      <c r="E129" s="49">
        <f>SourceП3!I48</f>
        <v>0.14000000000000001</v>
      </c>
      <c r="F129" s="47">
        <f>SourceП3!AL48+SourceП3!AM48+SourceП3!AO48</f>
        <v>7307.7</v>
      </c>
      <c r="G129" s="31" t="s">
        <v>3</v>
      </c>
      <c r="H129" s="47">
        <f>ROUND(SourceП3!AC48*SourceП3!I48, 2)+ROUND(SourceП3!AD48*SourceП3!I48, 2)+ROUND(SourceП3!AF48*SourceП3!I48, 2)</f>
        <v>1023.08</v>
      </c>
      <c r="I129" s="26"/>
      <c r="J129" s="26">
        <f>IF(SourceП3!BC48&lt;&gt; 0, SourceП3!BC48, 1)</f>
        <v>7.61</v>
      </c>
      <c r="K129" s="47">
        <f>SourceП3!O48</f>
        <v>7785.62</v>
      </c>
      <c r="L129" s="27"/>
      <c r="S129">
        <f>ROUND((SourceП3!FX48/100)*((ROUND(SourceП3!AF48*SourceП3!I48, 2)+ROUND(SourceП3!AE48*SourceП3!I48, 2))), 2)</f>
        <v>0</v>
      </c>
      <c r="T129">
        <f>SourceП3!X48</f>
        <v>0</v>
      </c>
      <c r="U129">
        <f>ROUND((SourceП3!FY48/100)*((ROUND(SourceП3!AF48*SourceП3!I48, 2)+ROUND(SourceП3!AE48*SourceП3!I48, 2))), 2)</f>
        <v>0</v>
      </c>
      <c r="V129">
        <f>SourceП3!Y48</f>
        <v>0</v>
      </c>
      <c r="W129">
        <f>IF(SourceП3!BI48&lt;=1,H129, 0)</f>
        <v>0</v>
      </c>
      <c r="X129">
        <f>IF(SourceП3!BI48=2,H129, 0)</f>
        <v>1023.08</v>
      </c>
      <c r="Y129">
        <f>IF(SourceП3!BI48=3,H129, 0)</f>
        <v>0</v>
      </c>
      <c r="Z129">
        <f>IF(SourceП3!BI48=4,H129, 0)</f>
        <v>0</v>
      </c>
    </row>
    <row r="130" spans="1:26" ht="114" x14ac:dyDescent="0.2">
      <c r="A130" s="41" t="str">
        <f>SourceП3!E49</f>
        <v>11,3</v>
      </c>
      <c r="B130" s="42" t="str">
        <f>SourceП3!F49</f>
        <v>21.1.06.10-0168</v>
      </c>
      <c r="C130" s="42" t="str">
        <f>SourceП3!G49</f>
        <v>Кабель силовой огнестойкий с медными жилами с изоляцией и оболочкой из ПВХ, не распространяющий горение, с низким дымо- и газовыделением, напряжением 1,0 кВ (ГОСТ Р 53769-2010), марки ВВГнг(A)-FRLS 3х1,5ок(N,РЕ)</v>
      </c>
      <c r="D130" s="32" t="str">
        <f>SourceП3!H49</f>
        <v>1000 м</v>
      </c>
      <c r="E130" s="33">
        <f>SourceП3!I49</f>
        <v>1.0999999999999999E-2</v>
      </c>
      <c r="F130" s="34">
        <f>SourceП3!AL49+SourceП3!AM49+SourceП3!AO49</f>
        <v>19862.939999999999</v>
      </c>
      <c r="G130" s="35" t="s">
        <v>3</v>
      </c>
      <c r="H130" s="34">
        <f>ROUND(SourceП3!AC49*SourceП3!I49, 2)+ROUND(SourceП3!AD49*SourceП3!I49, 2)+ROUND(SourceП3!AF49*SourceП3!I49, 2)</f>
        <v>218.49</v>
      </c>
      <c r="I130" s="36"/>
      <c r="J130" s="36">
        <f>IF(SourceП3!BC49&lt;&gt; 0, SourceП3!BC49, 1)</f>
        <v>7.61</v>
      </c>
      <c r="K130" s="34">
        <f>SourceП3!O49</f>
        <v>1662.73</v>
      </c>
      <c r="L130" s="37"/>
      <c r="S130">
        <f>ROUND((SourceП3!FX49/100)*((ROUND(SourceП3!AF49*SourceП3!I49, 2)+ROUND(SourceП3!AE49*SourceП3!I49, 2))), 2)</f>
        <v>0</v>
      </c>
      <c r="T130">
        <f>SourceП3!X49</f>
        <v>0</v>
      </c>
      <c r="U130">
        <f>ROUND((SourceП3!FY49/100)*((ROUND(SourceП3!AF49*SourceП3!I49, 2)+ROUND(SourceП3!AE49*SourceП3!I49, 2))), 2)</f>
        <v>0</v>
      </c>
      <c r="V130">
        <f>SourceП3!Y49</f>
        <v>0</v>
      </c>
      <c r="W130">
        <f>IF(SourceП3!BI49&lt;=1,H130, 0)</f>
        <v>0</v>
      </c>
      <c r="X130">
        <f>IF(SourceП3!BI49=2,H130, 0)</f>
        <v>218.49</v>
      </c>
      <c r="Y130">
        <f>IF(SourceП3!BI49=3,H130, 0)</f>
        <v>0</v>
      </c>
      <c r="Z130">
        <f>IF(SourceП3!BI49=4,H130, 0)</f>
        <v>0</v>
      </c>
    </row>
    <row r="131" spans="1:26" ht="15" x14ac:dyDescent="0.25">
      <c r="G131" s="54">
        <f>H121+H122+H124+H125+H126+SUM(H128:H130)</f>
        <v>8602.84</v>
      </c>
      <c r="H131" s="54"/>
      <c r="J131" s="54">
        <f>K121+K122+K124+K125+K126+SUM(K128:K130)</f>
        <v>65467.600000000006</v>
      </c>
      <c r="K131" s="54"/>
      <c r="L131" s="38">
        <f>SourceП3!U46</f>
        <v>63.808000000000007</v>
      </c>
      <c r="O131" s="20">
        <f>G131</f>
        <v>8602.84</v>
      </c>
      <c r="P131" s="20">
        <f>J131</f>
        <v>65467.600000000006</v>
      </c>
      <c r="Q131" s="20">
        <f>L131</f>
        <v>63.808000000000007</v>
      </c>
      <c r="W131">
        <f>IF(SourceП3!BI46&lt;=1,H121+H122+H124+H125+H126, 0)</f>
        <v>0</v>
      </c>
      <c r="X131">
        <f>IF(SourceП3!BI46=2,H121+H122+H124+H125+H126, 0)</f>
        <v>2179.44</v>
      </c>
      <c r="Y131">
        <f>IF(SourceП3!BI46=3,H121+H122+H124+H125+H126, 0)</f>
        <v>0</v>
      </c>
      <c r="Z131">
        <f>IF(SourceП3!BI46=4,H121+H122+H124+H125+H126, 0)</f>
        <v>0</v>
      </c>
    </row>
    <row r="132" spans="1:26" ht="15" x14ac:dyDescent="0.25">
      <c r="A132" s="53" t="str">
        <f>CONCATENATE("Итого по локальной смете: ",IF(SourceП3!G51&lt;&gt;"Новая локальная смета", SourceП3!G51, ""))</f>
        <v xml:space="preserve">Итого по локальной смете: </v>
      </c>
      <c r="B132" s="53"/>
      <c r="C132" s="53"/>
      <c r="D132" s="53"/>
      <c r="E132" s="53"/>
      <c r="F132" s="53"/>
      <c r="G132" s="52">
        <f>SUM(O27:O131)</f>
        <v>27374.559999999998</v>
      </c>
      <c r="H132" s="52"/>
      <c r="I132" s="22"/>
      <c r="J132" s="52">
        <f>SUM(P27:P131)</f>
        <v>208320.22</v>
      </c>
      <c r="K132" s="52"/>
      <c r="L132" s="38">
        <f>SUM(Q27:Q131)</f>
        <v>294.96160000000003</v>
      </c>
    </row>
    <row r="133" spans="1:26" ht="15" x14ac:dyDescent="0.25">
      <c r="C133" s="53" t="str">
        <f>SourceП3!H79</f>
        <v>Итого</v>
      </c>
      <c r="D133" s="53"/>
      <c r="E133" s="53"/>
      <c r="F133" s="53"/>
      <c r="G133" s="53"/>
      <c r="H133" s="53"/>
      <c r="I133" s="53"/>
      <c r="J133" s="52">
        <f>IF(SourceП3!F79=0, "", SourceП3!F79)</f>
        <v>208320.22</v>
      </c>
      <c r="K133" s="52"/>
    </row>
    <row r="134" spans="1:26" ht="14.25" x14ac:dyDescent="0.2">
      <c r="C134" s="60" t="str">
        <f>SourceП3!H80</f>
        <v>НДС 18%</v>
      </c>
      <c r="D134" s="60"/>
      <c r="E134" s="60"/>
      <c r="F134" s="60"/>
      <c r="G134" s="60"/>
      <c r="H134" s="60"/>
      <c r="I134" s="60"/>
      <c r="J134" s="57">
        <f>IF(SourceП3!F80=0, "", SourceП3!F80)</f>
        <v>37497.64</v>
      </c>
      <c r="K134" s="57"/>
    </row>
    <row r="135" spans="1:26" ht="15" x14ac:dyDescent="0.25">
      <c r="C135" s="53" t="str">
        <f>SourceП3!H81</f>
        <v>Всего</v>
      </c>
      <c r="D135" s="53"/>
      <c r="E135" s="53"/>
      <c r="F135" s="53"/>
      <c r="G135" s="53"/>
      <c r="H135" s="53"/>
      <c r="I135" s="53"/>
      <c r="J135" s="52">
        <f>IF(SourceП3!F81=0, "", SourceП3!F81)</f>
        <v>245817.86</v>
      </c>
      <c r="K135" s="52"/>
    </row>
    <row r="137" spans="1:26" x14ac:dyDescent="0.2">
      <c r="D137" s="68"/>
      <c r="E137" s="68"/>
      <c r="F137" s="68"/>
      <c r="G137" s="68"/>
      <c r="H137" s="68"/>
    </row>
    <row r="138" spans="1:26" ht="14.25" x14ac:dyDescent="0.2">
      <c r="A138" s="21" t="s">
        <v>301</v>
      </c>
      <c r="B138" s="21"/>
      <c r="C138" s="49"/>
      <c r="D138" s="51"/>
      <c r="E138" s="51"/>
      <c r="F138" s="51"/>
      <c r="G138" s="51"/>
      <c r="H138" s="51"/>
      <c r="I138" s="48"/>
      <c r="J138" s="48"/>
      <c r="K138" s="48"/>
      <c r="L138" s="48"/>
    </row>
    <row r="139" spans="1:26" ht="14.25" x14ac:dyDescent="0.2">
      <c r="A139" s="48"/>
      <c r="B139" s="48"/>
      <c r="C139" s="49"/>
      <c r="D139" s="55"/>
      <c r="E139" s="55"/>
      <c r="F139" s="55"/>
      <c r="G139" s="55"/>
      <c r="H139" s="55"/>
      <c r="I139" s="48"/>
      <c r="J139" s="48"/>
      <c r="K139" s="48"/>
      <c r="L139" s="48"/>
    </row>
    <row r="140" spans="1:26" ht="14.25" x14ac:dyDescent="0.2">
      <c r="A140" s="48"/>
      <c r="B140" s="48"/>
      <c r="C140" s="49"/>
      <c r="D140" s="51"/>
      <c r="E140" s="51"/>
      <c r="F140" s="51"/>
      <c r="G140" s="51"/>
      <c r="H140" s="51"/>
      <c r="I140" s="48"/>
      <c r="J140" s="48"/>
      <c r="K140" s="48"/>
      <c r="L140" s="48"/>
    </row>
    <row r="141" spans="1:26" ht="14.25" x14ac:dyDescent="0.2">
      <c r="A141" s="21" t="s">
        <v>301</v>
      </c>
      <c r="B141" s="21"/>
      <c r="C141" s="49"/>
      <c r="D141" s="51"/>
      <c r="E141" s="51"/>
      <c r="F141" s="51"/>
      <c r="G141" s="51"/>
      <c r="H141" s="51"/>
      <c r="I141" s="48"/>
      <c r="J141" s="48"/>
      <c r="K141" s="48"/>
      <c r="L141" s="48"/>
    </row>
    <row r="142" spans="1:26" ht="14.25" x14ac:dyDescent="0.2">
      <c r="A142" s="48"/>
      <c r="B142" s="48"/>
      <c r="C142" s="48"/>
      <c r="D142" s="55"/>
      <c r="E142" s="55"/>
      <c r="F142" s="55"/>
      <c r="G142" s="55"/>
      <c r="H142" s="55"/>
      <c r="I142" s="48"/>
      <c r="J142" s="48"/>
      <c r="K142" s="48"/>
      <c r="L142" s="48"/>
    </row>
    <row r="143" spans="1:26" x14ac:dyDescent="0.2">
      <c r="D143" s="68"/>
      <c r="E143" s="68"/>
      <c r="F143" s="68"/>
      <c r="G143" s="68"/>
      <c r="H143" s="68"/>
    </row>
    <row r="144" spans="1:26" x14ac:dyDescent="0.2">
      <c r="D144" s="68"/>
      <c r="E144" s="68"/>
      <c r="F144" s="68"/>
      <c r="G144" s="68"/>
      <c r="H144" s="68"/>
    </row>
    <row r="145" spans="4:8" x14ac:dyDescent="0.2">
      <c r="D145" s="68"/>
      <c r="E145" s="68"/>
      <c r="F145" s="68"/>
      <c r="G145" s="68"/>
      <c r="H145" s="68"/>
    </row>
    <row r="146" spans="4:8" x14ac:dyDescent="0.2">
      <c r="D146" s="68"/>
      <c r="E146" s="68"/>
      <c r="F146" s="68"/>
      <c r="G146" s="68"/>
      <c r="H146" s="68"/>
    </row>
  </sheetData>
  <mergeCells count="75">
    <mergeCell ref="J58:K58"/>
    <mergeCell ref="G58:H58"/>
    <mergeCell ref="G119:H119"/>
    <mergeCell ref="J111:K111"/>
    <mergeCell ref="G111:H111"/>
    <mergeCell ref="J101:K101"/>
    <mergeCell ref="G101:H101"/>
    <mergeCell ref="J93:K93"/>
    <mergeCell ref="G93:H93"/>
    <mergeCell ref="G74:H74"/>
    <mergeCell ref="J66:K66"/>
    <mergeCell ref="G66:H66"/>
    <mergeCell ref="G132:H132"/>
    <mergeCell ref="J132:K132"/>
    <mergeCell ref="A132:F132"/>
    <mergeCell ref="C135:I135"/>
    <mergeCell ref="J135:K135"/>
    <mergeCell ref="D139:H139"/>
    <mergeCell ref="J48:K48"/>
    <mergeCell ref="G48:H48"/>
    <mergeCell ref="J38:K38"/>
    <mergeCell ref="G38:H38"/>
    <mergeCell ref="J84:K84"/>
    <mergeCell ref="G84:H84"/>
    <mergeCell ref="J74:K74"/>
    <mergeCell ref="C133:I133"/>
    <mergeCell ref="J133:K133"/>
    <mergeCell ref="J131:K131"/>
    <mergeCell ref="G131:H131"/>
    <mergeCell ref="J119:K119"/>
    <mergeCell ref="C134:I134"/>
    <mergeCell ref="J134:K134"/>
    <mergeCell ref="C21:F21"/>
    <mergeCell ref="G21:H21"/>
    <mergeCell ref="I21:J21"/>
    <mergeCell ref="K21:L21"/>
    <mergeCell ref="D142:H142"/>
    <mergeCell ref="C22:F22"/>
    <mergeCell ref="G22:H22"/>
    <mergeCell ref="I22:J22"/>
    <mergeCell ref="K22:L22"/>
    <mergeCell ref="A24:L24"/>
    <mergeCell ref="C19:F19"/>
    <mergeCell ref="G19:H19"/>
    <mergeCell ref="I19:J19"/>
    <mergeCell ref="K19:L19"/>
    <mergeCell ref="C20:F20"/>
    <mergeCell ref="G20:H20"/>
    <mergeCell ref="I20:J20"/>
    <mergeCell ref="K20:L20"/>
    <mergeCell ref="C17:F17"/>
    <mergeCell ref="G17:H17"/>
    <mergeCell ref="I17:J17"/>
    <mergeCell ref="K17:L17"/>
    <mergeCell ref="C18:F18"/>
    <mergeCell ref="G18:H18"/>
    <mergeCell ref="I18:J18"/>
    <mergeCell ref="K18:L18"/>
    <mergeCell ref="B10:K10"/>
    <mergeCell ref="B11:K11"/>
    <mergeCell ref="B13:K13"/>
    <mergeCell ref="G15:H15"/>
    <mergeCell ref="I15:J15"/>
    <mergeCell ref="C16:F16"/>
    <mergeCell ref="G16:H16"/>
    <mergeCell ref="I16:J16"/>
    <mergeCell ref="K16:L16"/>
    <mergeCell ref="B7:E7"/>
    <mergeCell ref="H7:L7"/>
    <mergeCell ref="B3:E3"/>
    <mergeCell ref="H3:L3"/>
    <mergeCell ref="B4:E4"/>
    <mergeCell ref="H4:L4"/>
    <mergeCell ref="B6:E6"/>
    <mergeCell ref="H6:L6"/>
  </mergeCells>
  <pageMargins left="0.4" right="0.2" top="0.2" bottom="0.4" header="0.2" footer="0.2"/>
  <pageSetup paperSize="9" scale="57" fitToHeight="0" orientation="portrait" r:id="rId1"/>
  <headerFooter>
    <oddHeader>&amp;L&amp;8</oddHeader>
    <oddFooter>&amp;R&amp;P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63"/>
  <sheetViews>
    <sheetView zoomScaleNormal="100" workbookViewId="0">
      <selection activeCell="C156" sqref="C156"/>
    </sheetView>
  </sheetViews>
  <sheetFormatPr defaultRowHeight="12.75" x14ac:dyDescent="0.2"/>
  <cols>
    <col min="1" max="1" width="5.7109375" customWidth="1"/>
    <col min="2" max="2" width="19.42578125" customWidth="1"/>
    <col min="3" max="3" width="40.7109375" customWidth="1"/>
    <col min="4" max="5" width="10.7109375" customWidth="1"/>
    <col min="6" max="8" width="12.7109375" customWidth="1"/>
    <col min="9" max="9" width="17.7109375" customWidth="1"/>
    <col min="10" max="10" width="8.7109375" customWidth="1"/>
    <col min="11" max="11" width="12.7109375" customWidth="1"/>
    <col min="12" max="12" width="8.7109375" customWidth="1"/>
    <col min="15" max="36" width="0" hidden="1" customWidth="1"/>
  </cols>
  <sheetData>
    <row r="1" spans="1:12" x14ac:dyDescent="0.2">
      <c r="A1" s="6"/>
    </row>
    <row r="2" spans="1:12" ht="14.25" x14ac:dyDescent="0.2">
      <c r="A2" s="49"/>
      <c r="B2" s="49"/>
      <c r="C2" s="49"/>
      <c r="D2" s="49"/>
      <c r="E2" s="49"/>
      <c r="F2" s="49"/>
      <c r="G2" s="49"/>
      <c r="H2" s="49"/>
      <c r="I2" s="49"/>
      <c r="J2" s="49"/>
      <c r="K2" s="48"/>
      <c r="L2" s="48"/>
    </row>
    <row r="3" spans="1:12" ht="32.25" customHeight="1" x14ac:dyDescent="0.25">
      <c r="A3" s="9"/>
      <c r="B3" s="66"/>
      <c r="C3" s="66"/>
      <c r="D3" s="66"/>
      <c r="E3" s="66"/>
      <c r="F3" s="48"/>
      <c r="G3" s="48"/>
      <c r="H3" s="60" t="s">
        <v>421</v>
      </c>
      <c r="I3" s="60"/>
      <c r="J3" s="60"/>
      <c r="K3" s="60"/>
      <c r="L3" s="60"/>
    </row>
    <row r="4" spans="1:12" ht="14.25" x14ac:dyDescent="0.2">
      <c r="A4" s="48"/>
      <c r="B4" s="67"/>
      <c r="C4" s="67"/>
      <c r="D4" s="67"/>
      <c r="E4" s="67"/>
      <c r="F4" s="48"/>
      <c r="G4" s="48"/>
      <c r="H4" s="67"/>
      <c r="I4" s="67"/>
      <c r="J4" s="67"/>
      <c r="K4" s="67"/>
      <c r="L4" s="67"/>
    </row>
    <row r="5" spans="1:12" ht="14.25" x14ac:dyDescent="0.2">
      <c r="A5" s="10"/>
      <c r="B5" s="10"/>
      <c r="C5" s="11"/>
      <c r="D5" s="11"/>
      <c r="E5" s="11"/>
      <c r="F5" s="48"/>
      <c r="G5" s="48"/>
      <c r="H5" s="44"/>
      <c r="I5" s="11"/>
      <c r="J5" s="11"/>
      <c r="K5" s="11"/>
      <c r="L5" s="44"/>
    </row>
    <row r="6" spans="1:12" ht="14.25" x14ac:dyDescent="0.2">
      <c r="A6" s="44"/>
      <c r="B6" s="67"/>
      <c r="C6" s="67"/>
      <c r="D6" s="67"/>
      <c r="E6" s="67"/>
      <c r="F6" s="48"/>
      <c r="G6" s="48"/>
      <c r="H6" s="67"/>
      <c r="I6" s="67"/>
      <c r="J6" s="67"/>
      <c r="K6" s="67"/>
      <c r="L6" s="67"/>
    </row>
    <row r="7" spans="1:12" ht="14.25" x14ac:dyDescent="0.2">
      <c r="A7" s="13"/>
      <c r="B7" s="65"/>
      <c r="C7" s="65"/>
      <c r="D7" s="65"/>
      <c r="E7" s="65"/>
      <c r="F7" s="48"/>
      <c r="G7" s="48"/>
      <c r="H7" s="65"/>
      <c r="I7" s="65"/>
      <c r="J7" s="65"/>
      <c r="K7" s="65"/>
      <c r="L7" s="65"/>
    </row>
    <row r="10" spans="1:12" ht="15.75" x14ac:dyDescent="0.25">
      <c r="A10" s="14"/>
      <c r="B10" s="62" t="s">
        <v>314</v>
      </c>
      <c r="C10" s="62"/>
      <c r="D10" s="62"/>
      <c r="E10" s="62"/>
      <c r="F10" s="62"/>
      <c r="G10" s="62"/>
      <c r="H10" s="62"/>
      <c r="I10" s="62"/>
      <c r="J10" s="62"/>
      <c r="K10" s="62"/>
      <c r="L10" s="14"/>
    </row>
    <row r="11" spans="1:12" ht="18" hidden="1" x14ac:dyDescent="0.25">
      <c r="A11" s="14"/>
      <c r="B11" s="63" t="str">
        <f>IF(SourceП4!G20&lt;&gt;"Новая локальная смета", SourceП4!G20, "")</f>
        <v/>
      </c>
      <c r="C11" s="63"/>
      <c r="D11" s="63"/>
      <c r="E11" s="63"/>
      <c r="F11" s="63"/>
      <c r="G11" s="63"/>
      <c r="H11" s="63"/>
      <c r="I11" s="63"/>
      <c r="J11" s="63"/>
      <c r="K11" s="63"/>
      <c r="L11" s="14"/>
    </row>
    <row r="12" spans="1:12" ht="14.25" hidden="1" x14ac:dyDescent="0.2">
      <c r="A12" s="48"/>
      <c r="B12" s="48"/>
      <c r="C12" s="48"/>
      <c r="D12" s="48"/>
      <c r="E12" s="48"/>
      <c r="F12" s="48"/>
      <c r="G12" s="48"/>
      <c r="H12" s="48"/>
      <c r="I12" s="48"/>
      <c r="J12" s="48"/>
      <c r="K12" s="48"/>
      <c r="L12" s="48"/>
    </row>
    <row r="13" spans="1:12" ht="33.75" customHeight="1" x14ac:dyDescent="0.25">
      <c r="A13" s="48"/>
      <c r="B13" s="63" t="s">
        <v>420</v>
      </c>
      <c r="C13" s="63"/>
      <c r="D13" s="63"/>
      <c r="E13" s="63"/>
      <c r="F13" s="63"/>
      <c r="G13" s="63"/>
      <c r="H13" s="63"/>
      <c r="I13" s="63"/>
      <c r="J13" s="63"/>
      <c r="K13" s="63"/>
      <c r="L13" s="15"/>
    </row>
    <row r="14" spans="1:12" ht="14.25" x14ac:dyDescent="0.2">
      <c r="A14" s="48"/>
      <c r="B14" s="48"/>
      <c r="C14" s="48"/>
      <c r="D14" s="48"/>
      <c r="E14" s="48"/>
      <c r="F14" s="48"/>
      <c r="G14" s="48"/>
      <c r="H14" s="48"/>
      <c r="I14" s="48"/>
      <c r="J14" s="48"/>
      <c r="K14" s="48"/>
      <c r="L14" s="48"/>
    </row>
    <row r="15" spans="1:12" ht="14.25" x14ac:dyDescent="0.2">
      <c r="A15" s="48"/>
      <c r="B15" s="48"/>
      <c r="C15" s="48"/>
      <c r="D15" s="48"/>
      <c r="E15" s="48"/>
      <c r="F15" s="48"/>
      <c r="G15" s="48"/>
      <c r="H15" s="48"/>
      <c r="I15" s="48"/>
      <c r="J15" s="48"/>
      <c r="K15" s="48"/>
      <c r="L15" s="48"/>
    </row>
    <row r="16" spans="1:12" ht="14.25" x14ac:dyDescent="0.2">
      <c r="A16" s="48"/>
      <c r="B16" s="48"/>
      <c r="C16" s="48"/>
      <c r="D16" s="48"/>
      <c r="E16" s="16"/>
      <c r="F16" s="16"/>
      <c r="G16" s="64" t="s">
        <v>266</v>
      </c>
      <c r="H16" s="64"/>
      <c r="I16" s="64" t="s">
        <v>267</v>
      </c>
      <c r="J16" s="64"/>
      <c r="K16" s="48"/>
      <c r="L16" s="48"/>
    </row>
    <row r="17" spans="1:22" ht="15" x14ac:dyDescent="0.25">
      <c r="A17" s="48"/>
      <c r="B17" s="48"/>
      <c r="C17" s="56" t="s">
        <v>268</v>
      </c>
      <c r="D17" s="56"/>
      <c r="E17" s="56"/>
      <c r="F17" s="56"/>
      <c r="G17" s="57">
        <f>SUM(O28:O150)/1000</f>
        <v>56.14415000000001</v>
      </c>
      <c r="H17" s="57"/>
      <c r="I17" s="57">
        <f>(SourceП4!F87/1000)</f>
        <v>504.16308000000004</v>
      </c>
      <c r="J17" s="57"/>
      <c r="K17" s="58" t="s">
        <v>269</v>
      </c>
      <c r="L17" s="58"/>
    </row>
    <row r="18" spans="1:22" ht="14.25" x14ac:dyDescent="0.2">
      <c r="A18" s="48"/>
      <c r="B18" s="48"/>
      <c r="C18" s="61" t="s">
        <v>270</v>
      </c>
      <c r="D18" s="61"/>
      <c r="E18" s="61"/>
      <c r="F18" s="61"/>
      <c r="G18" s="57">
        <f>SUM(W28:W150)/1000</f>
        <v>0</v>
      </c>
      <c r="H18" s="57"/>
      <c r="I18" s="57">
        <f>(SourceП4!F74)/1000</f>
        <v>0</v>
      </c>
      <c r="J18" s="57"/>
      <c r="K18" s="58" t="s">
        <v>269</v>
      </c>
      <c r="L18" s="58"/>
    </row>
    <row r="19" spans="1:22" ht="14.25" x14ac:dyDescent="0.2">
      <c r="A19" s="48"/>
      <c r="B19" s="48"/>
      <c r="C19" s="61" t="s">
        <v>271</v>
      </c>
      <c r="D19" s="61"/>
      <c r="E19" s="61"/>
      <c r="F19" s="61"/>
      <c r="G19" s="57">
        <f>SUM(X28:X150)/1000</f>
        <v>56.144149999999996</v>
      </c>
      <c r="H19" s="57"/>
      <c r="I19" s="57">
        <f>(SourceП4!F75)/1000</f>
        <v>427.25684999999999</v>
      </c>
      <c r="J19" s="57"/>
      <c r="K19" s="58" t="s">
        <v>269</v>
      </c>
      <c r="L19" s="58"/>
    </row>
    <row r="20" spans="1:22" ht="14.25" x14ac:dyDescent="0.2">
      <c r="A20" s="48"/>
      <c r="B20" s="48"/>
      <c r="C20" s="61" t="s">
        <v>272</v>
      </c>
      <c r="D20" s="61"/>
      <c r="E20" s="61"/>
      <c r="F20" s="61"/>
      <c r="G20" s="57">
        <f>SUM(Y28:Y150)/1000</f>
        <v>0</v>
      </c>
      <c r="H20" s="57"/>
      <c r="I20" s="57">
        <f>(SourceП4!F66)/1000</f>
        <v>0</v>
      </c>
      <c r="J20" s="57"/>
      <c r="K20" s="58" t="s">
        <v>269</v>
      </c>
      <c r="L20" s="58"/>
    </row>
    <row r="21" spans="1:22" ht="14.25" x14ac:dyDescent="0.2">
      <c r="A21" s="48"/>
      <c r="B21" s="48"/>
      <c r="C21" s="61" t="s">
        <v>273</v>
      </c>
      <c r="D21" s="61"/>
      <c r="E21" s="61"/>
      <c r="F21" s="61"/>
      <c r="G21" s="57">
        <f>SUM(Z28:Z150)/1000</f>
        <v>0</v>
      </c>
      <c r="H21" s="57"/>
      <c r="I21" s="57">
        <f>(SourceП4!F76+SourceП4!F77)/1000</f>
        <v>0</v>
      </c>
      <c r="J21" s="57"/>
      <c r="K21" s="58" t="s">
        <v>269</v>
      </c>
      <c r="L21" s="58"/>
    </row>
    <row r="22" spans="1:22" ht="15" x14ac:dyDescent="0.25">
      <c r="A22" s="48"/>
      <c r="B22" s="48"/>
      <c r="C22" s="56" t="s">
        <v>274</v>
      </c>
      <c r="D22" s="56"/>
      <c r="E22" s="56"/>
      <c r="F22" s="56"/>
      <c r="G22" s="57">
        <f>I22</f>
        <v>696.95069999999987</v>
      </c>
      <c r="H22" s="57"/>
      <c r="I22" s="57">
        <f>(SourceП4!F79+SourceП4!F80)</f>
        <v>696.95069999999987</v>
      </c>
      <c r="J22" s="57"/>
      <c r="K22" s="58" t="s">
        <v>275</v>
      </c>
      <c r="L22" s="58"/>
    </row>
    <row r="23" spans="1:22" ht="15" x14ac:dyDescent="0.25">
      <c r="A23" s="48"/>
      <c r="B23" s="48"/>
      <c r="C23" s="56" t="s">
        <v>276</v>
      </c>
      <c r="D23" s="56"/>
      <c r="E23" s="56"/>
      <c r="F23" s="56"/>
      <c r="G23" s="57">
        <f>SUM(R28:R150)/1000</f>
        <v>7.0199699999999989</v>
      </c>
      <c r="H23" s="57"/>
      <c r="I23" s="57">
        <f>(SourceП4!F72+ SourceП4!F71)/1000</f>
        <v>53.421920000000007</v>
      </c>
      <c r="J23" s="57"/>
      <c r="K23" s="58" t="s">
        <v>269</v>
      </c>
      <c r="L23" s="58"/>
    </row>
    <row r="24" spans="1:22" ht="14.25" x14ac:dyDescent="0.2">
      <c r="A24" s="48"/>
      <c r="B24" s="48"/>
      <c r="C24" s="48"/>
      <c r="D24" s="48"/>
      <c r="E24" s="48"/>
      <c r="F24" s="48"/>
      <c r="G24" s="48"/>
      <c r="H24" s="48"/>
      <c r="I24" s="48"/>
      <c r="J24" s="48"/>
      <c r="K24" s="48"/>
      <c r="L24" s="48"/>
    </row>
    <row r="25" spans="1:22" ht="14.25" x14ac:dyDescent="0.2">
      <c r="A25" s="59" t="s">
        <v>289</v>
      </c>
      <c r="B25" s="59"/>
      <c r="C25" s="59"/>
      <c r="D25" s="59"/>
      <c r="E25" s="59"/>
      <c r="F25" s="59"/>
      <c r="G25" s="59"/>
      <c r="H25" s="59"/>
      <c r="I25" s="59"/>
      <c r="J25" s="59"/>
      <c r="K25" s="59"/>
      <c r="L25" s="59"/>
    </row>
    <row r="26" spans="1:22" ht="57" x14ac:dyDescent="0.2">
      <c r="A26" s="17" t="s">
        <v>277</v>
      </c>
      <c r="B26" s="17" t="s">
        <v>278</v>
      </c>
      <c r="C26" s="17" t="s">
        <v>279</v>
      </c>
      <c r="D26" s="17" t="s">
        <v>280</v>
      </c>
      <c r="E26" s="17" t="s">
        <v>281</v>
      </c>
      <c r="F26" s="17" t="s">
        <v>282</v>
      </c>
      <c r="G26" s="17" t="s">
        <v>283</v>
      </c>
      <c r="H26" s="17" t="s">
        <v>284</v>
      </c>
      <c r="I26" s="17" t="s">
        <v>285</v>
      </c>
      <c r="J26" s="17" t="s">
        <v>286</v>
      </c>
      <c r="K26" s="17" t="s">
        <v>287</v>
      </c>
      <c r="L26" s="17" t="s">
        <v>288</v>
      </c>
    </row>
    <row r="27" spans="1:22" ht="14.25" x14ac:dyDescent="0.2">
      <c r="A27" s="18">
        <v>1</v>
      </c>
      <c r="B27" s="18">
        <v>2</v>
      </c>
      <c r="C27" s="18">
        <v>3</v>
      </c>
      <c r="D27" s="18">
        <v>4</v>
      </c>
      <c r="E27" s="18">
        <v>5</v>
      </c>
      <c r="F27" s="18">
        <v>6</v>
      </c>
      <c r="G27" s="18">
        <v>7</v>
      </c>
      <c r="H27" s="18">
        <v>8</v>
      </c>
      <c r="I27" s="18">
        <v>9</v>
      </c>
      <c r="J27" s="18">
        <v>10</v>
      </c>
      <c r="K27" s="18">
        <v>11</v>
      </c>
      <c r="L27" s="19">
        <v>12</v>
      </c>
    </row>
    <row r="28" spans="1:22" ht="57" x14ac:dyDescent="0.2">
      <c r="A28" s="39" t="str">
        <f>SourceП4!E24</f>
        <v>1</v>
      </c>
      <c r="B28" s="40" t="str">
        <f>SourceП4!F24</f>
        <v>м10-02-016-06</v>
      </c>
      <c r="C28" s="40" t="str">
        <f>SourceП4!G24</f>
        <v>Установка контролера, блока сигнально-пускового,контрольно-пускового,блок индикации,блоки питания</v>
      </c>
      <c r="D28" s="24" t="str">
        <f>SourceП4!H24</f>
        <v>ШТ</v>
      </c>
      <c r="E28" s="49">
        <f>SourceП4!I24</f>
        <v>3</v>
      </c>
      <c r="F28" s="47">
        <f>SourceП4!AL24+SourceП4!AM24+SourceП4!AO24</f>
        <v>199.95</v>
      </c>
      <c r="G28" s="26"/>
      <c r="H28" s="47"/>
      <c r="I28" s="26" t="str">
        <f>SourceП4!BO24</f>
        <v/>
      </c>
      <c r="J28" s="26"/>
      <c r="K28" s="47"/>
      <c r="L28" s="27"/>
      <c r="S28">
        <f>ROUND((SourceП4!FX24/100)*((ROUND(SourceП4!AF24*SourceП4!I24, 2)+ROUND(SourceП4!AE24*SourceП4!I24, 2))), 2)</f>
        <v>279.45999999999998</v>
      </c>
      <c r="T28">
        <f>SourceП4!X24</f>
        <v>2126.66</v>
      </c>
      <c r="U28">
        <f>ROUND((SourceП4!FY24/100)*((ROUND(SourceП4!AF24*SourceП4!I24, 2)+ROUND(SourceП4!AE24*SourceП4!I24, 2))), 2)</f>
        <v>209.59</v>
      </c>
      <c r="V28">
        <f>SourceП4!Y24</f>
        <v>1595</v>
      </c>
    </row>
    <row r="29" spans="1:22" ht="14.25" x14ac:dyDescent="0.2">
      <c r="A29" s="39"/>
      <c r="B29" s="40"/>
      <c r="C29" s="40" t="s">
        <v>290</v>
      </c>
      <c r="D29" s="24"/>
      <c r="E29" s="49"/>
      <c r="F29" s="47">
        <f>SourceП4!AO24</f>
        <v>112.01</v>
      </c>
      <c r="G29" s="26" t="str">
        <f>SourceП4!DG24</f>
        <v/>
      </c>
      <c r="H29" s="47">
        <f>ROUND(SourceП4!AF24*SourceП4!I24, 2)</f>
        <v>336.03</v>
      </c>
      <c r="I29" s="26"/>
      <c r="J29" s="26">
        <f>IF(SourceП4!BA24&lt;&gt; 0, SourceП4!BA24, 1)</f>
        <v>7.61</v>
      </c>
      <c r="K29" s="47">
        <f>SourceП4!S24</f>
        <v>2557.19</v>
      </c>
      <c r="L29" s="27"/>
      <c r="R29">
        <f>H29</f>
        <v>336.03</v>
      </c>
    </row>
    <row r="30" spans="1:22" ht="14.25" x14ac:dyDescent="0.2">
      <c r="A30" s="39"/>
      <c r="B30" s="40"/>
      <c r="C30" s="40" t="s">
        <v>165</v>
      </c>
      <c r="D30" s="24"/>
      <c r="E30" s="49"/>
      <c r="F30" s="47">
        <f>SourceП4!AM24</f>
        <v>39.6</v>
      </c>
      <c r="G30" s="26" t="str">
        <f>SourceП4!DE24</f>
        <v/>
      </c>
      <c r="H30" s="47">
        <f>ROUND(SourceП4!AD24*SourceП4!I24, 2)</f>
        <v>118.8</v>
      </c>
      <c r="I30" s="26"/>
      <c r="J30" s="26">
        <f>IF(SourceП4!BB24&lt;&gt; 0, SourceП4!BB24, 1)</f>
        <v>7.61</v>
      </c>
      <c r="K30" s="47">
        <f>SourceП4!Q24</f>
        <v>904.07</v>
      </c>
      <c r="L30" s="27"/>
    </row>
    <row r="31" spans="1:22" ht="14.25" x14ac:dyDescent="0.2">
      <c r="A31" s="39"/>
      <c r="B31" s="40"/>
      <c r="C31" s="40" t="s">
        <v>291</v>
      </c>
      <c r="D31" s="24"/>
      <c r="E31" s="49"/>
      <c r="F31" s="47">
        <f>SourceП4!AN24</f>
        <v>4.43</v>
      </c>
      <c r="G31" s="26" t="str">
        <f>SourceП4!DF24</f>
        <v/>
      </c>
      <c r="H31" s="28">
        <f>ROUND(SourceП4!AE24*SourceП4!I24, 2)</f>
        <v>13.29</v>
      </c>
      <c r="I31" s="26"/>
      <c r="J31" s="26">
        <f>IF(SourceП4!BS24&lt;&gt; 0, SourceП4!BS24, 1)</f>
        <v>7.61</v>
      </c>
      <c r="K31" s="28">
        <f>SourceП4!R24</f>
        <v>101.14</v>
      </c>
      <c r="L31" s="27"/>
      <c r="R31">
        <f>H31</f>
        <v>13.29</v>
      </c>
    </row>
    <row r="32" spans="1:22" ht="14.25" x14ac:dyDescent="0.2">
      <c r="A32" s="39"/>
      <c r="B32" s="40"/>
      <c r="C32" s="40" t="s">
        <v>292</v>
      </c>
      <c r="D32" s="24"/>
      <c r="E32" s="49"/>
      <c r="F32" s="47">
        <f>SourceП4!AL24</f>
        <v>48.34</v>
      </c>
      <c r="G32" s="26" t="str">
        <f>SourceП4!DD24</f>
        <v/>
      </c>
      <c r="H32" s="47">
        <f>ROUND(SourceП4!AC24*SourceП4!I24, 2)</f>
        <v>145.02000000000001</v>
      </c>
      <c r="I32" s="26"/>
      <c r="J32" s="26">
        <f>IF(SourceП4!BC24&lt;&gt; 0, SourceП4!BC24, 1)</f>
        <v>7.61</v>
      </c>
      <c r="K32" s="47">
        <f>SourceП4!P24</f>
        <v>1103.5999999999999</v>
      </c>
      <c r="L32" s="27"/>
    </row>
    <row r="33" spans="1:26" ht="14.25" x14ac:dyDescent="0.2">
      <c r="A33" s="39"/>
      <c r="B33" s="40"/>
      <c r="C33" s="40" t="s">
        <v>293</v>
      </c>
      <c r="D33" s="24" t="s">
        <v>294</v>
      </c>
      <c r="E33" s="49">
        <f>SourceП4!BZ24</f>
        <v>80</v>
      </c>
      <c r="F33" s="43"/>
      <c r="G33" s="26"/>
      <c r="H33" s="47">
        <f>SUM(S28:S38)</f>
        <v>279.45999999999998</v>
      </c>
      <c r="I33" s="29"/>
      <c r="J33" s="45">
        <f>SourceП4!AT24</f>
        <v>80</v>
      </c>
      <c r="K33" s="47">
        <f>SUM(T28:T38)</f>
        <v>2126.66</v>
      </c>
      <c r="L33" s="27"/>
    </row>
    <row r="34" spans="1:26" ht="14.25" x14ac:dyDescent="0.2">
      <c r="A34" s="39"/>
      <c r="B34" s="40"/>
      <c r="C34" s="40" t="s">
        <v>295</v>
      </c>
      <c r="D34" s="24" t="s">
        <v>294</v>
      </c>
      <c r="E34" s="49">
        <f>SourceП4!CA24</f>
        <v>60</v>
      </c>
      <c r="F34" s="43"/>
      <c r="G34" s="26"/>
      <c r="H34" s="47">
        <f>SUM(U28:U38)</f>
        <v>209.59</v>
      </c>
      <c r="I34" s="29"/>
      <c r="J34" s="45">
        <f>SourceП4!AU24</f>
        <v>60</v>
      </c>
      <c r="K34" s="47">
        <f>SUM(V28:V38)</f>
        <v>1595</v>
      </c>
      <c r="L34" s="27"/>
    </row>
    <row r="35" spans="1:26" ht="14.25" x14ac:dyDescent="0.2">
      <c r="A35" s="39"/>
      <c r="B35" s="40"/>
      <c r="C35" s="40" t="s">
        <v>296</v>
      </c>
      <c r="D35" s="24" t="s">
        <v>297</v>
      </c>
      <c r="E35" s="49">
        <f>SourceП4!AQ24</f>
        <v>10.1</v>
      </c>
      <c r="F35" s="47"/>
      <c r="G35" s="26" t="str">
        <f>SourceП4!DI24</f>
        <v/>
      </c>
      <c r="H35" s="47"/>
      <c r="I35" s="26"/>
      <c r="J35" s="26"/>
      <c r="K35" s="47"/>
      <c r="L35" s="30">
        <f>SourceП4!U24</f>
        <v>30.299999999999997</v>
      </c>
    </row>
    <row r="36" spans="1:26" ht="28.5" x14ac:dyDescent="0.2">
      <c r="A36" s="39" t="str">
        <f>SourceП4!E25</f>
        <v>1,1</v>
      </c>
      <c r="B36" s="40" t="str">
        <f>SourceП4!F25</f>
        <v>61.2.07.04-0002</v>
      </c>
      <c r="C36" s="40" t="str">
        <f>SourceП4!G25</f>
        <v>Контроллер двухпроводной линии связи, марка "С2000-КДЛ"</v>
      </c>
      <c r="D36" s="24" t="str">
        <f>SourceП4!H25</f>
        <v>шт.</v>
      </c>
      <c r="E36" s="49">
        <f>SourceП4!I25</f>
        <v>1</v>
      </c>
      <c r="F36" s="47">
        <f>SourceП4!AL25+SourceП4!AM25+SourceП4!AO25</f>
        <v>175.63</v>
      </c>
      <c r="G36" s="31" t="s">
        <v>3</v>
      </c>
      <c r="H36" s="47">
        <f>ROUND(SourceП4!AC25*SourceП4!I25, 2)+ROUND(SourceП4!AD25*SourceП4!I25, 2)+ROUND(SourceП4!AF25*SourceП4!I25, 2)</f>
        <v>175.63</v>
      </c>
      <c r="I36" s="26"/>
      <c r="J36" s="26">
        <f>IF(SourceП4!BC25&lt;&gt; 0, SourceП4!BC25, 1)</f>
        <v>7.61</v>
      </c>
      <c r="K36" s="47">
        <f>SourceП4!O25</f>
        <v>1336.54</v>
      </c>
      <c r="L36" s="27"/>
      <c r="S36">
        <f>ROUND((SourceП4!FX25/100)*((ROUND(SourceП4!AF25*SourceП4!I25, 2)+ROUND(SourceП4!AE25*SourceП4!I25, 2))), 2)</f>
        <v>0</v>
      </c>
      <c r="T36">
        <f>SourceП4!X25</f>
        <v>0</v>
      </c>
      <c r="U36">
        <f>ROUND((SourceП4!FY25/100)*((ROUND(SourceП4!AF25*SourceП4!I25, 2)+ROUND(SourceП4!AE25*SourceП4!I25, 2))), 2)</f>
        <v>0</v>
      </c>
      <c r="V36">
        <f>SourceП4!Y25</f>
        <v>0</v>
      </c>
      <c r="W36">
        <f>IF(SourceП4!BI25&lt;=1,H36, 0)</f>
        <v>0</v>
      </c>
      <c r="X36">
        <f>IF(SourceП4!BI25=2,H36, 0)</f>
        <v>175.63</v>
      </c>
      <c r="Y36">
        <f>IF(SourceП4!BI25=3,H36, 0)</f>
        <v>0</v>
      </c>
      <c r="Z36">
        <f>IF(SourceП4!BI25=4,H36, 0)</f>
        <v>0</v>
      </c>
    </row>
    <row r="37" spans="1:26" ht="28.5" x14ac:dyDescent="0.2">
      <c r="A37" s="39" t="str">
        <f>SourceП4!E26</f>
        <v>1,2</v>
      </c>
      <c r="B37" s="40" t="str">
        <f>SourceП4!F26</f>
        <v>61.2.07.02-0034</v>
      </c>
      <c r="C37" s="40" t="str">
        <f>SourceП4!G26</f>
        <v>Блок контрольно-пусковой, марка "С2000-КПБ"</v>
      </c>
      <c r="D37" s="24" t="str">
        <f>SourceП4!H26</f>
        <v>шт.</v>
      </c>
      <c r="E37" s="49">
        <f>SourceП4!I26</f>
        <v>1</v>
      </c>
      <c r="F37" s="47">
        <f>SourceП4!AL26+SourceП4!AM26+SourceП4!AO26</f>
        <v>243.85</v>
      </c>
      <c r="G37" s="31" t="s">
        <v>3</v>
      </c>
      <c r="H37" s="47">
        <f>ROUND(SourceП4!AC26*SourceП4!I26, 2)+ROUND(SourceП4!AD26*SourceП4!I26, 2)+ROUND(SourceП4!AF26*SourceП4!I26, 2)</f>
        <v>243.85</v>
      </c>
      <c r="I37" s="26"/>
      <c r="J37" s="26">
        <f>IF(SourceП4!BC26&lt;&gt; 0, SourceП4!BC26, 1)</f>
        <v>7.61</v>
      </c>
      <c r="K37" s="47">
        <f>SourceП4!O26</f>
        <v>1855.7</v>
      </c>
      <c r="L37" s="27"/>
      <c r="S37">
        <f>ROUND((SourceП4!FX26/100)*((ROUND(SourceП4!AF26*SourceП4!I26, 2)+ROUND(SourceП4!AE26*SourceП4!I26, 2))), 2)</f>
        <v>0</v>
      </c>
      <c r="T37">
        <f>SourceП4!X26</f>
        <v>0</v>
      </c>
      <c r="U37">
        <f>ROUND((SourceП4!FY26/100)*((ROUND(SourceП4!AF26*SourceП4!I26, 2)+ROUND(SourceП4!AE26*SourceП4!I26, 2))), 2)</f>
        <v>0</v>
      </c>
      <c r="V37">
        <f>SourceП4!Y26</f>
        <v>0</v>
      </c>
      <c r="W37">
        <f>IF(SourceП4!BI26&lt;=1,H37, 0)</f>
        <v>0</v>
      </c>
      <c r="X37">
        <f>IF(SourceП4!BI26=2,H37, 0)</f>
        <v>243.85</v>
      </c>
      <c r="Y37">
        <f>IF(SourceП4!BI26=3,H37, 0)</f>
        <v>0</v>
      </c>
      <c r="Z37">
        <f>IF(SourceП4!BI26=4,H37, 0)</f>
        <v>0</v>
      </c>
    </row>
    <row r="38" spans="1:26" ht="54" x14ac:dyDescent="0.2">
      <c r="A38" s="41" t="str">
        <f>SourceП4!E27</f>
        <v>1,3</v>
      </c>
      <c r="B38" s="42" t="str">
        <f>SourceП4!F27</f>
        <v>Прайс-лист ВижнПро</v>
      </c>
      <c r="C38" s="42" t="s">
        <v>298</v>
      </c>
      <c r="D38" s="32" t="str">
        <f>SourceП4!H27</f>
        <v>ШТ</v>
      </c>
      <c r="E38" s="33">
        <f>SourceП4!I27</f>
        <v>1</v>
      </c>
      <c r="F38" s="34">
        <f>SourceП4!AL27+SourceП4!AM27+SourceП4!AO27</f>
        <v>189.31</v>
      </c>
      <c r="G38" s="35" t="s">
        <v>3</v>
      </c>
      <c r="H38" s="34">
        <f>ROUND(SourceП4!AC27*SourceП4!I27, 2)+ROUND(SourceП4!AD27*SourceП4!I27, 2)+ROUND(SourceП4!AF27*SourceП4!I27, 2)</f>
        <v>189.31</v>
      </c>
      <c r="I38" s="36"/>
      <c r="J38" s="36">
        <f>IF(SourceП4!BC27&lt;&gt; 0, SourceП4!BC27, 1)</f>
        <v>7.61</v>
      </c>
      <c r="K38" s="34">
        <f>SourceП4!O27</f>
        <v>1440.65</v>
      </c>
      <c r="L38" s="37"/>
      <c r="S38">
        <f>ROUND((SourceП4!FX27/100)*((ROUND(SourceП4!AF27*SourceП4!I27, 2)+ROUND(SourceП4!AE27*SourceП4!I27, 2))), 2)</f>
        <v>0</v>
      </c>
      <c r="T38">
        <f>SourceП4!X27</f>
        <v>0</v>
      </c>
      <c r="U38">
        <f>ROUND((SourceП4!FY27/100)*((ROUND(SourceП4!AF27*SourceП4!I27, 2)+ROUND(SourceП4!AE27*SourceП4!I27, 2))), 2)</f>
        <v>0</v>
      </c>
      <c r="V38">
        <f>SourceП4!Y27</f>
        <v>0</v>
      </c>
      <c r="W38">
        <f>IF(SourceП4!BI27&lt;=1,H38, 0)</f>
        <v>0</v>
      </c>
      <c r="X38">
        <f>IF(SourceП4!BI27=2,H38, 0)</f>
        <v>189.31</v>
      </c>
      <c r="Y38">
        <f>IF(SourceП4!BI27=3,H38, 0)</f>
        <v>0</v>
      </c>
      <c r="Z38">
        <f>IF(SourceП4!BI27=4,H38, 0)</f>
        <v>0</v>
      </c>
    </row>
    <row r="39" spans="1:26" ht="15" x14ac:dyDescent="0.25">
      <c r="G39" s="54">
        <f>H29+H30+H32+H33+H34+SUM(H36:H38)</f>
        <v>1697.6899999999998</v>
      </c>
      <c r="H39" s="54"/>
      <c r="J39" s="54">
        <f>K29+K30+K32+K33+K34+SUM(K36:K38)</f>
        <v>12919.41</v>
      </c>
      <c r="K39" s="54"/>
      <c r="L39" s="38">
        <f>SourceП4!U24</f>
        <v>30.299999999999997</v>
      </c>
      <c r="O39" s="20">
        <f>G39</f>
        <v>1697.6899999999998</v>
      </c>
      <c r="P39" s="20">
        <f>J39</f>
        <v>12919.41</v>
      </c>
      <c r="Q39" s="20">
        <f>L39</f>
        <v>30.299999999999997</v>
      </c>
      <c r="W39">
        <f>IF(SourceП4!BI24&lt;=1,H29+H30+H32+H33+H34, 0)</f>
        <v>0</v>
      </c>
      <c r="X39">
        <f>IF(SourceП4!BI24=2,H29+H30+H32+H33+H34, 0)</f>
        <v>1088.8999999999999</v>
      </c>
      <c r="Y39">
        <f>IF(SourceП4!BI24=3,H29+H30+H32+H33+H34, 0)</f>
        <v>0</v>
      </c>
      <c r="Z39">
        <f>IF(SourceП4!BI24=4,H29+H30+H32+H33+H34, 0)</f>
        <v>0</v>
      </c>
    </row>
    <row r="40" spans="1:26" ht="42.75" x14ac:dyDescent="0.2">
      <c r="A40" s="39" t="str">
        <f>SourceП4!E28</f>
        <v>2</v>
      </c>
      <c r="B40" s="40" t="str">
        <f>SourceП4!F28</f>
        <v>м10-08-002-03</v>
      </c>
      <c r="C40" s="40" t="str">
        <f>SourceП4!G28</f>
        <v>Извещатель ПС автоматический тепловой, дымовой, световой во взрывозащищенном исполнении</v>
      </c>
      <c r="D40" s="24" t="str">
        <f>SourceП4!H28</f>
        <v>ШТ</v>
      </c>
      <c r="E40" s="49">
        <f>SourceП4!I28</f>
        <v>71</v>
      </c>
      <c r="F40" s="47">
        <f>SourceП4!AL28+SourceП4!AM28+SourceП4!AO28</f>
        <v>23.03</v>
      </c>
      <c r="G40" s="26"/>
      <c r="H40" s="47"/>
      <c r="I40" s="26" t="str">
        <f>SourceП4!BO28</f>
        <v/>
      </c>
      <c r="J40" s="26"/>
      <c r="K40" s="47"/>
      <c r="L40" s="27"/>
      <c r="S40">
        <f>ROUND((SourceП4!FX28/100)*((ROUND(SourceП4!AF28*SourceП4!I28, 2)+ROUND(SourceП4!AE28*SourceП4!I28, 2))), 2)</f>
        <v>1128.05</v>
      </c>
      <c r="T40">
        <f>SourceП4!X28</f>
        <v>8584.4500000000007</v>
      </c>
      <c r="U40">
        <f>ROUND((SourceП4!FY28/100)*((ROUND(SourceП4!AF28*SourceП4!I28, 2)+ROUND(SourceП4!AE28*SourceП4!I28, 2))), 2)</f>
        <v>846.04</v>
      </c>
      <c r="V40">
        <f>SourceП4!Y28</f>
        <v>6438.34</v>
      </c>
    </row>
    <row r="41" spans="1:26" ht="14.25" x14ac:dyDescent="0.2">
      <c r="A41" s="39"/>
      <c r="B41" s="40"/>
      <c r="C41" s="40" t="s">
        <v>290</v>
      </c>
      <c r="D41" s="24"/>
      <c r="E41" s="49"/>
      <c r="F41" s="47">
        <f>SourceП4!AO28</f>
        <v>19.86</v>
      </c>
      <c r="G41" s="26" t="str">
        <f>SourceП4!DG28</f>
        <v/>
      </c>
      <c r="H41" s="47">
        <f>ROUND(SourceП4!AF28*SourceП4!I28, 2)</f>
        <v>1410.06</v>
      </c>
      <c r="I41" s="26"/>
      <c r="J41" s="26">
        <f>IF(SourceП4!BA28&lt;&gt; 0, SourceП4!BA28, 1)</f>
        <v>7.61</v>
      </c>
      <c r="K41" s="47">
        <f>SourceП4!S28</f>
        <v>10730.56</v>
      </c>
      <c r="L41" s="27"/>
      <c r="R41">
        <f>H41</f>
        <v>1410.06</v>
      </c>
    </row>
    <row r="42" spans="1:26" ht="14.25" x14ac:dyDescent="0.2">
      <c r="A42" s="39"/>
      <c r="B42" s="40"/>
      <c r="C42" s="40" t="s">
        <v>292</v>
      </c>
      <c r="D42" s="24"/>
      <c r="E42" s="49"/>
      <c r="F42" s="47">
        <f>SourceП4!AL28</f>
        <v>3.17</v>
      </c>
      <c r="G42" s="26" t="str">
        <f>SourceП4!DD28</f>
        <v/>
      </c>
      <c r="H42" s="47">
        <f>ROUND(SourceП4!AC28*SourceП4!I28, 2)</f>
        <v>225.07</v>
      </c>
      <c r="I42" s="26"/>
      <c r="J42" s="26">
        <f>IF(SourceП4!BC28&lt;&gt; 0, SourceП4!BC28, 1)</f>
        <v>7.61</v>
      </c>
      <c r="K42" s="47">
        <f>SourceП4!P28</f>
        <v>1712.78</v>
      </c>
      <c r="L42" s="27"/>
    </row>
    <row r="43" spans="1:26" ht="14.25" x14ac:dyDescent="0.2">
      <c r="A43" s="39"/>
      <c r="B43" s="40"/>
      <c r="C43" s="40" t="s">
        <v>293</v>
      </c>
      <c r="D43" s="24" t="s">
        <v>294</v>
      </c>
      <c r="E43" s="49">
        <f>SourceП4!BZ28</f>
        <v>80</v>
      </c>
      <c r="F43" s="43"/>
      <c r="G43" s="26"/>
      <c r="H43" s="47">
        <f>SUM(S40:S47)</f>
        <v>1128.05</v>
      </c>
      <c r="I43" s="29"/>
      <c r="J43" s="45">
        <f>SourceП4!AT28</f>
        <v>80</v>
      </c>
      <c r="K43" s="47">
        <f>SUM(T40:T47)</f>
        <v>8584.4500000000007</v>
      </c>
      <c r="L43" s="27"/>
    </row>
    <row r="44" spans="1:26" ht="14.25" x14ac:dyDescent="0.2">
      <c r="A44" s="39"/>
      <c r="B44" s="40"/>
      <c r="C44" s="40" t="s">
        <v>295</v>
      </c>
      <c r="D44" s="24" t="s">
        <v>294</v>
      </c>
      <c r="E44" s="49">
        <f>SourceП4!CA28</f>
        <v>60</v>
      </c>
      <c r="F44" s="43"/>
      <c r="G44" s="26"/>
      <c r="H44" s="47">
        <f>SUM(U40:U47)</f>
        <v>846.04</v>
      </c>
      <c r="I44" s="29"/>
      <c r="J44" s="45">
        <f>SourceП4!AU28</f>
        <v>60</v>
      </c>
      <c r="K44" s="47">
        <f>SUM(V40:V47)</f>
        <v>6438.34</v>
      </c>
      <c r="L44" s="27"/>
    </row>
    <row r="45" spans="1:26" ht="14.25" x14ac:dyDescent="0.2">
      <c r="A45" s="39"/>
      <c r="B45" s="40"/>
      <c r="C45" s="40" t="s">
        <v>296</v>
      </c>
      <c r="D45" s="24" t="s">
        <v>297</v>
      </c>
      <c r="E45" s="49">
        <f>SourceП4!AQ28</f>
        <v>1.68</v>
      </c>
      <c r="F45" s="47"/>
      <c r="G45" s="26" t="str">
        <f>SourceП4!DI28</f>
        <v/>
      </c>
      <c r="H45" s="47"/>
      <c r="I45" s="26"/>
      <c r="J45" s="26"/>
      <c r="K45" s="47"/>
      <c r="L45" s="30">
        <f>SourceП4!U28</f>
        <v>119.28</v>
      </c>
    </row>
    <row r="46" spans="1:26" ht="28.5" x14ac:dyDescent="0.2">
      <c r="A46" s="39" t="str">
        <f>SourceП4!E29</f>
        <v>2,1</v>
      </c>
      <c r="B46" s="40" t="str">
        <f>SourceП4!F29</f>
        <v>61.2.02.01-0019</v>
      </c>
      <c r="C46" s="40" t="str">
        <f>SourceП4!G29</f>
        <v>Извещатель пожарный дымовой ДИП-34А-03</v>
      </c>
      <c r="D46" s="24" t="str">
        <f>SourceП4!H29</f>
        <v>10 шт.</v>
      </c>
      <c r="E46" s="49">
        <f>SourceП4!I29</f>
        <v>6.7</v>
      </c>
      <c r="F46" s="47">
        <f>SourceП4!AL29+SourceП4!AM29+SourceП4!AO29</f>
        <v>1165.22</v>
      </c>
      <c r="G46" s="31" t="s">
        <v>3</v>
      </c>
      <c r="H46" s="47">
        <f>ROUND(SourceП4!AC29*SourceП4!I29, 2)+ROUND(SourceП4!AD29*SourceП4!I29, 2)+ROUND(SourceП4!AF29*SourceП4!I29, 2)</f>
        <v>7806.97</v>
      </c>
      <c r="I46" s="26"/>
      <c r="J46" s="26">
        <f>IF(SourceП4!BC29&lt;&gt; 0, SourceП4!BC29, 1)</f>
        <v>7.61</v>
      </c>
      <c r="K46" s="47">
        <f>SourceП4!O29</f>
        <v>59411.07</v>
      </c>
      <c r="L46" s="27"/>
      <c r="S46">
        <f>ROUND((SourceП4!FX29/100)*((ROUND(SourceП4!AF29*SourceП4!I29, 2)+ROUND(SourceП4!AE29*SourceП4!I29, 2))), 2)</f>
        <v>0</v>
      </c>
      <c r="T46">
        <f>SourceП4!X29</f>
        <v>0</v>
      </c>
      <c r="U46">
        <f>ROUND((SourceП4!FY29/100)*((ROUND(SourceП4!AF29*SourceП4!I29, 2)+ROUND(SourceП4!AE29*SourceП4!I29, 2))), 2)</f>
        <v>0</v>
      </c>
      <c r="V46">
        <f>SourceП4!Y29</f>
        <v>0</v>
      </c>
      <c r="W46">
        <f>IF(SourceП4!BI29&lt;=1,H46, 0)</f>
        <v>0</v>
      </c>
      <c r="X46">
        <f>IF(SourceП4!BI29=2,H46, 0)</f>
        <v>7806.97</v>
      </c>
      <c r="Y46">
        <f>IF(SourceП4!BI29=3,H46, 0)</f>
        <v>0</v>
      </c>
      <c r="Z46">
        <f>IF(SourceП4!BI29=4,H46, 0)</f>
        <v>0</v>
      </c>
    </row>
    <row r="47" spans="1:26" ht="57" x14ac:dyDescent="0.2">
      <c r="A47" s="41" t="str">
        <f>SourceП4!E30</f>
        <v>2,2</v>
      </c>
      <c r="B47" s="42" t="str">
        <f>SourceП4!F30</f>
        <v>61.2.02.02-0051</v>
      </c>
      <c r="C47" s="42" t="str">
        <f>SourceП4!G30</f>
        <v>Извещатель пожарный тепловой максимально- дифференциальный адресно-аналоговый, марка "С2000-ИП-03"</v>
      </c>
      <c r="D47" s="32" t="str">
        <f>SourceП4!H30</f>
        <v>шт.</v>
      </c>
      <c r="E47" s="33">
        <f>SourceП4!I30</f>
        <v>4</v>
      </c>
      <c r="F47" s="34">
        <f>SourceП4!AL30+SourceП4!AM30+SourceП4!AO30</f>
        <v>137.34</v>
      </c>
      <c r="G47" s="35" t="s">
        <v>3</v>
      </c>
      <c r="H47" s="34">
        <f>ROUND(SourceП4!AC30*SourceП4!I30, 2)+ROUND(SourceП4!AD30*SourceП4!I30, 2)+ROUND(SourceП4!AF30*SourceП4!I30, 2)</f>
        <v>549.36</v>
      </c>
      <c r="I47" s="36"/>
      <c r="J47" s="36">
        <f>IF(SourceП4!BC30&lt;&gt; 0, SourceП4!BC30, 1)</f>
        <v>7.61</v>
      </c>
      <c r="K47" s="34">
        <f>SourceП4!O30</f>
        <v>4180.63</v>
      </c>
      <c r="L47" s="37"/>
      <c r="S47">
        <f>ROUND((SourceП4!FX30/100)*((ROUND(SourceП4!AF30*SourceП4!I30, 2)+ROUND(SourceП4!AE30*SourceП4!I30, 2))), 2)</f>
        <v>0</v>
      </c>
      <c r="T47">
        <f>SourceП4!X30</f>
        <v>0</v>
      </c>
      <c r="U47">
        <f>ROUND((SourceП4!FY30/100)*((ROUND(SourceП4!AF30*SourceП4!I30, 2)+ROUND(SourceП4!AE30*SourceП4!I30, 2))), 2)</f>
        <v>0</v>
      </c>
      <c r="V47">
        <f>SourceП4!Y30</f>
        <v>0</v>
      </c>
      <c r="W47">
        <f>IF(SourceП4!BI30&lt;=1,H47, 0)</f>
        <v>0</v>
      </c>
      <c r="X47">
        <f>IF(SourceП4!BI30=2,H47, 0)</f>
        <v>549.36</v>
      </c>
      <c r="Y47">
        <f>IF(SourceП4!BI30=3,H47, 0)</f>
        <v>0</v>
      </c>
      <c r="Z47">
        <f>IF(SourceП4!BI30=4,H47, 0)</f>
        <v>0</v>
      </c>
    </row>
    <row r="48" spans="1:26" ht="15" x14ac:dyDescent="0.25">
      <c r="G48" s="54">
        <f>H41+H42+H43+H44+SUM(H46:H47)</f>
        <v>11965.55</v>
      </c>
      <c r="H48" s="54"/>
      <c r="J48" s="54">
        <f>K41+K42+K43+K44+SUM(K46:K47)</f>
        <v>91057.83</v>
      </c>
      <c r="K48" s="54"/>
      <c r="L48" s="38">
        <f>SourceП4!U28</f>
        <v>119.28</v>
      </c>
      <c r="O48" s="20">
        <f>G48</f>
        <v>11965.55</v>
      </c>
      <c r="P48" s="20">
        <f>J48</f>
        <v>91057.83</v>
      </c>
      <c r="Q48" s="20">
        <f>L48</f>
        <v>119.28</v>
      </c>
      <c r="W48">
        <f>IF(SourceП4!BI28&lt;=1,H41+H42+H43+H44, 0)</f>
        <v>0</v>
      </c>
      <c r="X48">
        <f>IF(SourceП4!BI28=2,H41+H42+H43+H44, 0)</f>
        <v>3609.22</v>
      </c>
      <c r="Y48">
        <f>IF(SourceП4!BI28=3,H41+H42+H43+H44, 0)</f>
        <v>0</v>
      </c>
      <c r="Z48">
        <f>IF(SourceП4!BI28=4,H41+H42+H43+H44, 0)</f>
        <v>0</v>
      </c>
    </row>
    <row r="49" spans="1:26" ht="28.5" x14ac:dyDescent="0.2">
      <c r="A49" s="39" t="str">
        <f>SourceП4!E31</f>
        <v>3</v>
      </c>
      <c r="B49" s="40" t="str">
        <f>SourceП4!F31</f>
        <v>м10-01-039-06</v>
      </c>
      <c r="C49" s="40" t="str">
        <f>SourceП4!G31</f>
        <v>Извещатель пожарный ручной адресный</v>
      </c>
      <c r="D49" s="24" t="str">
        <f>SourceП4!H31</f>
        <v>ШТ</v>
      </c>
      <c r="E49" s="49">
        <f>SourceП4!I31</f>
        <v>2</v>
      </c>
      <c r="F49" s="47">
        <f>SourceП4!AL31+SourceП4!AM31+SourceП4!AO31</f>
        <v>17.399999999999999</v>
      </c>
      <c r="G49" s="26"/>
      <c r="H49" s="47"/>
      <c r="I49" s="26" t="str">
        <f>SourceП4!BO31</f>
        <v/>
      </c>
      <c r="J49" s="26"/>
      <c r="K49" s="47"/>
      <c r="L49" s="27"/>
      <c r="S49">
        <f>ROUND((SourceП4!FX31/100)*((ROUND(SourceП4!AF31*SourceП4!I31, 2)+ROUND(SourceП4!AE31*SourceП4!I31, 2))), 2)</f>
        <v>27.3</v>
      </c>
      <c r="T49">
        <f>SourceП4!X31</f>
        <v>207.72</v>
      </c>
      <c r="U49">
        <f>ROUND((SourceП4!FY31/100)*((ROUND(SourceП4!AF31*SourceП4!I31, 2)+ROUND(SourceП4!AE31*SourceП4!I31, 2))), 2)</f>
        <v>20.47</v>
      </c>
      <c r="V49">
        <f>SourceП4!Y31</f>
        <v>155.79</v>
      </c>
    </row>
    <row r="50" spans="1:26" ht="14.25" x14ac:dyDescent="0.2">
      <c r="A50" s="39"/>
      <c r="B50" s="40"/>
      <c r="C50" s="40" t="s">
        <v>290</v>
      </c>
      <c r="D50" s="24"/>
      <c r="E50" s="49"/>
      <c r="F50" s="47">
        <f>SourceП4!AO31</f>
        <v>17.059999999999999</v>
      </c>
      <c r="G50" s="26" t="str">
        <f>SourceП4!DG31</f>
        <v/>
      </c>
      <c r="H50" s="47">
        <f>ROUND(SourceП4!AF31*SourceП4!I31, 2)</f>
        <v>34.119999999999997</v>
      </c>
      <c r="I50" s="26"/>
      <c r="J50" s="26">
        <f>IF(SourceП4!BA31&lt;&gt; 0, SourceП4!BA31, 1)</f>
        <v>7.61</v>
      </c>
      <c r="K50" s="47">
        <f>SourceП4!S31</f>
        <v>259.64999999999998</v>
      </c>
      <c r="L50" s="27"/>
      <c r="R50">
        <f>H50</f>
        <v>34.119999999999997</v>
      </c>
    </row>
    <row r="51" spans="1:26" ht="14.25" x14ac:dyDescent="0.2">
      <c r="A51" s="39"/>
      <c r="B51" s="40"/>
      <c r="C51" s="40" t="s">
        <v>292</v>
      </c>
      <c r="D51" s="24"/>
      <c r="E51" s="49"/>
      <c r="F51" s="47">
        <f>SourceП4!AL31</f>
        <v>0.34</v>
      </c>
      <c r="G51" s="26" t="str">
        <f>SourceП4!DD31</f>
        <v/>
      </c>
      <c r="H51" s="47">
        <f>ROUND(SourceП4!AC31*SourceП4!I31, 2)</f>
        <v>0.68</v>
      </c>
      <c r="I51" s="26"/>
      <c r="J51" s="26">
        <f>IF(SourceП4!BC31&lt;&gt; 0, SourceП4!BC31, 1)</f>
        <v>7.61</v>
      </c>
      <c r="K51" s="47">
        <f>SourceП4!P31</f>
        <v>5.17</v>
      </c>
      <c r="L51" s="27"/>
    </row>
    <row r="52" spans="1:26" ht="14.25" x14ac:dyDescent="0.2">
      <c r="A52" s="39"/>
      <c r="B52" s="40"/>
      <c r="C52" s="40" t="s">
        <v>293</v>
      </c>
      <c r="D52" s="24" t="s">
        <v>294</v>
      </c>
      <c r="E52" s="49">
        <f>SourceП4!BZ31</f>
        <v>80</v>
      </c>
      <c r="F52" s="43"/>
      <c r="G52" s="26"/>
      <c r="H52" s="47">
        <f>SUM(S49:S55)</f>
        <v>27.3</v>
      </c>
      <c r="I52" s="29"/>
      <c r="J52" s="45">
        <f>SourceП4!AT31</f>
        <v>80</v>
      </c>
      <c r="K52" s="47">
        <f>SUM(T49:T55)</f>
        <v>207.72</v>
      </c>
      <c r="L52" s="27"/>
    </row>
    <row r="53" spans="1:26" ht="14.25" x14ac:dyDescent="0.2">
      <c r="A53" s="39"/>
      <c r="B53" s="40"/>
      <c r="C53" s="40" t="s">
        <v>295</v>
      </c>
      <c r="D53" s="24" t="s">
        <v>294</v>
      </c>
      <c r="E53" s="49">
        <f>SourceП4!CA31</f>
        <v>60</v>
      </c>
      <c r="F53" s="43"/>
      <c r="G53" s="26"/>
      <c r="H53" s="47">
        <f>SUM(U49:U55)</f>
        <v>20.47</v>
      </c>
      <c r="I53" s="29"/>
      <c r="J53" s="45">
        <f>SourceП4!AU31</f>
        <v>60</v>
      </c>
      <c r="K53" s="47">
        <f>SUM(V49:V55)</f>
        <v>155.79</v>
      </c>
      <c r="L53" s="27"/>
    </row>
    <row r="54" spans="1:26" ht="14.25" x14ac:dyDescent="0.2">
      <c r="A54" s="39"/>
      <c r="B54" s="40"/>
      <c r="C54" s="40" t="s">
        <v>296</v>
      </c>
      <c r="D54" s="24" t="s">
        <v>297</v>
      </c>
      <c r="E54" s="49">
        <f>SourceП4!AQ31</f>
        <v>2</v>
      </c>
      <c r="F54" s="47"/>
      <c r="G54" s="26" t="str">
        <f>SourceП4!DI31</f>
        <v/>
      </c>
      <c r="H54" s="47"/>
      <c r="I54" s="26"/>
      <c r="J54" s="26"/>
      <c r="K54" s="47"/>
      <c r="L54" s="30">
        <f>SourceП4!U31</f>
        <v>4</v>
      </c>
    </row>
    <row r="55" spans="1:26" ht="28.5" x14ac:dyDescent="0.2">
      <c r="A55" s="41" t="str">
        <f>SourceП4!E32</f>
        <v>3,1</v>
      </c>
      <c r="B55" s="42" t="str">
        <f>SourceП4!F32</f>
        <v>61.2.02.03-0023</v>
      </c>
      <c r="C55" s="42" t="str">
        <f>SourceП4!G32</f>
        <v>Извещатель пожарный ручной ИПР-513-АМ</v>
      </c>
      <c r="D55" s="32" t="str">
        <f>SourceП4!H32</f>
        <v>10 шт.</v>
      </c>
      <c r="E55" s="33">
        <f>SourceП4!I32</f>
        <v>2</v>
      </c>
      <c r="F55" s="34">
        <f>SourceП4!AL32+SourceП4!AM32+SourceП4!AO32</f>
        <v>289.64999999999998</v>
      </c>
      <c r="G55" s="35" t="s">
        <v>3</v>
      </c>
      <c r="H55" s="34">
        <f>ROUND(SourceП4!AC32*SourceП4!I32, 2)+ROUND(SourceП4!AD32*SourceП4!I32, 2)+ROUND(SourceП4!AF32*SourceП4!I32, 2)</f>
        <v>579.29999999999995</v>
      </c>
      <c r="I55" s="36"/>
      <c r="J55" s="36">
        <f>IF(SourceП4!BC32&lt;&gt; 0, SourceП4!BC32, 1)</f>
        <v>7.61</v>
      </c>
      <c r="K55" s="34">
        <f>SourceП4!O32</f>
        <v>4408.47</v>
      </c>
      <c r="L55" s="37"/>
      <c r="S55">
        <f>ROUND((SourceП4!FX32/100)*((ROUND(SourceП4!AF32*SourceП4!I32, 2)+ROUND(SourceП4!AE32*SourceП4!I32, 2))), 2)</f>
        <v>0</v>
      </c>
      <c r="T55">
        <f>SourceП4!X32</f>
        <v>0</v>
      </c>
      <c r="U55">
        <f>ROUND((SourceП4!FY32/100)*((ROUND(SourceП4!AF32*SourceП4!I32, 2)+ROUND(SourceП4!AE32*SourceП4!I32, 2))), 2)</f>
        <v>0</v>
      </c>
      <c r="V55">
        <f>SourceП4!Y32</f>
        <v>0</v>
      </c>
      <c r="W55">
        <f>IF(SourceП4!BI32&lt;=1,H55, 0)</f>
        <v>0</v>
      </c>
      <c r="X55">
        <f>IF(SourceП4!BI32=2,H55, 0)</f>
        <v>579.29999999999995</v>
      </c>
      <c r="Y55">
        <f>IF(SourceП4!BI32=3,H55, 0)</f>
        <v>0</v>
      </c>
      <c r="Z55">
        <f>IF(SourceП4!BI32=4,H55, 0)</f>
        <v>0</v>
      </c>
    </row>
    <row r="56" spans="1:26" ht="15" x14ac:dyDescent="0.25">
      <c r="G56" s="54">
        <f>H50+H51+H52+H53+SUM(H55:H55)</f>
        <v>661.86999999999989</v>
      </c>
      <c r="H56" s="54"/>
      <c r="J56" s="54">
        <f>K50+K51+K52+K53+SUM(K55:K55)</f>
        <v>5036.8</v>
      </c>
      <c r="K56" s="54"/>
      <c r="L56" s="38">
        <f>SourceП4!U31</f>
        <v>4</v>
      </c>
      <c r="O56" s="20">
        <f>G56</f>
        <v>661.86999999999989</v>
      </c>
      <c r="P56" s="20">
        <f>J56</f>
        <v>5036.8</v>
      </c>
      <c r="Q56" s="20">
        <f>L56</f>
        <v>4</v>
      </c>
      <c r="W56">
        <f>IF(SourceП4!BI31&lt;=1,H50+H51+H52+H53, 0)</f>
        <v>0</v>
      </c>
      <c r="X56">
        <f>IF(SourceП4!BI31=2,H50+H51+H52+H53, 0)</f>
        <v>82.57</v>
      </c>
      <c r="Y56">
        <f>IF(SourceП4!BI31=3,H50+H51+H52+H53, 0)</f>
        <v>0</v>
      </c>
      <c r="Z56">
        <f>IF(SourceП4!BI31=4,H50+H51+H52+H53, 0)</f>
        <v>0</v>
      </c>
    </row>
    <row r="57" spans="1:26" ht="14.25" x14ac:dyDescent="0.2">
      <c r="A57" s="39" t="str">
        <f>SourceП4!E33</f>
        <v>4</v>
      </c>
      <c r="B57" s="40" t="str">
        <f>SourceП4!F33</f>
        <v>м08-03-593-10</v>
      </c>
      <c r="C57" s="40" t="str">
        <f>SourceП4!G33</f>
        <v>Световые настенные указатели</v>
      </c>
      <c r="D57" s="24" t="str">
        <f>SourceП4!H33</f>
        <v>100 ШТ</v>
      </c>
      <c r="E57" s="49">
        <f>SourceП4!I33</f>
        <v>2</v>
      </c>
      <c r="F57" s="47">
        <f>SourceП4!AL33+SourceП4!AM33+SourceП4!AO33</f>
        <v>1335.26</v>
      </c>
      <c r="G57" s="26"/>
      <c r="H57" s="47"/>
      <c r="I57" s="26" t="str">
        <f>SourceП4!BO33</f>
        <v/>
      </c>
      <c r="J57" s="26"/>
      <c r="K57" s="47"/>
      <c r="L57" s="27"/>
      <c r="S57">
        <f>ROUND((SourceП4!FX33/100)*((ROUND(SourceП4!AF33*SourceП4!I33, 2)+ROUND(SourceП4!AE33*SourceП4!I33, 2))), 2)</f>
        <v>1490.25</v>
      </c>
      <c r="T57">
        <f>SourceП4!X33</f>
        <v>11340.77</v>
      </c>
      <c r="U57">
        <f>ROUND((SourceП4!FY33/100)*((ROUND(SourceП4!AF33*SourceП4!I33, 2)+ROUND(SourceП4!AE33*SourceП4!I33, 2))), 2)</f>
        <v>1019.64</v>
      </c>
      <c r="V57">
        <f>SourceП4!Y33</f>
        <v>7759.47</v>
      </c>
    </row>
    <row r="58" spans="1:26" ht="14.25" x14ac:dyDescent="0.2">
      <c r="A58" s="39"/>
      <c r="B58" s="40"/>
      <c r="C58" s="40" t="s">
        <v>290</v>
      </c>
      <c r="D58" s="24"/>
      <c r="E58" s="49"/>
      <c r="F58" s="47">
        <f>SourceП4!AO33</f>
        <v>779.32</v>
      </c>
      <c r="G58" s="26" t="str">
        <f>SourceП4!DG33</f>
        <v/>
      </c>
      <c r="H58" s="47">
        <f>ROUND(SourceП4!AF33*SourceП4!I33, 2)</f>
        <v>1558.64</v>
      </c>
      <c r="I58" s="26"/>
      <c r="J58" s="26">
        <f>IF(SourceП4!BA33&lt;&gt; 0, SourceП4!BA33, 1)</f>
        <v>7.61</v>
      </c>
      <c r="K58" s="47">
        <f>SourceП4!S33</f>
        <v>11861.25</v>
      </c>
      <c r="L58" s="27"/>
      <c r="R58">
        <f>H58</f>
        <v>1558.64</v>
      </c>
    </row>
    <row r="59" spans="1:26" ht="14.25" x14ac:dyDescent="0.2">
      <c r="A59" s="39"/>
      <c r="B59" s="40"/>
      <c r="C59" s="40" t="s">
        <v>165</v>
      </c>
      <c r="D59" s="24"/>
      <c r="E59" s="49"/>
      <c r="F59" s="47">
        <f>SourceП4!AM33</f>
        <v>35.54</v>
      </c>
      <c r="G59" s="26" t="str">
        <f>SourceП4!DE33</f>
        <v/>
      </c>
      <c r="H59" s="47">
        <f>ROUND(SourceП4!AD33*SourceП4!I33, 2)</f>
        <v>71.08</v>
      </c>
      <c r="I59" s="26"/>
      <c r="J59" s="26">
        <f>IF(SourceП4!BB33&lt;&gt; 0, SourceП4!BB33, 1)</f>
        <v>7.61</v>
      </c>
      <c r="K59" s="47">
        <f>SourceП4!Q33</f>
        <v>540.91999999999996</v>
      </c>
      <c r="L59" s="27"/>
    </row>
    <row r="60" spans="1:26" ht="14.25" x14ac:dyDescent="0.2">
      <c r="A60" s="39"/>
      <c r="B60" s="40"/>
      <c r="C60" s="40" t="s">
        <v>291</v>
      </c>
      <c r="D60" s="24"/>
      <c r="E60" s="49"/>
      <c r="F60" s="47">
        <f>SourceП4!AN33</f>
        <v>5.0199999999999996</v>
      </c>
      <c r="G60" s="26" t="str">
        <f>SourceП4!DF33</f>
        <v/>
      </c>
      <c r="H60" s="28">
        <f>ROUND(SourceП4!AE33*SourceП4!I33, 2)</f>
        <v>10.039999999999999</v>
      </c>
      <c r="I60" s="26"/>
      <c r="J60" s="26">
        <f>IF(SourceП4!BS33&lt;&gt; 0, SourceП4!BS33, 1)</f>
        <v>7.61</v>
      </c>
      <c r="K60" s="28">
        <f>SourceП4!R33</f>
        <v>76.400000000000006</v>
      </c>
      <c r="L60" s="27"/>
      <c r="R60">
        <f>H60</f>
        <v>10.039999999999999</v>
      </c>
    </row>
    <row r="61" spans="1:26" ht="14.25" x14ac:dyDescent="0.2">
      <c r="A61" s="39"/>
      <c r="B61" s="40"/>
      <c r="C61" s="40" t="s">
        <v>292</v>
      </c>
      <c r="D61" s="24"/>
      <c r="E61" s="49"/>
      <c r="F61" s="47">
        <f>SourceП4!AL33</f>
        <v>520.4</v>
      </c>
      <c r="G61" s="26" t="str">
        <f>SourceП4!DD33</f>
        <v/>
      </c>
      <c r="H61" s="47">
        <f>ROUND(SourceП4!AC33*SourceП4!I33, 2)</f>
        <v>1040.8</v>
      </c>
      <c r="I61" s="26"/>
      <c r="J61" s="26">
        <f>IF(SourceП4!BC33&lt;&gt; 0, SourceП4!BC33, 1)</f>
        <v>7.61</v>
      </c>
      <c r="K61" s="47">
        <f>SourceП4!P33</f>
        <v>7920.49</v>
      </c>
      <c r="L61" s="27"/>
    </row>
    <row r="62" spans="1:26" ht="14.25" x14ac:dyDescent="0.2">
      <c r="A62" s="39"/>
      <c r="B62" s="40"/>
      <c r="C62" s="40" t="s">
        <v>293</v>
      </c>
      <c r="D62" s="24" t="s">
        <v>294</v>
      </c>
      <c r="E62" s="49">
        <f>SourceП4!BZ33</f>
        <v>95</v>
      </c>
      <c r="F62" s="43"/>
      <c r="G62" s="26"/>
      <c r="H62" s="47">
        <f>SUM(S57:S65)</f>
        <v>1490.25</v>
      </c>
      <c r="I62" s="29"/>
      <c r="J62" s="45">
        <f>SourceП4!AT33</f>
        <v>95</v>
      </c>
      <c r="K62" s="47">
        <f>SUM(T57:T65)</f>
        <v>11340.77</v>
      </c>
      <c r="L62" s="27"/>
    </row>
    <row r="63" spans="1:26" ht="14.25" x14ac:dyDescent="0.2">
      <c r="A63" s="39"/>
      <c r="B63" s="40"/>
      <c r="C63" s="40" t="s">
        <v>295</v>
      </c>
      <c r="D63" s="24" t="s">
        <v>294</v>
      </c>
      <c r="E63" s="49">
        <f>SourceП4!CA33</f>
        <v>65</v>
      </c>
      <c r="F63" s="43"/>
      <c r="G63" s="26"/>
      <c r="H63" s="47">
        <f>SUM(U57:U65)</f>
        <v>1019.64</v>
      </c>
      <c r="I63" s="29"/>
      <c r="J63" s="45">
        <f>SourceП4!AU33</f>
        <v>65</v>
      </c>
      <c r="K63" s="47">
        <f>SUM(V57:V65)</f>
        <v>7759.47</v>
      </c>
      <c r="L63" s="27"/>
    </row>
    <row r="64" spans="1:26" ht="14.25" x14ac:dyDescent="0.2">
      <c r="A64" s="39"/>
      <c r="B64" s="40"/>
      <c r="C64" s="40" t="s">
        <v>296</v>
      </c>
      <c r="D64" s="24" t="s">
        <v>297</v>
      </c>
      <c r="E64" s="49">
        <f>SourceП4!AQ33</f>
        <v>78.56</v>
      </c>
      <c r="F64" s="47"/>
      <c r="G64" s="26" t="str">
        <f>SourceП4!DI33</f>
        <v/>
      </c>
      <c r="H64" s="47"/>
      <c r="I64" s="26"/>
      <c r="J64" s="26"/>
      <c r="K64" s="47"/>
      <c r="L64" s="30">
        <f>SourceП4!U33</f>
        <v>157.12</v>
      </c>
    </row>
    <row r="65" spans="1:26" ht="28.5" x14ac:dyDescent="0.2">
      <c r="A65" s="41" t="str">
        <f>SourceП4!E34</f>
        <v>4,1</v>
      </c>
      <c r="B65" s="42" t="str">
        <f>SourceП4!F34</f>
        <v>61.2.04.07-0008</v>
      </c>
      <c r="C65" s="42" t="str">
        <f>SourceП4!G34</f>
        <v>Оповещатель световой МОЛНИЯ-12 ВЫХОД</v>
      </c>
      <c r="D65" s="32" t="str">
        <f>SourceП4!H34</f>
        <v>шт.</v>
      </c>
      <c r="E65" s="33">
        <f>SourceП4!I34</f>
        <v>2</v>
      </c>
      <c r="F65" s="34">
        <f>SourceП4!AL34+SourceП4!AM34+SourceП4!AO34</f>
        <v>38.380000000000003</v>
      </c>
      <c r="G65" s="35" t="s">
        <v>3</v>
      </c>
      <c r="H65" s="34">
        <f>ROUND(SourceП4!AC34*SourceП4!I34, 2)+ROUND(SourceП4!AD34*SourceП4!I34, 2)+ROUND(SourceП4!AF34*SourceП4!I34, 2)</f>
        <v>76.760000000000005</v>
      </c>
      <c r="I65" s="36"/>
      <c r="J65" s="36">
        <f>IF(SourceП4!BC34&lt;&gt; 0, SourceП4!BC34, 1)</f>
        <v>7.61</v>
      </c>
      <c r="K65" s="34">
        <f>SourceП4!O34</f>
        <v>584.14</v>
      </c>
      <c r="L65" s="37"/>
      <c r="S65">
        <f>ROUND((SourceП4!FX34/100)*((ROUND(SourceП4!AF34*SourceП4!I34, 2)+ROUND(SourceП4!AE34*SourceП4!I34, 2))), 2)</f>
        <v>0</v>
      </c>
      <c r="T65">
        <f>SourceП4!X34</f>
        <v>0</v>
      </c>
      <c r="U65">
        <f>ROUND((SourceП4!FY34/100)*((ROUND(SourceП4!AF34*SourceП4!I34, 2)+ROUND(SourceП4!AE34*SourceП4!I34, 2))), 2)</f>
        <v>0</v>
      </c>
      <c r="V65">
        <f>SourceП4!Y34</f>
        <v>0</v>
      </c>
      <c r="W65">
        <f>IF(SourceП4!BI34&lt;=1,H65, 0)</f>
        <v>0</v>
      </c>
      <c r="X65">
        <f>IF(SourceП4!BI34=2,H65, 0)</f>
        <v>76.760000000000005</v>
      </c>
      <c r="Y65">
        <f>IF(SourceП4!BI34=3,H65, 0)</f>
        <v>0</v>
      </c>
      <c r="Z65">
        <f>IF(SourceП4!BI34=4,H65, 0)</f>
        <v>0</v>
      </c>
    </row>
    <row r="66" spans="1:26" ht="15" x14ac:dyDescent="0.25">
      <c r="G66" s="54">
        <f>H58+H59+H61+H62+H63+SUM(H65:H65)</f>
        <v>5257.170000000001</v>
      </c>
      <c r="H66" s="54"/>
      <c r="J66" s="54">
        <f>K58+K59+K61+K62+K63+SUM(K65:K65)</f>
        <v>40007.040000000001</v>
      </c>
      <c r="K66" s="54"/>
      <c r="L66" s="38">
        <f>SourceП4!U33</f>
        <v>157.12</v>
      </c>
      <c r="O66" s="20">
        <f>G66</f>
        <v>5257.170000000001</v>
      </c>
      <c r="P66" s="20">
        <f>J66</f>
        <v>40007.040000000001</v>
      </c>
      <c r="Q66" s="20">
        <f>L66</f>
        <v>157.12</v>
      </c>
      <c r="W66">
        <f>IF(SourceП4!BI33&lt;=1,H58+H59+H61+H62+H63, 0)</f>
        <v>0</v>
      </c>
      <c r="X66">
        <f>IF(SourceП4!BI33=2,H58+H59+H61+H62+H63, 0)</f>
        <v>5180.4100000000008</v>
      </c>
      <c r="Y66">
        <f>IF(SourceП4!BI33=3,H58+H59+H61+H62+H63, 0)</f>
        <v>0</v>
      </c>
      <c r="Z66">
        <f>IF(SourceП4!BI33=4,H58+H59+H61+H62+H63, 0)</f>
        <v>0</v>
      </c>
    </row>
    <row r="67" spans="1:26" ht="57" x14ac:dyDescent="0.2">
      <c r="A67" s="39" t="str">
        <f>SourceП4!E35</f>
        <v>5</v>
      </c>
      <c r="B67" s="40" t="str">
        <f>SourceП4!F35</f>
        <v>м08-03-572-05</v>
      </c>
      <c r="C67" s="40" t="str">
        <f>SourceП4!G35</f>
        <v>Блок управления шкафного исполнения или распределительный пункт (шкаф), устанавливаемый на стене, высота и ширина до 1700х1100 мм</v>
      </c>
      <c r="D67" s="24" t="str">
        <f>SourceП4!H35</f>
        <v>ШТ</v>
      </c>
      <c r="E67" s="49">
        <f>SourceП4!I35</f>
        <v>1</v>
      </c>
      <c r="F67" s="47">
        <f>SourceП4!AL35+SourceП4!AM35+SourceП4!AO35</f>
        <v>455.82000000000005</v>
      </c>
      <c r="G67" s="26"/>
      <c r="H67" s="47"/>
      <c r="I67" s="26" t="str">
        <f>SourceП4!BO35</f>
        <v/>
      </c>
      <c r="J67" s="26"/>
      <c r="K67" s="47"/>
      <c r="L67" s="27"/>
      <c r="S67">
        <f>ROUND((SourceП4!FX35/100)*((ROUND(SourceП4!AF35*SourceП4!I35, 2)+ROUND(SourceП4!AE35*SourceП4!I35, 2))), 2)</f>
        <v>40.76</v>
      </c>
      <c r="T67">
        <f>SourceП4!X35</f>
        <v>310.22000000000003</v>
      </c>
      <c r="U67">
        <f>ROUND((SourceП4!FY35/100)*((ROUND(SourceП4!AF35*SourceП4!I35, 2)+ROUND(SourceП4!AE35*SourceП4!I35, 2))), 2)</f>
        <v>27.89</v>
      </c>
      <c r="V67">
        <f>SourceП4!Y35</f>
        <v>212.26</v>
      </c>
    </row>
    <row r="68" spans="1:26" ht="14.25" x14ac:dyDescent="0.2">
      <c r="A68" s="39"/>
      <c r="B68" s="40"/>
      <c r="C68" s="40" t="s">
        <v>290</v>
      </c>
      <c r="D68" s="24"/>
      <c r="E68" s="49"/>
      <c r="F68" s="47">
        <f>SourceП4!AO35</f>
        <v>34.619999999999997</v>
      </c>
      <c r="G68" s="26" t="str">
        <f>SourceП4!DG35</f>
        <v/>
      </c>
      <c r="H68" s="47">
        <f>ROUND(SourceП4!AF35*SourceП4!I35, 2)</f>
        <v>34.619999999999997</v>
      </c>
      <c r="I68" s="26"/>
      <c r="J68" s="26">
        <f>IF(SourceП4!BA35&lt;&gt; 0, SourceП4!BA35, 1)</f>
        <v>7.61</v>
      </c>
      <c r="K68" s="47">
        <f>SourceП4!S35</f>
        <v>263.45999999999998</v>
      </c>
      <c r="L68" s="27"/>
      <c r="R68">
        <f>H68</f>
        <v>34.619999999999997</v>
      </c>
    </row>
    <row r="69" spans="1:26" ht="14.25" x14ac:dyDescent="0.2">
      <c r="A69" s="39"/>
      <c r="B69" s="40"/>
      <c r="C69" s="40" t="s">
        <v>165</v>
      </c>
      <c r="D69" s="24"/>
      <c r="E69" s="49"/>
      <c r="F69" s="47">
        <f>SourceП4!AM35</f>
        <v>69.09</v>
      </c>
      <c r="G69" s="26" t="str">
        <f>SourceП4!DE35</f>
        <v/>
      </c>
      <c r="H69" s="47">
        <f>ROUND(SourceП4!AD35*SourceП4!I35, 2)</f>
        <v>69.09</v>
      </c>
      <c r="I69" s="26"/>
      <c r="J69" s="26">
        <f>IF(SourceП4!BB35&lt;&gt; 0, SourceП4!BB35, 1)</f>
        <v>7.61</v>
      </c>
      <c r="K69" s="47">
        <f>SourceП4!Q35</f>
        <v>525.77</v>
      </c>
      <c r="L69" s="27"/>
    </row>
    <row r="70" spans="1:26" ht="14.25" x14ac:dyDescent="0.2">
      <c r="A70" s="39"/>
      <c r="B70" s="40"/>
      <c r="C70" s="40" t="s">
        <v>291</v>
      </c>
      <c r="D70" s="24"/>
      <c r="E70" s="49"/>
      <c r="F70" s="47">
        <f>SourceП4!AN35</f>
        <v>8.2899999999999991</v>
      </c>
      <c r="G70" s="26" t="str">
        <f>SourceП4!DF35</f>
        <v/>
      </c>
      <c r="H70" s="28">
        <f>ROUND(SourceП4!AE35*SourceП4!I35, 2)</f>
        <v>8.2899999999999991</v>
      </c>
      <c r="I70" s="26"/>
      <c r="J70" s="26">
        <f>IF(SourceП4!BS35&lt;&gt; 0, SourceП4!BS35, 1)</f>
        <v>7.61</v>
      </c>
      <c r="K70" s="28">
        <f>SourceП4!R35</f>
        <v>63.09</v>
      </c>
      <c r="L70" s="27"/>
      <c r="R70">
        <f>H70</f>
        <v>8.2899999999999991</v>
      </c>
    </row>
    <row r="71" spans="1:26" ht="14.25" x14ac:dyDescent="0.2">
      <c r="A71" s="39"/>
      <c r="B71" s="40"/>
      <c r="C71" s="40" t="s">
        <v>292</v>
      </c>
      <c r="D71" s="24"/>
      <c r="E71" s="49"/>
      <c r="F71" s="47">
        <f>SourceП4!AL35</f>
        <v>352.11</v>
      </c>
      <c r="G71" s="26" t="str">
        <f>SourceП4!DD35</f>
        <v/>
      </c>
      <c r="H71" s="47">
        <f>ROUND(SourceП4!AC35*SourceП4!I35, 2)</f>
        <v>352.11</v>
      </c>
      <c r="I71" s="26"/>
      <c r="J71" s="26">
        <f>IF(SourceП4!BC35&lt;&gt; 0, SourceП4!BC35, 1)</f>
        <v>7.61</v>
      </c>
      <c r="K71" s="47">
        <f>SourceП4!P35</f>
        <v>2679.56</v>
      </c>
      <c r="L71" s="27"/>
    </row>
    <row r="72" spans="1:26" ht="14.25" x14ac:dyDescent="0.2">
      <c r="A72" s="39"/>
      <c r="B72" s="40"/>
      <c r="C72" s="40" t="s">
        <v>293</v>
      </c>
      <c r="D72" s="24" t="s">
        <v>294</v>
      </c>
      <c r="E72" s="49">
        <f>SourceП4!BZ35</f>
        <v>95</v>
      </c>
      <c r="F72" s="43"/>
      <c r="G72" s="26"/>
      <c r="H72" s="47">
        <f>SUM(S67:S75)</f>
        <v>40.76</v>
      </c>
      <c r="I72" s="29"/>
      <c r="J72" s="45">
        <f>SourceП4!AT35</f>
        <v>95</v>
      </c>
      <c r="K72" s="47">
        <f>SUM(T67:T75)</f>
        <v>310.22000000000003</v>
      </c>
      <c r="L72" s="27"/>
    </row>
    <row r="73" spans="1:26" ht="14.25" x14ac:dyDescent="0.2">
      <c r="A73" s="39"/>
      <c r="B73" s="40"/>
      <c r="C73" s="40" t="s">
        <v>295</v>
      </c>
      <c r="D73" s="24" t="s">
        <v>294</v>
      </c>
      <c r="E73" s="49">
        <f>SourceП4!CA35</f>
        <v>65</v>
      </c>
      <c r="F73" s="43"/>
      <c r="G73" s="26"/>
      <c r="H73" s="47">
        <f>SUM(U67:U75)</f>
        <v>27.89</v>
      </c>
      <c r="I73" s="29"/>
      <c r="J73" s="45">
        <f>SourceП4!AU35</f>
        <v>65</v>
      </c>
      <c r="K73" s="47">
        <f>SUM(V67:V75)</f>
        <v>212.26</v>
      </c>
      <c r="L73" s="27"/>
    </row>
    <row r="74" spans="1:26" ht="14.25" x14ac:dyDescent="0.2">
      <c r="A74" s="39"/>
      <c r="B74" s="40"/>
      <c r="C74" s="40" t="s">
        <v>296</v>
      </c>
      <c r="D74" s="24" t="s">
        <v>297</v>
      </c>
      <c r="E74" s="49">
        <f>SourceП4!AQ35</f>
        <v>3.49</v>
      </c>
      <c r="F74" s="47"/>
      <c r="G74" s="26" t="str">
        <f>SourceП4!DI35</f>
        <v/>
      </c>
      <c r="H74" s="47"/>
      <c r="I74" s="26"/>
      <c r="J74" s="26"/>
      <c r="K74" s="47"/>
      <c r="L74" s="30">
        <f>SourceП4!U35</f>
        <v>3.49</v>
      </c>
    </row>
    <row r="75" spans="1:26" ht="39.75" x14ac:dyDescent="0.2">
      <c r="A75" s="41" t="str">
        <f>SourceП4!E36</f>
        <v>5,1</v>
      </c>
      <c r="B75" s="42" t="str">
        <f>SourceП4!F36</f>
        <v>Прайс-лист ООО ТРИОН</v>
      </c>
      <c r="C75" s="42" t="s">
        <v>299</v>
      </c>
      <c r="D75" s="32" t="str">
        <f>SourceП4!H36</f>
        <v>ШТ</v>
      </c>
      <c r="E75" s="33">
        <f>SourceП4!I36</f>
        <v>1</v>
      </c>
      <c r="F75" s="34">
        <f>SourceП4!AL36+SourceП4!AM36+SourceП4!AO36</f>
        <v>149.22</v>
      </c>
      <c r="G75" s="35" t="s">
        <v>3</v>
      </c>
      <c r="H75" s="34">
        <f>ROUND(SourceП4!AC36*SourceП4!I36, 2)+ROUND(SourceП4!AD36*SourceП4!I36, 2)+ROUND(SourceП4!AF36*SourceП4!I36, 2)</f>
        <v>149.22</v>
      </c>
      <c r="I75" s="36"/>
      <c r="J75" s="36">
        <f>IF(SourceП4!BC36&lt;&gt; 0, SourceП4!BC36, 1)</f>
        <v>7.61</v>
      </c>
      <c r="K75" s="34">
        <f>SourceП4!O36</f>
        <v>1135.56</v>
      </c>
      <c r="L75" s="37"/>
      <c r="S75">
        <f>ROUND((SourceП4!FX36/100)*((ROUND(SourceП4!AF36*SourceП4!I36, 2)+ROUND(SourceП4!AE36*SourceП4!I36, 2))), 2)</f>
        <v>0</v>
      </c>
      <c r="T75">
        <f>SourceП4!X36</f>
        <v>0</v>
      </c>
      <c r="U75">
        <f>ROUND((SourceП4!FY36/100)*((ROUND(SourceП4!AF36*SourceП4!I36, 2)+ROUND(SourceП4!AE36*SourceП4!I36, 2))), 2)</f>
        <v>0</v>
      </c>
      <c r="V75">
        <f>SourceП4!Y36</f>
        <v>0</v>
      </c>
      <c r="W75">
        <f>IF(SourceП4!BI36&lt;=1,H75, 0)</f>
        <v>0</v>
      </c>
      <c r="X75">
        <f>IF(SourceП4!BI36=2,H75, 0)</f>
        <v>149.22</v>
      </c>
      <c r="Y75">
        <f>IF(SourceП4!BI36=3,H75, 0)</f>
        <v>0</v>
      </c>
      <c r="Z75">
        <f>IF(SourceП4!BI36=4,H75, 0)</f>
        <v>0</v>
      </c>
    </row>
    <row r="76" spans="1:26" ht="15" x14ac:dyDescent="0.25">
      <c r="G76" s="54">
        <f>H68+H69+H71+H72+H73+SUM(H75:H75)</f>
        <v>673.69</v>
      </c>
      <c r="H76" s="54"/>
      <c r="J76" s="54">
        <f>K68+K69+K71+K72+K73+SUM(K75:K75)</f>
        <v>5126.83</v>
      </c>
      <c r="K76" s="54"/>
      <c r="L76" s="38">
        <f>SourceП4!U35</f>
        <v>3.49</v>
      </c>
      <c r="O76" s="20">
        <f>G76</f>
        <v>673.69</v>
      </c>
      <c r="P76" s="20">
        <f>J76</f>
        <v>5126.83</v>
      </c>
      <c r="Q76" s="20">
        <f>L76</f>
        <v>3.49</v>
      </c>
      <c r="W76">
        <f>IF(SourceП4!BI35&lt;=1,H68+H69+H71+H72+H73, 0)</f>
        <v>0</v>
      </c>
      <c r="X76">
        <f>IF(SourceП4!BI35=2,H68+H69+H71+H72+H73, 0)</f>
        <v>524.47</v>
      </c>
      <c r="Y76">
        <f>IF(SourceП4!BI35=3,H68+H69+H71+H72+H73, 0)</f>
        <v>0</v>
      </c>
      <c r="Z76">
        <f>IF(SourceП4!BI35=4,H68+H69+H71+H72+H73, 0)</f>
        <v>0</v>
      </c>
    </row>
    <row r="77" spans="1:26" ht="28.5" x14ac:dyDescent="0.2">
      <c r="A77" s="39" t="str">
        <f>SourceП4!E37</f>
        <v>6</v>
      </c>
      <c r="B77" s="40" t="str">
        <f>SourceП4!F37</f>
        <v>м10-04-101-07</v>
      </c>
      <c r="C77" s="40" t="str">
        <f>SourceП4!G37</f>
        <v>Громкоговоритель или звуковая колонка в помещении</v>
      </c>
      <c r="D77" s="24" t="str">
        <f>SourceП4!H37</f>
        <v>ШТ</v>
      </c>
      <c r="E77" s="49">
        <f>SourceП4!I37</f>
        <v>46</v>
      </c>
      <c r="F77" s="47">
        <f>SourceП4!AL37+SourceП4!AM37+SourceП4!AO37</f>
        <v>30.770000000000003</v>
      </c>
      <c r="G77" s="26"/>
      <c r="H77" s="47"/>
      <c r="I77" s="26" t="str">
        <f>SourceП4!BO37</f>
        <v/>
      </c>
      <c r="J77" s="26"/>
      <c r="K77" s="47"/>
      <c r="L77" s="27"/>
      <c r="S77">
        <f>ROUND((SourceП4!FX37/100)*((ROUND(SourceП4!AF37*SourceП4!I37, 2)+ROUND(SourceП4!AE37*SourceП4!I37, 2))), 2)</f>
        <v>767.68</v>
      </c>
      <c r="T77">
        <f>SourceП4!X37</f>
        <v>5842.08</v>
      </c>
      <c r="U77">
        <f>ROUND((SourceП4!FY37/100)*((ROUND(SourceП4!AF37*SourceП4!I37, 2)+ROUND(SourceП4!AE37*SourceП4!I37, 2))), 2)</f>
        <v>542.39</v>
      </c>
      <c r="V77">
        <f>SourceП4!Y37</f>
        <v>4127.5600000000004</v>
      </c>
    </row>
    <row r="78" spans="1:26" ht="14.25" x14ac:dyDescent="0.2">
      <c r="A78" s="39"/>
      <c r="B78" s="40"/>
      <c r="C78" s="40" t="s">
        <v>290</v>
      </c>
      <c r="D78" s="24"/>
      <c r="E78" s="49"/>
      <c r="F78" s="47">
        <f>SourceП4!AO37</f>
        <v>18.14</v>
      </c>
      <c r="G78" s="26" t="str">
        <f>SourceП4!DG37</f>
        <v/>
      </c>
      <c r="H78" s="47">
        <f>ROUND(SourceП4!AF37*SourceП4!I37, 2)</f>
        <v>834.44</v>
      </c>
      <c r="I78" s="26"/>
      <c r="J78" s="26">
        <f>IF(SourceП4!BA37&lt;&gt; 0, SourceП4!BA37, 1)</f>
        <v>7.61</v>
      </c>
      <c r="K78" s="47">
        <f>SourceП4!S37</f>
        <v>6350.09</v>
      </c>
      <c r="L78" s="27"/>
      <c r="R78">
        <f>H78</f>
        <v>834.44</v>
      </c>
    </row>
    <row r="79" spans="1:26" ht="14.25" x14ac:dyDescent="0.2">
      <c r="A79" s="39"/>
      <c r="B79" s="40"/>
      <c r="C79" s="40" t="s">
        <v>292</v>
      </c>
      <c r="D79" s="24"/>
      <c r="E79" s="49"/>
      <c r="F79" s="47">
        <f>SourceП4!AL37</f>
        <v>12.63</v>
      </c>
      <c r="G79" s="26" t="str">
        <f>SourceП4!DD37</f>
        <v/>
      </c>
      <c r="H79" s="47">
        <f>ROUND(SourceП4!AC37*SourceП4!I37, 2)</f>
        <v>580.98</v>
      </c>
      <c r="I79" s="26"/>
      <c r="J79" s="26">
        <f>IF(SourceП4!BC37&lt;&gt; 0, SourceП4!BC37, 1)</f>
        <v>7.61</v>
      </c>
      <c r="K79" s="47">
        <f>SourceП4!P37</f>
        <v>4421.26</v>
      </c>
      <c r="L79" s="27"/>
    </row>
    <row r="80" spans="1:26" ht="14.25" x14ac:dyDescent="0.2">
      <c r="A80" s="39"/>
      <c r="B80" s="40"/>
      <c r="C80" s="40" t="s">
        <v>293</v>
      </c>
      <c r="D80" s="24" t="s">
        <v>294</v>
      </c>
      <c r="E80" s="49">
        <f>SourceП4!BZ37</f>
        <v>92</v>
      </c>
      <c r="F80" s="43"/>
      <c r="G80" s="26"/>
      <c r="H80" s="47">
        <f>SUM(S77:S83)</f>
        <v>767.68</v>
      </c>
      <c r="I80" s="29"/>
      <c r="J80" s="45">
        <f>SourceП4!AT37</f>
        <v>92</v>
      </c>
      <c r="K80" s="47">
        <f>SUM(T77:T83)</f>
        <v>5842.08</v>
      </c>
      <c r="L80" s="27"/>
    </row>
    <row r="81" spans="1:26" ht="14.25" x14ac:dyDescent="0.2">
      <c r="A81" s="39"/>
      <c r="B81" s="40"/>
      <c r="C81" s="40" t="s">
        <v>295</v>
      </c>
      <c r="D81" s="24" t="s">
        <v>294</v>
      </c>
      <c r="E81" s="49">
        <f>SourceП4!CA37</f>
        <v>65</v>
      </c>
      <c r="F81" s="43"/>
      <c r="G81" s="26"/>
      <c r="H81" s="47">
        <f>SUM(U77:U83)</f>
        <v>542.39</v>
      </c>
      <c r="I81" s="29"/>
      <c r="J81" s="45">
        <f>SourceП4!AU37</f>
        <v>65</v>
      </c>
      <c r="K81" s="47">
        <f>SUM(V77:V83)</f>
        <v>4127.5600000000004</v>
      </c>
      <c r="L81" s="27"/>
    </row>
    <row r="82" spans="1:26" ht="14.25" x14ac:dyDescent="0.2">
      <c r="A82" s="39"/>
      <c r="B82" s="40"/>
      <c r="C82" s="40" t="s">
        <v>296</v>
      </c>
      <c r="D82" s="24" t="s">
        <v>297</v>
      </c>
      <c r="E82" s="49">
        <f>SourceП4!AQ37</f>
        <v>2</v>
      </c>
      <c r="F82" s="47"/>
      <c r="G82" s="26" t="str">
        <f>SourceП4!DI37</f>
        <v/>
      </c>
      <c r="H82" s="47"/>
      <c r="I82" s="26"/>
      <c r="J82" s="26"/>
      <c r="K82" s="47"/>
      <c r="L82" s="30">
        <f>SourceП4!U37</f>
        <v>92</v>
      </c>
    </row>
    <row r="83" spans="1:26" ht="54" x14ac:dyDescent="0.2">
      <c r="A83" s="41" t="str">
        <f>SourceП4!E38</f>
        <v>6,1</v>
      </c>
      <c r="B83" s="42" t="str">
        <f>SourceП4!F38</f>
        <v>Прайс-лист ТД Видеоглаз</v>
      </c>
      <c r="C83" s="42" t="s">
        <v>300</v>
      </c>
      <c r="D83" s="32" t="str">
        <f>SourceП4!H38</f>
        <v>ШТ</v>
      </c>
      <c r="E83" s="33">
        <f>SourceП4!I38</f>
        <v>46</v>
      </c>
      <c r="F83" s="34">
        <f>SourceП4!AL38+SourceП4!AM38+SourceП4!AO38</f>
        <v>146.55000000000001</v>
      </c>
      <c r="G83" s="35" t="s">
        <v>3</v>
      </c>
      <c r="H83" s="34">
        <f>ROUND(SourceП4!AC38*SourceП4!I38, 2)+ROUND(SourceП4!AD38*SourceП4!I38, 2)+ROUND(SourceП4!AF38*SourceП4!I38, 2)</f>
        <v>6741.3</v>
      </c>
      <c r="I83" s="36"/>
      <c r="J83" s="36">
        <f>IF(SourceП4!BC38&lt;&gt; 0, SourceП4!BC38, 1)</f>
        <v>7.61</v>
      </c>
      <c r="K83" s="34">
        <f>SourceП4!O38</f>
        <v>51301.29</v>
      </c>
      <c r="L83" s="37"/>
      <c r="S83">
        <f>ROUND((SourceП4!FX38/100)*((ROUND(SourceП4!AF38*SourceП4!I38, 2)+ROUND(SourceП4!AE38*SourceП4!I38, 2))), 2)</f>
        <v>0</v>
      </c>
      <c r="T83">
        <f>SourceП4!X38</f>
        <v>0</v>
      </c>
      <c r="U83">
        <f>ROUND((SourceП4!FY38/100)*((ROUND(SourceП4!AF38*SourceП4!I38, 2)+ROUND(SourceП4!AE38*SourceП4!I38, 2))), 2)</f>
        <v>0</v>
      </c>
      <c r="V83">
        <f>SourceП4!Y38</f>
        <v>0</v>
      </c>
      <c r="W83">
        <f>IF(SourceП4!BI38&lt;=1,H83, 0)</f>
        <v>0</v>
      </c>
      <c r="X83">
        <f>IF(SourceП4!BI38=2,H83, 0)</f>
        <v>6741.3</v>
      </c>
      <c r="Y83">
        <f>IF(SourceП4!BI38=3,H83, 0)</f>
        <v>0</v>
      </c>
      <c r="Z83">
        <f>IF(SourceП4!BI38=4,H83, 0)</f>
        <v>0</v>
      </c>
    </row>
    <row r="84" spans="1:26" ht="15" x14ac:dyDescent="0.25">
      <c r="G84" s="54">
        <f>H78+H79+H80+H81+SUM(H83:H83)</f>
        <v>9466.7900000000009</v>
      </c>
      <c r="H84" s="54"/>
      <c r="J84" s="54">
        <f>K78+K79+K80+K81+SUM(K83:K83)</f>
        <v>72042.28</v>
      </c>
      <c r="K84" s="54"/>
      <c r="L84" s="38">
        <f>SourceП4!U37</f>
        <v>92</v>
      </c>
      <c r="O84" s="20">
        <f>G84</f>
        <v>9466.7900000000009</v>
      </c>
      <c r="P84" s="20">
        <f>J84</f>
        <v>72042.28</v>
      </c>
      <c r="Q84" s="20">
        <f>L84</f>
        <v>92</v>
      </c>
      <c r="W84">
        <f>IF(SourceП4!BI37&lt;=1,H78+H79+H80+H81, 0)</f>
        <v>0</v>
      </c>
      <c r="X84">
        <f>IF(SourceП4!BI37=2,H78+H79+H80+H81, 0)</f>
        <v>2725.49</v>
      </c>
      <c r="Y84">
        <f>IF(SourceП4!BI37=3,H78+H79+H80+H81, 0)</f>
        <v>0</v>
      </c>
      <c r="Z84">
        <f>IF(SourceП4!BI37=4,H78+H79+H80+H81, 0)</f>
        <v>0</v>
      </c>
    </row>
    <row r="85" spans="1:26" ht="14.25" x14ac:dyDescent="0.2">
      <c r="A85" s="39" t="str">
        <f>SourceП4!E39</f>
        <v>7</v>
      </c>
      <c r="B85" s="40" t="str">
        <f>SourceП4!F39</f>
        <v>м08-01-121-01</v>
      </c>
      <c r="C85" s="40" t="str">
        <f>SourceП4!G39</f>
        <v>Аккумулятор  стационарный</v>
      </c>
      <c r="D85" s="24" t="str">
        <f>SourceП4!H39</f>
        <v>ШТ</v>
      </c>
      <c r="E85" s="49">
        <f>SourceП4!I39</f>
        <v>1</v>
      </c>
      <c r="F85" s="47">
        <f>SourceП4!AL39+SourceП4!AM39+SourceП4!AO39</f>
        <v>40.47</v>
      </c>
      <c r="G85" s="26"/>
      <c r="H85" s="47"/>
      <c r="I85" s="26" t="str">
        <f>SourceП4!BO39</f>
        <v/>
      </c>
      <c r="J85" s="26"/>
      <c r="K85" s="47"/>
      <c r="L85" s="27"/>
      <c r="S85">
        <f>ROUND((SourceП4!FX39/100)*((ROUND(SourceП4!AF39*SourceП4!I39, 2)+ROUND(SourceП4!AE39*SourceП4!I39, 2))), 2)</f>
        <v>18.829999999999998</v>
      </c>
      <c r="T85">
        <f>SourceП4!X39</f>
        <v>143.29</v>
      </c>
      <c r="U85">
        <f>ROUND((SourceП4!FY39/100)*((ROUND(SourceП4!AF39*SourceП4!I39, 2)+ROUND(SourceП4!AE39*SourceП4!I39, 2))), 2)</f>
        <v>12.88</v>
      </c>
      <c r="V85">
        <f>SourceП4!Y39</f>
        <v>98.04</v>
      </c>
    </row>
    <row r="86" spans="1:26" ht="14.25" x14ac:dyDescent="0.2">
      <c r="A86" s="39"/>
      <c r="B86" s="40"/>
      <c r="C86" s="40" t="s">
        <v>290</v>
      </c>
      <c r="D86" s="24"/>
      <c r="E86" s="49"/>
      <c r="F86" s="47">
        <f>SourceП4!AO39</f>
        <v>19.82</v>
      </c>
      <c r="G86" s="26" t="str">
        <f>SourceП4!DG39</f>
        <v/>
      </c>
      <c r="H86" s="47">
        <f>ROUND(SourceП4!AF39*SourceП4!I39, 2)</f>
        <v>19.82</v>
      </c>
      <c r="I86" s="26"/>
      <c r="J86" s="26">
        <f>IF(SourceП4!BA39&lt;&gt; 0, SourceП4!BA39, 1)</f>
        <v>7.61</v>
      </c>
      <c r="K86" s="47">
        <f>SourceП4!S39</f>
        <v>150.83000000000001</v>
      </c>
      <c r="L86" s="27"/>
      <c r="R86">
        <f>H86</f>
        <v>19.82</v>
      </c>
    </row>
    <row r="87" spans="1:26" ht="14.25" x14ac:dyDescent="0.2">
      <c r="A87" s="39"/>
      <c r="B87" s="40"/>
      <c r="C87" s="40" t="s">
        <v>292</v>
      </c>
      <c r="D87" s="24"/>
      <c r="E87" s="49"/>
      <c r="F87" s="47">
        <f>SourceП4!AL39</f>
        <v>20.65</v>
      </c>
      <c r="G87" s="26" t="str">
        <f>SourceП4!DD39</f>
        <v/>
      </c>
      <c r="H87" s="47">
        <f>ROUND(SourceП4!AC39*SourceП4!I39, 2)</f>
        <v>20.65</v>
      </c>
      <c r="I87" s="26"/>
      <c r="J87" s="26">
        <f>IF(SourceП4!BC39&lt;&gt; 0, SourceП4!BC39, 1)</f>
        <v>7.61</v>
      </c>
      <c r="K87" s="47">
        <f>SourceП4!P39</f>
        <v>157.15</v>
      </c>
      <c r="L87" s="27"/>
    </row>
    <row r="88" spans="1:26" ht="14.25" x14ac:dyDescent="0.2">
      <c r="A88" s="39"/>
      <c r="B88" s="40"/>
      <c r="C88" s="40" t="s">
        <v>293</v>
      </c>
      <c r="D88" s="24" t="s">
        <v>294</v>
      </c>
      <c r="E88" s="49">
        <f>SourceП4!BZ39</f>
        <v>95</v>
      </c>
      <c r="F88" s="43"/>
      <c r="G88" s="26"/>
      <c r="H88" s="47">
        <f>SUM(S85:S91)</f>
        <v>18.829999999999998</v>
      </c>
      <c r="I88" s="29"/>
      <c r="J88" s="45">
        <f>SourceП4!AT39</f>
        <v>95</v>
      </c>
      <c r="K88" s="47">
        <f>SUM(T85:T91)</f>
        <v>143.29</v>
      </c>
      <c r="L88" s="27"/>
    </row>
    <row r="89" spans="1:26" ht="14.25" x14ac:dyDescent="0.2">
      <c r="A89" s="39"/>
      <c r="B89" s="40"/>
      <c r="C89" s="40" t="s">
        <v>295</v>
      </c>
      <c r="D89" s="24" t="s">
        <v>294</v>
      </c>
      <c r="E89" s="49">
        <f>SourceП4!CA39</f>
        <v>65</v>
      </c>
      <c r="F89" s="43"/>
      <c r="G89" s="26"/>
      <c r="H89" s="47">
        <f>SUM(U85:U91)</f>
        <v>12.88</v>
      </c>
      <c r="I89" s="29"/>
      <c r="J89" s="45">
        <f>SourceП4!AU39</f>
        <v>65</v>
      </c>
      <c r="K89" s="47">
        <f>SUM(V85:V91)</f>
        <v>98.04</v>
      </c>
      <c r="L89" s="27"/>
    </row>
    <row r="90" spans="1:26" ht="14.25" x14ac:dyDescent="0.2">
      <c r="A90" s="39"/>
      <c r="B90" s="40"/>
      <c r="C90" s="40" t="s">
        <v>296</v>
      </c>
      <c r="D90" s="24" t="s">
        <v>297</v>
      </c>
      <c r="E90" s="49">
        <f>SourceП4!AQ39</f>
        <v>2.06</v>
      </c>
      <c r="F90" s="47"/>
      <c r="G90" s="26" t="str">
        <f>SourceП4!DI39</f>
        <v/>
      </c>
      <c r="H90" s="47"/>
      <c r="I90" s="26"/>
      <c r="J90" s="26"/>
      <c r="K90" s="47"/>
      <c r="L90" s="30">
        <f>SourceП4!U39</f>
        <v>2.06</v>
      </c>
    </row>
    <row r="91" spans="1:26" ht="28.5" x14ac:dyDescent="0.2">
      <c r="A91" s="41" t="str">
        <f>SourceП4!E40</f>
        <v>7,1</v>
      </c>
      <c r="B91" s="42" t="str">
        <f>SourceП4!F40</f>
        <v>62.4.01.01-0004</v>
      </c>
      <c r="C91" s="42" t="str">
        <f>SourceП4!G40</f>
        <v>Батарея аккумуляторная АКБ-7 12В/7 А/ч</v>
      </c>
      <c r="D91" s="32" t="str">
        <f>SourceП4!H40</f>
        <v>шт.</v>
      </c>
      <c r="E91" s="33">
        <f>SourceП4!I40</f>
        <v>1</v>
      </c>
      <c r="F91" s="34">
        <f>SourceП4!AL40+SourceП4!AM40+SourceП4!AO40</f>
        <v>77.5</v>
      </c>
      <c r="G91" s="35" t="s">
        <v>3</v>
      </c>
      <c r="H91" s="34">
        <f>ROUND(SourceП4!AC40*SourceП4!I40, 2)+ROUND(SourceП4!AD40*SourceП4!I40, 2)+ROUND(SourceП4!AF40*SourceП4!I40, 2)</f>
        <v>77.5</v>
      </c>
      <c r="I91" s="36"/>
      <c r="J91" s="36">
        <f>IF(SourceП4!BC40&lt;&gt; 0, SourceП4!BC40, 1)</f>
        <v>7.61</v>
      </c>
      <c r="K91" s="34">
        <f>SourceП4!O40</f>
        <v>589.78</v>
      </c>
      <c r="L91" s="37"/>
      <c r="S91">
        <f>ROUND((SourceП4!FX40/100)*((ROUND(SourceП4!AF40*SourceП4!I40, 2)+ROUND(SourceП4!AE40*SourceП4!I40, 2))), 2)</f>
        <v>0</v>
      </c>
      <c r="T91">
        <f>SourceП4!X40</f>
        <v>0</v>
      </c>
      <c r="U91">
        <f>ROUND((SourceП4!FY40/100)*((ROUND(SourceП4!AF40*SourceП4!I40, 2)+ROUND(SourceП4!AE40*SourceП4!I40, 2))), 2)</f>
        <v>0</v>
      </c>
      <c r="V91">
        <f>SourceП4!Y40</f>
        <v>0</v>
      </c>
      <c r="W91">
        <f>IF(SourceП4!BI40&lt;=1,H91, 0)</f>
        <v>0</v>
      </c>
      <c r="X91">
        <f>IF(SourceП4!BI40=2,H91, 0)</f>
        <v>77.5</v>
      </c>
      <c r="Y91">
        <f>IF(SourceП4!BI40=3,H91, 0)</f>
        <v>0</v>
      </c>
      <c r="Z91">
        <f>IF(SourceП4!BI40=4,H91, 0)</f>
        <v>0</v>
      </c>
    </row>
    <row r="92" spans="1:26" ht="15" x14ac:dyDescent="0.25">
      <c r="G92" s="54">
        <f>H86+H87+H88+H89+SUM(H91:H91)</f>
        <v>149.68</v>
      </c>
      <c r="H92" s="54"/>
      <c r="J92" s="54">
        <f>K86+K87+K88+K89+SUM(K91:K91)</f>
        <v>1139.0899999999999</v>
      </c>
      <c r="K92" s="54"/>
      <c r="L92" s="38">
        <f>SourceП4!U39</f>
        <v>2.06</v>
      </c>
      <c r="O92" s="20">
        <f>G92</f>
        <v>149.68</v>
      </c>
      <c r="P92" s="20">
        <f>J92</f>
        <v>1139.0899999999999</v>
      </c>
      <c r="Q92" s="20">
        <f>L92</f>
        <v>2.06</v>
      </c>
      <c r="W92">
        <f>IF(SourceП4!BI39&lt;=1,H86+H87+H88+H89, 0)</f>
        <v>0</v>
      </c>
      <c r="X92">
        <f>IF(SourceП4!BI39=2,H86+H87+H88+H89, 0)</f>
        <v>72.179999999999993</v>
      </c>
      <c r="Y92">
        <f>IF(SourceП4!BI39=3,H86+H87+H88+H89, 0)</f>
        <v>0</v>
      </c>
      <c r="Z92">
        <f>IF(SourceП4!BI39=4,H86+H87+H88+H89, 0)</f>
        <v>0</v>
      </c>
    </row>
    <row r="93" spans="1:26" ht="28.5" x14ac:dyDescent="0.2">
      <c r="A93" s="39" t="str">
        <f>SourceП4!E41</f>
        <v>8</v>
      </c>
      <c r="B93" s="40" t="str">
        <f>SourceП4!F41</f>
        <v>м08-02-370-02</v>
      </c>
      <c r="C93" s="40" t="str">
        <f>SourceП4!G41</f>
        <v>Щиток до трех групп, устанавливаемый в нише цоколя</v>
      </c>
      <c r="D93" s="24" t="str">
        <f>SourceП4!H41</f>
        <v>ШТ</v>
      </c>
      <c r="E93" s="49">
        <f>SourceП4!I41</f>
        <v>1</v>
      </c>
      <c r="F93" s="47">
        <f>SourceП4!AL41+SourceП4!AM41+SourceП4!AO41</f>
        <v>33.42</v>
      </c>
      <c r="G93" s="26"/>
      <c r="H93" s="47"/>
      <c r="I93" s="26" t="str">
        <f>SourceП4!BO41</f>
        <v/>
      </c>
      <c r="J93" s="26"/>
      <c r="K93" s="47"/>
      <c r="L93" s="27"/>
      <c r="S93">
        <f>ROUND((SourceП4!FX41/100)*((ROUND(SourceП4!AF41*SourceП4!I41, 2)+ROUND(SourceП4!AE41*SourceП4!I41, 2))), 2)</f>
        <v>11.36</v>
      </c>
      <c r="T93">
        <f>SourceП4!X41</f>
        <v>86.46</v>
      </c>
      <c r="U93">
        <f>ROUND((SourceП4!FY41/100)*((ROUND(SourceП4!AF41*SourceП4!I41, 2)+ROUND(SourceП4!AE41*SourceП4!I41, 2))), 2)</f>
        <v>7.77</v>
      </c>
      <c r="V93">
        <f>SourceП4!Y41</f>
        <v>59.16</v>
      </c>
    </row>
    <row r="94" spans="1:26" ht="14.25" x14ac:dyDescent="0.2">
      <c r="A94" s="39"/>
      <c r="B94" s="40"/>
      <c r="C94" s="40" t="s">
        <v>290</v>
      </c>
      <c r="D94" s="24"/>
      <c r="E94" s="49"/>
      <c r="F94" s="47">
        <f>SourceП4!AO41</f>
        <v>9.4499999999999993</v>
      </c>
      <c r="G94" s="26" t="str">
        <f>SourceП4!DG41</f>
        <v/>
      </c>
      <c r="H94" s="47">
        <f>ROUND(SourceП4!AF41*SourceП4!I41, 2)</f>
        <v>9.4499999999999993</v>
      </c>
      <c r="I94" s="26"/>
      <c r="J94" s="26">
        <f>IF(SourceП4!BA41&lt;&gt; 0, SourceП4!BA41, 1)</f>
        <v>7.61</v>
      </c>
      <c r="K94" s="47">
        <f>SourceП4!S41</f>
        <v>71.91</v>
      </c>
      <c r="L94" s="27"/>
      <c r="R94">
        <f>H94</f>
        <v>9.4499999999999993</v>
      </c>
    </row>
    <row r="95" spans="1:26" ht="14.25" x14ac:dyDescent="0.2">
      <c r="A95" s="39"/>
      <c r="B95" s="40"/>
      <c r="C95" s="40" t="s">
        <v>165</v>
      </c>
      <c r="D95" s="24"/>
      <c r="E95" s="49"/>
      <c r="F95" s="47">
        <f>SourceП4!AM41</f>
        <v>17.77</v>
      </c>
      <c r="G95" s="26" t="str">
        <f>SourceП4!DE41</f>
        <v/>
      </c>
      <c r="H95" s="47">
        <f>ROUND(SourceП4!AD41*SourceП4!I41, 2)</f>
        <v>17.77</v>
      </c>
      <c r="I95" s="26"/>
      <c r="J95" s="26">
        <f>IF(SourceП4!BB41&lt;&gt; 0, SourceП4!BB41, 1)</f>
        <v>7.61</v>
      </c>
      <c r="K95" s="47">
        <f>SourceП4!Q41</f>
        <v>135.22999999999999</v>
      </c>
      <c r="L95" s="27"/>
    </row>
    <row r="96" spans="1:26" ht="14.25" x14ac:dyDescent="0.2">
      <c r="A96" s="39"/>
      <c r="B96" s="40"/>
      <c r="C96" s="40" t="s">
        <v>291</v>
      </c>
      <c r="D96" s="24"/>
      <c r="E96" s="49"/>
      <c r="F96" s="47">
        <f>SourceП4!AN41</f>
        <v>2.5099999999999998</v>
      </c>
      <c r="G96" s="26" t="str">
        <f>SourceП4!DF41</f>
        <v/>
      </c>
      <c r="H96" s="28">
        <f>ROUND(SourceП4!AE41*SourceП4!I41, 2)</f>
        <v>2.5099999999999998</v>
      </c>
      <c r="I96" s="26"/>
      <c r="J96" s="26">
        <f>IF(SourceП4!BS41&lt;&gt; 0, SourceП4!BS41, 1)</f>
        <v>7.61</v>
      </c>
      <c r="K96" s="28">
        <f>SourceП4!R41</f>
        <v>19.100000000000001</v>
      </c>
      <c r="L96" s="27"/>
      <c r="R96">
        <f>H96</f>
        <v>2.5099999999999998</v>
      </c>
    </row>
    <row r="97" spans="1:26" ht="14.25" x14ac:dyDescent="0.2">
      <c r="A97" s="39"/>
      <c r="B97" s="40"/>
      <c r="C97" s="40" t="s">
        <v>292</v>
      </c>
      <c r="D97" s="24"/>
      <c r="E97" s="49"/>
      <c r="F97" s="47">
        <f>SourceП4!AL41</f>
        <v>6.2</v>
      </c>
      <c r="G97" s="26" t="str">
        <f>SourceП4!DD41</f>
        <v/>
      </c>
      <c r="H97" s="47">
        <f>ROUND(SourceП4!AC41*SourceП4!I41, 2)</f>
        <v>6.2</v>
      </c>
      <c r="I97" s="26"/>
      <c r="J97" s="26">
        <f>IF(SourceП4!BC41&lt;&gt; 0, SourceП4!BC41, 1)</f>
        <v>7.61</v>
      </c>
      <c r="K97" s="47">
        <f>SourceП4!P41</f>
        <v>47.18</v>
      </c>
      <c r="L97" s="27"/>
    </row>
    <row r="98" spans="1:26" ht="14.25" x14ac:dyDescent="0.2">
      <c r="A98" s="39"/>
      <c r="B98" s="40"/>
      <c r="C98" s="40" t="s">
        <v>293</v>
      </c>
      <c r="D98" s="24" t="s">
        <v>294</v>
      </c>
      <c r="E98" s="49">
        <f>SourceП4!BZ41</f>
        <v>95</v>
      </c>
      <c r="F98" s="43"/>
      <c r="G98" s="26"/>
      <c r="H98" s="47">
        <f>SUM(S93:S101)</f>
        <v>11.36</v>
      </c>
      <c r="I98" s="29"/>
      <c r="J98" s="45">
        <f>SourceП4!AT41</f>
        <v>95</v>
      </c>
      <c r="K98" s="47">
        <f>SUM(T93:T101)</f>
        <v>86.46</v>
      </c>
      <c r="L98" s="27"/>
    </row>
    <row r="99" spans="1:26" ht="14.25" x14ac:dyDescent="0.2">
      <c r="A99" s="39"/>
      <c r="B99" s="40"/>
      <c r="C99" s="40" t="s">
        <v>295</v>
      </c>
      <c r="D99" s="24" t="s">
        <v>294</v>
      </c>
      <c r="E99" s="49">
        <f>SourceП4!CA41</f>
        <v>65</v>
      </c>
      <c r="F99" s="43"/>
      <c r="G99" s="26"/>
      <c r="H99" s="47">
        <f>SUM(U93:U101)</f>
        <v>7.77</v>
      </c>
      <c r="I99" s="29"/>
      <c r="J99" s="45">
        <f>SourceП4!AU41</f>
        <v>65</v>
      </c>
      <c r="K99" s="47">
        <f>SUM(V93:V101)</f>
        <v>59.16</v>
      </c>
      <c r="L99" s="27"/>
    </row>
    <row r="100" spans="1:26" ht="14.25" x14ac:dyDescent="0.2">
      <c r="A100" s="39"/>
      <c r="B100" s="40"/>
      <c r="C100" s="40" t="s">
        <v>296</v>
      </c>
      <c r="D100" s="24" t="s">
        <v>297</v>
      </c>
      <c r="E100" s="49">
        <f>SourceП4!AQ41</f>
        <v>0.9</v>
      </c>
      <c r="F100" s="47"/>
      <c r="G100" s="26" t="str">
        <f>SourceП4!DI41</f>
        <v/>
      </c>
      <c r="H100" s="47"/>
      <c r="I100" s="26"/>
      <c r="J100" s="26"/>
      <c r="K100" s="47"/>
      <c r="L100" s="30">
        <f>SourceП4!U41</f>
        <v>0.9</v>
      </c>
    </row>
    <row r="101" spans="1:26" ht="42.75" x14ac:dyDescent="0.2">
      <c r="A101" s="41" t="str">
        <f>SourceП4!E42</f>
        <v>8,1</v>
      </c>
      <c r="B101" s="42" t="str">
        <f>SourceП4!F42</f>
        <v>62.1.02.03-0003</v>
      </c>
      <c r="C101" s="42" t="str">
        <f>SourceП4!G42</f>
        <v>Боксы модульные для автоматических выключателей наружной установки КМПн 2/2</v>
      </c>
      <c r="D101" s="32" t="str">
        <f>SourceП4!H42</f>
        <v>10 шт.</v>
      </c>
      <c r="E101" s="33">
        <f>SourceП4!I42</f>
        <v>0.1</v>
      </c>
      <c r="F101" s="34">
        <f>SourceП4!AL42+SourceП4!AM42+SourceП4!AO42</f>
        <v>188.5</v>
      </c>
      <c r="G101" s="35" t="s">
        <v>3</v>
      </c>
      <c r="H101" s="34">
        <f>ROUND(SourceП4!AC42*SourceП4!I42, 2)+ROUND(SourceП4!AD42*SourceП4!I42, 2)+ROUND(SourceП4!AF42*SourceП4!I42, 2)</f>
        <v>18.850000000000001</v>
      </c>
      <c r="I101" s="36"/>
      <c r="J101" s="36">
        <f>IF(SourceП4!BC42&lt;&gt; 0, SourceП4!BC42, 1)</f>
        <v>7.61</v>
      </c>
      <c r="K101" s="34">
        <f>SourceП4!O42</f>
        <v>143.44999999999999</v>
      </c>
      <c r="L101" s="37"/>
      <c r="S101">
        <f>ROUND((SourceП4!FX42/100)*((ROUND(SourceП4!AF42*SourceП4!I42, 2)+ROUND(SourceП4!AE42*SourceП4!I42, 2))), 2)</f>
        <v>0</v>
      </c>
      <c r="T101">
        <f>SourceП4!X42</f>
        <v>0</v>
      </c>
      <c r="U101">
        <f>ROUND((SourceП4!FY42/100)*((ROUND(SourceП4!AF42*SourceП4!I42, 2)+ROUND(SourceП4!AE42*SourceП4!I42, 2))), 2)</f>
        <v>0</v>
      </c>
      <c r="V101">
        <f>SourceП4!Y42</f>
        <v>0</v>
      </c>
      <c r="W101">
        <f>IF(SourceП4!BI42&lt;=1,H101, 0)</f>
        <v>0</v>
      </c>
      <c r="X101">
        <f>IF(SourceП4!BI42=2,H101, 0)</f>
        <v>18.850000000000001</v>
      </c>
      <c r="Y101">
        <f>IF(SourceП4!BI42=3,H101, 0)</f>
        <v>0</v>
      </c>
      <c r="Z101">
        <f>IF(SourceП4!BI42=4,H101, 0)</f>
        <v>0</v>
      </c>
    </row>
    <row r="102" spans="1:26" ht="15" x14ac:dyDescent="0.25">
      <c r="G102" s="54">
        <f>H94+H95+H97+H98+H99+SUM(H101:H101)</f>
        <v>71.400000000000006</v>
      </c>
      <c r="H102" s="54"/>
      <c r="J102" s="54">
        <f>K94+K95+K97+K98+K99+SUM(K101:K101)</f>
        <v>543.38999999999987</v>
      </c>
      <c r="K102" s="54"/>
      <c r="L102" s="38">
        <f>SourceП4!U41</f>
        <v>0.9</v>
      </c>
      <c r="O102" s="20">
        <f>G102</f>
        <v>71.400000000000006</v>
      </c>
      <c r="P102" s="20">
        <f>J102</f>
        <v>543.38999999999987</v>
      </c>
      <c r="Q102" s="20">
        <f>L102</f>
        <v>0.9</v>
      </c>
      <c r="W102">
        <f>IF(SourceП4!BI41&lt;=1,H94+H95+H97+H98+H99, 0)</f>
        <v>0</v>
      </c>
      <c r="X102">
        <f>IF(SourceП4!BI41=2,H94+H95+H97+H98+H99, 0)</f>
        <v>52.55</v>
      </c>
      <c r="Y102">
        <f>IF(SourceП4!BI41=3,H94+H95+H97+H98+H99, 0)</f>
        <v>0</v>
      </c>
      <c r="Z102">
        <f>IF(SourceП4!BI41=4,H94+H95+H97+H98+H99, 0)</f>
        <v>0</v>
      </c>
    </row>
    <row r="103" spans="1:26" ht="42.75" x14ac:dyDescent="0.2">
      <c r="A103" s="39" t="str">
        <f>SourceП4!E43</f>
        <v>9</v>
      </c>
      <c r="B103" s="40" t="str">
        <f>SourceП4!F43</f>
        <v>м08-03-526-01</v>
      </c>
      <c r="C103" s="40" t="str">
        <f>SourceП4!G43</f>
        <v>Автомат одно-, двух-, трехполюсный, устанавливаемый на конструкции на стене или колонне, на ток до 25 А</v>
      </c>
      <c r="D103" s="24" t="str">
        <f>SourceП4!H43</f>
        <v>ШТ</v>
      </c>
      <c r="E103" s="49">
        <f>SourceП4!I43</f>
        <v>1</v>
      </c>
      <c r="F103" s="47">
        <f>SourceП4!AL43+SourceП4!AM43+SourceП4!AO43</f>
        <v>35.980000000000004</v>
      </c>
      <c r="G103" s="26"/>
      <c r="H103" s="47"/>
      <c r="I103" s="26" t="str">
        <f>SourceП4!BO43</f>
        <v/>
      </c>
      <c r="J103" s="26"/>
      <c r="K103" s="47"/>
      <c r="L103" s="27"/>
      <c r="S103">
        <f>ROUND((SourceП4!FX43/100)*((ROUND(SourceП4!AF43*SourceП4!I43, 2)+ROUND(SourceП4!AE43*SourceП4!I43, 2))), 2)</f>
        <v>14.1</v>
      </c>
      <c r="T103">
        <f>SourceП4!X43</f>
        <v>107.28</v>
      </c>
      <c r="U103">
        <f>ROUND((SourceП4!FY43/100)*((ROUND(SourceП4!AF43*SourceП4!I43, 2)+ROUND(SourceП4!AE43*SourceП4!I43, 2))), 2)</f>
        <v>9.65</v>
      </c>
      <c r="V103">
        <f>SourceП4!Y43</f>
        <v>73.400000000000006</v>
      </c>
    </row>
    <row r="104" spans="1:26" ht="14.25" x14ac:dyDescent="0.2">
      <c r="A104" s="39"/>
      <c r="B104" s="40"/>
      <c r="C104" s="40" t="s">
        <v>290</v>
      </c>
      <c r="D104" s="24"/>
      <c r="E104" s="49"/>
      <c r="F104" s="47">
        <f>SourceП4!AO43</f>
        <v>14.84</v>
      </c>
      <c r="G104" s="26" t="str">
        <f>SourceП4!DG43</f>
        <v/>
      </c>
      <c r="H104" s="47">
        <f>ROUND(SourceП4!AF43*SourceП4!I43, 2)</f>
        <v>14.84</v>
      </c>
      <c r="I104" s="26"/>
      <c r="J104" s="26">
        <f>IF(SourceП4!BA43&lt;&gt; 0, SourceП4!BA43, 1)</f>
        <v>7.61</v>
      </c>
      <c r="K104" s="47">
        <f>SourceП4!S43</f>
        <v>112.93</v>
      </c>
      <c r="L104" s="27"/>
      <c r="R104">
        <f>H104</f>
        <v>14.84</v>
      </c>
    </row>
    <row r="105" spans="1:26" ht="14.25" x14ac:dyDescent="0.2">
      <c r="A105" s="39"/>
      <c r="B105" s="40"/>
      <c r="C105" s="40" t="s">
        <v>165</v>
      </c>
      <c r="D105" s="24"/>
      <c r="E105" s="49"/>
      <c r="F105" s="47">
        <f>SourceП4!AM43</f>
        <v>1.05</v>
      </c>
      <c r="G105" s="26" t="str">
        <f>SourceП4!DE43</f>
        <v/>
      </c>
      <c r="H105" s="47">
        <f>ROUND(SourceП4!AD43*SourceП4!I43, 2)</f>
        <v>1.05</v>
      </c>
      <c r="I105" s="26"/>
      <c r="J105" s="26">
        <f>IF(SourceП4!BB43&lt;&gt; 0, SourceП4!BB43, 1)</f>
        <v>7.61</v>
      </c>
      <c r="K105" s="47">
        <f>SourceП4!Q43</f>
        <v>7.99</v>
      </c>
      <c r="L105" s="27"/>
    </row>
    <row r="106" spans="1:26" ht="14.25" x14ac:dyDescent="0.2">
      <c r="A106" s="39"/>
      <c r="B106" s="40"/>
      <c r="C106" s="40" t="s">
        <v>292</v>
      </c>
      <c r="D106" s="24"/>
      <c r="E106" s="49"/>
      <c r="F106" s="47">
        <f>SourceП4!AL43</f>
        <v>20.09</v>
      </c>
      <c r="G106" s="26" t="str">
        <f>SourceП4!DD43</f>
        <v/>
      </c>
      <c r="H106" s="47">
        <f>ROUND(SourceП4!AC43*SourceП4!I43, 2)</f>
        <v>20.09</v>
      </c>
      <c r="I106" s="26"/>
      <c r="J106" s="26">
        <f>IF(SourceП4!BC43&lt;&gt; 0, SourceП4!BC43, 1)</f>
        <v>7.61</v>
      </c>
      <c r="K106" s="47">
        <f>SourceП4!P43</f>
        <v>152.88</v>
      </c>
      <c r="L106" s="27"/>
    </row>
    <row r="107" spans="1:26" ht="14.25" x14ac:dyDescent="0.2">
      <c r="A107" s="39"/>
      <c r="B107" s="40"/>
      <c r="C107" s="40" t="s">
        <v>293</v>
      </c>
      <c r="D107" s="24" t="s">
        <v>294</v>
      </c>
      <c r="E107" s="49">
        <f>SourceП4!BZ43</f>
        <v>95</v>
      </c>
      <c r="F107" s="43"/>
      <c r="G107" s="26"/>
      <c r="H107" s="47">
        <f>SUM(S103:S110)</f>
        <v>14.1</v>
      </c>
      <c r="I107" s="29"/>
      <c r="J107" s="45">
        <f>SourceП4!AT43</f>
        <v>95</v>
      </c>
      <c r="K107" s="47">
        <f>SUM(T103:T110)</f>
        <v>107.28</v>
      </c>
      <c r="L107" s="27"/>
    </row>
    <row r="108" spans="1:26" ht="14.25" x14ac:dyDescent="0.2">
      <c r="A108" s="39"/>
      <c r="B108" s="40"/>
      <c r="C108" s="40" t="s">
        <v>295</v>
      </c>
      <c r="D108" s="24" t="s">
        <v>294</v>
      </c>
      <c r="E108" s="49">
        <f>SourceП4!CA43</f>
        <v>65</v>
      </c>
      <c r="F108" s="43"/>
      <c r="G108" s="26"/>
      <c r="H108" s="47">
        <f>SUM(U103:U110)</f>
        <v>9.65</v>
      </c>
      <c r="I108" s="29"/>
      <c r="J108" s="45">
        <f>SourceП4!AU43</f>
        <v>65</v>
      </c>
      <c r="K108" s="47">
        <f>SUM(V103:V110)</f>
        <v>73.400000000000006</v>
      </c>
      <c r="L108" s="27"/>
    </row>
    <row r="109" spans="1:26" ht="14.25" x14ac:dyDescent="0.2">
      <c r="A109" s="39"/>
      <c r="B109" s="40"/>
      <c r="C109" s="40" t="s">
        <v>296</v>
      </c>
      <c r="D109" s="24" t="s">
        <v>297</v>
      </c>
      <c r="E109" s="49">
        <f>SourceП4!AQ43</f>
        <v>1.56</v>
      </c>
      <c r="F109" s="47"/>
      <c r="G109" s="26" t="str">
        <f>SourceП4!DI43</f>
        <v/>
      </c>
      <c r="H109" s="47"/>
      <c r="I109" s="26"/>
      <c r="J109" s="26"/>
      <c r="K109" s="47"/>
      <c r="L109" s="30">
        <f>SourceП4!U43</f>
        <v>1.56</v>
      </c>
    </row>
    <row r="110" spans="1:26" ht="28.5" x14ac:dyDescent="0.2">
      <c r="A110" s="41" t="str">
        <f>SourceП4!E44</f>
        <v>9,1</v>
      </c>
      <c r="B110" s="42" t="str">
        <f>SourceП4!F44</f>
        <v>62.1.01.09-0004</v>
      </c>
      <c r="C110" s="42" t="str">
        <f>SourceП4!G44</f>
        <v>Выключатели автоматические «IEK» ВА47-29 1Р 10А, характеристика С</v>
      </c>
      <c r="D110" s="32" t="str">
        <f>SourceП4!H44</f>
        <v>шт.</v>
      </c>
      <c r="E110" s="33">
        <f>SourceП4!I44</f>
        <v>1</v>
      </c>
      <c r="F110" s="34">
        <f>SourceП4!AL44+SourceП4!AM44+SourceП4!AO44</f>
        <v>13.12</v>
      </c>
      <c r="G110" s="35" t="s">
        <v>3</v>
      </c>
      <c r="H110" s="34">
        <f>ROUND(SourceП4!AC44*SourceП4!I44, 2)+ROUND(SourceП4!AD44*SourceП4!I44, 2)+ROUND(SourceП4!AF44*SourceП4!I44, 2)</f>
        <v>13.12</v>
      </c>
      <c r="I110" s="36"/>
      <c r="J110" s="36">
        <f>IF(SourceП4!BC44&lt;&gt; 0, SourceП4!BC44, 1)</f>
        <v>7.61</v>
      </c>
      <c r="K110" s="34">
        <f>SourceП4!O44</f>
        <v>99.84</v>
      </c>
      <c r="L110" s="37"/>
      <c r="S110">
        <f>ROUND((SourceП4!FX44/100)*((ROUND(SourceП4!AF44*SourceП4!I44, 2)+ROUND(SourceП4!AE44*SourceП4!I44, 2))), 2)</f>
        <v>0</v>
      </c>
      <c r="T110">
        <f>SourceП4!X44</f>
        <v>0</v>
      </c>
      <c r="U110">
        <f>ROUND((SourceП4!FY44/100)*((ROUND(SourceП4!AF44*SourceП4!I44, 2)+ROUND(SourceП4!AE44*SourceП4!I44, 2))), 2)</f>
        <v>0</v>
      </c>
      <c r="V110">
        <f>SourceП4!Y44</f>
        <v>0</v>
      </c>
      <c r="W110">
        <f>IF(SourceП4!BI44&lt;=1,H110, 0)</f>
        <v>0</v>
      </c>
      <c r="X110">
        <f>IF(SourceП4!BI44=2,H110, 0)</f>
        <v>13.12</v>
      </c>
      <c r="Y110">
        <f>IF(SourceП4!BI44=3,H110, 0)</f>
        <v>0</v>
      </c>
      <c r="Z110">
        <f>IF(SourceП4!BI44=4,H110, 0)</f>
        <v>0</v>
      </c>
    </row>
    <row r="111" spans="1:26" ht="15" x14ac:dyDescent="0.25">
      <c r="G111" s="54">
        <f>H104+H105+H106+H107+H108+SUM(H110:H110)</f>
        <v>72.850000000000009</v>
      </c>
      <c r="H111" s="54"/>
      <c r="J111" s="54">
        <f>K104+K105+K106+K107+K108+SUM(K110:K110)</f>
        <v>554.32000000000005</v>
      </c>
      <c r="K111" s="54"/>
      <c r="L111" s="38">
        <f>SourceП4!U43</f>
        <v>1.56</v>
      </c>
      <c r="O111" s="20">
        <f>G111</f>
        <v>72.850000000000009</v>
      </c>
      <c r="P111" s="20">
        <f>J111</f>
        <v>554.32000000000005</v>
      </c>
      <c r="Q111" s="20">
        <f>L111</f>
        <v>1.56</v>
      </c>
      <c r="W111">
        <f>IF(SourceП4!BI43&lt;=1,H104+H105+H106+H107+H108, 0)</f>
        <v>0</v>
      </c>
      <c r="X111">
        <f>IF(SourceП4!BI43=2,H104+H105+H106+H107+H108, 0)</f>
        <v>59.730000000000004</v>
      </c>
      <c r="Y111">
        <f>IF(SourceП4!BI43=3,H104+H105+H106+H107+H108, 0)</f>
        <v>0</v>
      </c>
      <c r="Z111">
        <f>IF(SourceП4!BI43=4,H104+H105+H106+H107+H108, 0)</f>
        <v>0</v>
      </c>
    </row>
    <row r="112" spans="1:26" ht="28.5" x14ac:dyDescent="0.2">
      <c r="A112" s="39" t="str">
        <f>SourceП4!E45</f>
        <v>10</v>
      </c>
      <c r="B112" s="40" t="str">
        <f>SourceП4!F45</f>
        <v>м08-10-010-01</v>
      </c>
      <c r="C112" s="40" t="str">
        <f>SourceП4!G45</f>
        <v>Прокладка труб гофрированных ПВХ для защиты проводов и кабелей</v>
      </c>
      <c r="D112" s="24" t="str">
        <f>SourceП4!H45</f>
        <v>100 м</v>
      </c>
      <c r="E112" s="49">
        <f>SourceП4!I45</f>
        <v>0.15</v>
      </c>
      <c r="F112" s="47">
        <f>SourceП4!AL45+SourceП4!AM45+SourceП4!AO45</f>
        <v>156.32999999999998</v>
      </c>
      <c r="G112" s="26"/>
      <c r="H112" s="47"/>
      <c r="I112" s="26" t="str">
        <f>SourceП4!BO45</f>
        <v/>
      </c>
      <c r="J112" s="26"/>
      <c r="K112" s="47"/>
      <c r="L112" s="27"/>
      <c r="S112">
        <f>ROUND((SourceП4!FX45/100)*((ROUND(SourceП4!AF45*SourceП4!I45, 2)+ROUND(SourceП4!AE45*SourceП4!I45, 2))), 2)</f>
        <v>19.88</v>
      </c>
      <c r="T112">
        <f>SourceП4!X45</f>
        <v>151.32</v>
      </c>
      <c r="U112">
        <f>ROUND((SourceП4!FY45/100)*((ROUND(SourceП4!AF45*SourceП4!I45, 2)+ROUND(SourceП4!AE45*SourceП4!I45, 2))), 2)</f>
        <v>13.6</v>
      </c>
      <c r="V112">
        <f>SourceП4!Y45</f>
        <v>103.53</v>
      </c>
    </row>
    <row r="113" spans="1:26" ht="14.25" x14ac:dyDescent="0.2">
      <c r="A113" s="39"/>
      <c r="B113" s="40"/>
      <c r="C113" s="40" t="s">
        <v>290</v>
      </c>
      <c r="D113" s="24"/>
      <c r="E113" s="49"/>
      <c r="F113" s="47">
        <f>SourceП4!AO45</f>
        <v>139.54</v>
      </c>
      <c r="G113" s="26" t="str">
        <f>SourceП4!DG45</f>
        <v/>
      </c>
      <c r="H113" s="47">
        <f>ROUND(SourceП4!AF45*SourceП4!I45, 2)</f>
        <v>20.93</v>
      </c>
      <c r="I113" s="26"/>
      <c r="J113" s="26">
        <f>IF(SourceП4!BA45&lt;&gt; 0, SourceП4!BA45, 1)</f>
        <v>7.61</v>
      </c>
      <c r="K113" s="47">
        <f>SourceП4!S45</f>
        <v>159.28</v>
      </c>
      <c r="L113" s="27"/>
      <c r="R113">
        <f>H113</f>
        <v>20.93</v>
      </c>
    </row>
    <row r="114" spans="1:26" ht="14.25" x14ac:dyDescent="0.2">
      <c r="A114" s="39"/>
      <c r="B114" s="40"/>
      <c r="C114" s="40" t="s">
        <v>292</v>
      </c>
      <c r="D114" s="24"/>
      <c r="E114" s="49"/>
      <c r="F114" s="47">
        <f>SourceП4!AL45</f>
        <v>16.79</v>
      </c>
      <c r="G114" s="26" t="str">
        <f>SourceП4!DD45</f>
        <v/>
      </c>
      <c r="H114" s="47">
        <f>ROUND(SourceП4!AC45*SourceП4!I45, 2)</f>
        <v>2.52</v>
      </c>
      <c r="I114" s="26"/>
      <c r="J114" s="26">
        <f>IF(SourceП4!BC45&lt;&gt; 0, SourceП4!BC45, 1)</f>
        <v>7.61</v>
      </c>
      <c r="K114" s="47">
        <f>SourceП4!P45</f>
        <v>19.170000000000002</v>
      </c>
      <c r="L114" s="27"/>
    </row>
    <row r="115" spans="1:26" ht="14.25" x14ac:dyDescent="0.2">
      <c r="A115" s="39"/>
      <c r="B115" s="40"/>
      <c r="C115" s="40" t="s">
        <v>293</v>
      </c>
      <c r="D115" s="24" t="s">
        <v>294</v>
      </c>
      <c r="E115" s="49">
        <f>SourceП4!BZ45</f>
        <v>95</v>
      </c>
      <c r="F115" s="43"/>
      <c r="G115" s="26"/>
      <c r="H115" s="47">
        <f>SUM(S112:S118)</f>
        <v>19.88</v>
      </c>
      <c r="I115" s="29"/>
      <c r="J115" s="45">
        <f>SourceП4!AT45</f>
        <v>95</v>
      </c>
      <c r="K115" s="47">
        <f>SUM(T112:T118)</f>
        <v>151.32</v>
      </c>
      <c r="L115" s="27"/>
    </row>
    <row r="116" spans="1:26" ht="14.25" x14ac:dyDescent="0.2">
      <c r="A116" s="39"/>
      <c r="B116" s="40"/>
      <c r="C116" s="40" t="s">
        <v>295</v>
      </c>
      <c r="D116" s="24" t="s">
        <v>294</v>
      </c>
      <c r="E116" s="49">
        <f>SourceП4!CA45</f>
        <v>65</v>
      </c>
      <c r="F116" s="43"/>
      <c r="G116" s="26"/>
      <c r="H116" s="47">
        <f>SUM(U112:U118)</f>
        <v>13.6</v>
      </c>
      <c r="I116" s="29"/>
      <c r="J116" s="45">
        <f>SourceП4!AU45</f>
        <v>65</v>
      </c>
      <c r="K116" s="47">
        <f>SUM(V112:V118)</f>
        <v>103.53</v>
      </c>
      <c r="L116" s="27"/>
    </row>
    <row r="117" spans="1:26" ht="14.25" x14ac:dyDescent="0.2">
      <c r="A117" s="39"/>
      <c r="B117" s="40"/>
      <c r="C117" s="40" t="s">
        <v>296</v>
      </c>
      <c r="D117" s="24" t="s">
        <v>297</v>
      </c>
      <c r="E117" s="49">
        <f>SourceП4!AQ45</f>
        <v>15.2</v>
      </c>
      <c r="F117" s="47"/>
      <c r="G117" s="26" t="str">
        <f>SourceП4!DI45</f>
        <v/>
      </c>
      <c r="H117" s="47"/>
      <c r="I117" s="26"/>
      <c r="J117" s="26"/>
      <c r="K117" s="47"/>
      <c r="L117" s="30">
        <f>SourceП4!U45</f>
        <v>2.2799999999999998</v>
      </c>
    </row>
    <row r="118" spans="1:26" ht="42.75" x14ac:dyDescent="0.2">
      <c r="A118" s="41" t="str">
        <f>SourceП4!E46</f>
        <v>10,1</v>
      </c>
      <c r="B118" s="42" t="str">
        <f>SourceП4!F46</f>
        <v>24.3.01.02-0022</v>
      </c>
      <c r="C118" s="42" t="str">
        <f>SourceП4!G46</f>
        <v>Трубы гибкие гофрированные легкие из самозатухающего ПВХ (IP55) серии FL, с зондом, диаметром 20 мм</v>
      </c>
      <c r="D118" s="32" t="str">
        <f>SourceП4!H46</f>
        <v>10 м</v>
      </c>
      <c r="E118" s="33">
        <f>SourceП4!I46</f>
        <v>1.5</v>
      </c>
      <c r="F118" s="34">
        <f>SourceП4!AL46+SourceП4!AM46+SourceП4!AO46</f>
        <v>21.2</v>
      </c>
      <c r="G118" s="35" t="s">
        <v>3</v>
      </c>
      <c r="H118" s="34">
        <f>ROUND(SourceП4!AC46*SourceП4!I46, 2)+ROUND(SourceП4!AD46*SourceП4!I46, 2)+ROUND(SourceП4!AF46*SourceП4!I46, 2)</f>
        <v>31.8</v>
      </c>
      <c r="I118" s="36"/>
      <c r="J118" s="36">
        <f>IF(SourceП4!BC46&lt;&gt; 0, SourceП4!BC46, 1)</f>
        <v>7.61</v>
      </c>
      <c r="K118" s="34">
        <f>SourceП4!O46</f>
        <v>242</v>
      </c>
      <c r="L118" s="37"/>
      <c r="S118">
        <f>ROUND((SourceП4!FX46/100)*((ROUND(SourceП4!AF46*SourceП4!I46, 2)+ROUND(SourceП4!AE46*SourceП4!I46, 2))), 2)</f>
        <v>0</v>
      </c>
      <c r="T118">
        <f>SourceП4!X46</f>
        <v>0</v>
      </c>
      <c r="U118">
        <f>ROUND((SourceП4!FY46/100)*((ROUND(SourceП4!AF46*SourceП4!I46, 2)+ROUND(SourceП4!AE46*SourceП4!I46, 2))), 2)</f>
        <v>0</v>
      </c>
      <c r="V118">
        <f>SourceП4!Y46</f>
        <v>0</v>
      </c>
      <c r="W118">
        <f>IF(SourceП4!BI46&lt;=1,H118, 0)</f>
        <v>0</v>
      </c>
      <c r="X118">
        <f>IF(SourceП4!BI46=2,H118, 0)</f>
        <v>31.8</v>
      </c>
      <c r="Y118">
        <f>IF(SourceП4!BI46=3,H118, 0)</f>
        <v>0</v>
      </c>
      <c r="Z118">
        <f>IF(SourceП4!BI46=4,H118, 0)</f>
        <v>0</v>
      </c>
    </row>
    <row r="119" spans="1:26" ht="15" x14ac:dyDescent="0.25">
      <c r="G119" s="54">
        <f>H113+H114+H115+H116+SUM(H118:H118)</f>
        <v>88.73</v>
      </c>
      <c r="H119" s="54"/>
      <c r="J119" s="54">
        <f>K113+K114+K115+K116+SUM(K118:K118)</f>
        <v>675.3</v>
      </c>
      <c r="K119" s="54"/>
      <c r="L119" s="38">
        <f>SourceП4!U45</f>
        <v>2.2799999999999998</v>
      </c>
      <c r="O119" s="20">
        <f>G119</f>
        <v>88.73</v>
      </c>
      <c r="P119" s="20">
        <f>J119</f>
        <v>675.3</v>
      </c>
      <c r="Q119" s="20">
        <f>L119</f>
        <v>2.2799999999999998</v>
      </c>
      <c r="W119">
        <f>IF(SourceП4!BI45&lt;=1,H113+H114+H115+H116, 0)</f>
        <v>0</v>
      </c>
      <c r="X119">
        <f>IF(SourceП4!BI45=2,H113+H114+H115+H116, 0)</f>
        <v>56.93</v>
      </c>
      <c r="Y119">
        <f>IF(SourceП4!BI45=3,H113+H114+H115+H116, 0)</f>
        <v>0</v>
      </c>
      <c r="Z119">
        <f>IF(SourceП4!BI45=4,H113+H114+H115+H116, 0)</f>
        <v>0</v>
      </c>
    </row>
    <row r="120" spans="1:26" ht="28.5" x14ac:dyDescent="0.2">
      <c r="A120" s="39" t="str">
        <f>SourceП4!E47</f>
        <v>11</v>
      </c>
      <c r="B120" s="40" t="str">
        <f>SourceП4!F47</f>
        <v>м08-02-390-01</v>
      </c>
      <c r="C120" s="40" t="str">
        <f>SourceП4!G47</f>
        <v>Короба пластмассовые шириной до 40 мм</v>
      </c>
      <c r="D120" s="24" t="str">
        <f>SourceП4!H47</f>
        <v>100 м</v>
      </c>
      <c r="E120" s="49">
        <f>SourceП4!I47</f>
        <v>6.28</v>
      </c>
      <c r="F120" s="47">
        <f>SourceП4!AL47+SourceП4!AM47+SourceП4!AO47</f>
        <v>206.76</v>
      </c>
      <c r="G120" s="26"/>
      <c r="H120" s="47"/>
      <c r="I120" s="26" t="str">
        <f>SourceП4!BO47</f>
        <v/>
      </c>
      <c r="J120" s="26"/>
      <c r="K120" s="47"/>
      <c r="L120" s="27"/>
      <c r="S120">
        <f>ROUND((SourceП4!FX47/100)*((ROUND(SourceП4!AF47*SourceП4!I47, 2)+ROUND(SourceП4!AE47*SourceП4!I47, 2))), 2)</f>
        <v>925.09</v>
      </c>
      <c r="T120">
        <f>SourceП4!X47</f>
        <v>7039.92</v>
      </c>
      <c r="U120">
        <f>ROUND((SourceП4!FY47/100)*((ROUND(SourceП4!AF47*SourceП4!I47, 2)+ROUND(SourceП4!AE47*SourceП4!I47, 2))), 2)</f>
        <v>632.96</v>
      </c>
      <c r="V120">
        <f>SourceП4!Y47</f>
        <v>4816.79</v>
      </c>
    </row>
    <row r="121" spans="1:26" ht="14.25" x14ac:dyDescent="0.2">
      <c r="A121" s="39"/>
      <c r="B121" s="40"/>
      <c r="C121" s="40" t="s">
        <v>290</v>
      </c>
      <c r="D121" s="24"/>
      <c r="E121" s="49"/>
      <c r="F121" s="47">
        <f>SourceП4!AO47</f>
        <v>154.91999999999999</v>
      </c>
      <c r="G121" s="26" t="str">
        <f>SourceП4!DG47</f>
        <v/>
      </c>
      <c r="H121" s="47">
        <f>ROUND(SourceП4!AF47*SourceП4!I47, 2)</f>
        <v>972.9</v>
      </c>
      <c r="I121" s="26"/>
      <c r="J121" s="26">
        <f>IF(SourceП4!BA47&lt;&gt; 0, SourceП4!BA47, 1)</f>
        <v>7.61</v>
      </c>
      <c r="K121" s="47">
        <f>SourceП4!S47</f>
        <v>7403.75</v>
      </c>
      <c r="L121" s="27"/>
      <c r="R121">
        <f>H121</f>
        <v>972.9</v>
      </c>
    </row>
    <row r="122" spans="1:26" ht="14.25" x14ac:dyDescent="0.2">
      <c r="A122" s="39"/>
      <c r="B122" s="40"/>
      <c r="C122" s="40" t="s">
        <v>165</v>
      </c>
      <c r="D122" s="24"/>
      <c r="E122" s="49"/>
      <c r="F122" s="47">
        <f>SourceП4!AM47</f>
        <v>0.31</v>
      </c>
      <c r="G122" s="26" t="str">
        <f>SourceП4!DE47</f>
        <v/>
      </c>
      <c r="H122" s="47">
        <f>ROUND(SourceП4!AD47*SourceП4!I47, 2)</f>
        <v>1.95</v>
      </c>
      <c r="I122" s="26"/>
      <c r="J122" s="26">
        <f>IF(SourceП4!BB47&lt;&gt; 0, SourceП4!BB47, 1)</f>
        <v>7.61</v>
      </c>
      <c r="K122" s="47">
        <f>SourceП4!Q47</f>
        <v>14.82</v>
      </c>
      <c r="L122" s="27"/>
    </row>
    <row r="123" spans="1:26" ht="14.25" x14ac:dyDescent="0.2">
      <c r="A123" s="39"/>
      <c r="B123" s="40"/>
      <c r="C123" s="40" t="s">
        <v>291</v>
      </c>
      <c r="D123" s="24"/>
      <c r="E123" s="49"/>
      <c r="F123" s="47">
        <f>SourceП4!AN47</f>
        <v>0.14000000000000001</v>
      </c>
      <c r="G123" s="26" t="str">
        <f>SourceП4!DF47</f>
        <v/>
      </c>
      <c r="H123" s="28">
        <f>ROUND(SourceП4!AE47*SourceП4!I47, 2)</f>
        <v>0.88</v>
      </c>
      <c r="I123" s="26"/>
      <c r="J123" s="26">
        <f>IF(SourceП4!BS47&lt;&gt; 0, SourceП4!BS47, 1)</f>
        <v>7.61</v>
      </c>
      <c r="K123" s="28">
        <f>SourceП4!R47</f>
        <v>6.69</v>
      </c>
      <c r="L123" s="27"/>
      <c r="R123">
        <f>H123</f>
        <v>0.88</v>
      </c>
    </row>
    <row r="124" spans="1:26" ht="14.25" x14ac:dyDescent="0.2">
      <c r="A124" s="39"/>
      <c r="B124" s="40"/>
      <c r="C124" s="40" t="s">
        <v>292</v>
      </c>
      <c r="D124" s="24"/>
      <c r="E124" s="49"/>
      <c r="F124" s="47">
        <f>SourceП4!AL47</f>
        <v>51.53</v>
      </c>
      <c r="G124" s="26" t="str">
        <f>SourceП4!DD47</f>
        <v/>
      </c>
      <c r="H124" s="47">
        <f>ROUND(SourceП4!AC47*SourceП4!I47, 2)</f>
        <v>323.61</v>
      </c>
      <c r="I124" s="26"/>
      <c r="J124" s="26">
        <f>IF(SourceП4!BC47&lt;&gt; 0, SourceП4!BC47, 1)</f>
        <v>7.61</v>
      </c>
      <c r="K124" s="47">
        <f>SourceП4!P47</f>
        <v>2462.66</v>
      </c>
      <c r="L124" s="27"/>
    </row>
    <row r="125" spans="1:26" ht="14.25" x14ac:dyDescent="0.2">
      <c r="A125" s="39"/>
      <c r="B125" s="40"/>
      <c r="C125" s="40" t="s">
        <v>293</v>
      </c>
      <c r="D125" s="24" t="s">
        <v>294</v>
      </c>
      <c r="E125" s="49">
        <f>SourceП4!BZ47</f>
        <v>95</v>
      </c>
      <c r="F125" s="43"/>
      <c r="G125" s="26"/>
      <c r="H125" s="47">
        <f>SUM(S120:S128)</f>
        <v>925.09</v>
      </c>
      <c r="I125" s="29"/>
      <c r="J125" s="45">
        <f>SourceП4!AT47</f>
        <v>95</v>
      </c>
      <c r="K125" s="47">
        <f>SUM(T120:T128)</f>
        <v>7039.92</v>
      </c>
      <c r="L125" s="27"/>
    </row>
    <row r="126" spans="1:26" ht="14.25" x14ac:dyDescent="0.2">
      <c r="A126" s="39"/>
      <c r="B126" s="40"/>
      <c r="C126" s="40" t="s">
        <v>295</v>
      </c>
      <c r="D126" s="24" t="s">
        <v>294</v>
      </c>
      <c r="E126" s="49">
        <f>SourceП4!CA47</f>
        <v>65</v>
      </c>
      <c r="F126" s="43"/>
      <c r="G126" s="26"/>
      <c r="H126" s="47">
        <f>SUM(U120:U128)</f>
        <v>632.96</v>
      </c>
      <c r="I126" s="29"/>
      <c r="J126" s="45">
        <f>SourceП4!AU47</f>
        <v>65</v>
      </c>
      <c r="K126" s="47">
        <f>SUM(V120:V128)</f>
        <v>4816.79</v>
      </c>
      <c r="L126" s="27"/>
    </row>
    <row r="127" spans="1:26" ht="14.25" x14ac:dyDescent="0.2">
      <c r="A127" s="39"/>
      <c r="B127" s="40"/>
      <c r="C127" s="40" t="s">
        <v>296</v>
      </c>
      <c r="D127" s="24" t="s">
        <v>297</v>
      </c>
      <c r="E127" s="49">
        <f>SourceП4!AQ47</f>
        <v>16.29</v>
      </c>
      <c r="F127" s="47"/>
      <c r="G127" s="26" t="str">
        <f>SourceП4!DI47</f>
        <v/>
      </c>
      <c r="H127" s="47"/>
      <c r="I127" s="26"/>
      <c r="J127" s="26"/>
      <c r="K127" s="47"/>
      <c r="L127" s="30">
        <f>SourceП4!U47</f>
        <v>102.30119999999999</v>
      </c>
    </row>
    <row r="128" spans="1:26" ht="14.25" x14ac:dyDescent="0.2">
      <c r="A128" s="41" t="str">
        <f>SourceП4!E48</f>
        <v>11,1</v>
      </c>
      <c r="B128" s="42" t="str">
        <f>SourceП4!F48</f>
        <v>20.2.05.04-0003</v>
      </c>
      <c r="C128" s="42" t="str">
        <f>SourceП4!G48</f>
        <v>Кабель-канал  25х17 мм</v>
      </c>
      <c r="D128" s="32" t="str">
        <f>SourceП4!H48</f>
        <v>100 м</v>
      </c>
      <c r="E128" s="33">
        <f>SourceП4!I48</f>
        <v>6.28</v>
      </c>
      <c r="F128" s="34">
        <f>SourceП4!AL48+SourceП4!AM48+SourceП4!AO48</f>
        <v>730</v>
      </c>
      <c r="G128" s="35" t="s">
        <v>3</v>
      </c>
      <c r="H128" s="34">
        <f>ROUND(SourceП4!AC48*SourceП4!I48, 2)+ROUND(SourceП4!AD48*SourceП4!I48, 2)+ROUND(SourceП4!AF48*SourceП4!I48, 2)</f>
        <v>4584.3999999999996</v>
      </c>
      <c r="I128" s="36"/>
      <c r="J128" s="36">
        <f>IF(SourceП4!BC48&lt;&gt; 0, SourceП4!BC48, 1)</f>
        <v>7.61</v>
      </c>
      <c r="K128" s="34">
        <f>SourceП4!O48</f>
        <v>34887.279999999999</v>
      </c>
      <c r="L128" s="37"/>
      <c r="S128">
        <f>ROUND((SourceП4!FX48/100)*((ROUND(SourceП4!AF48*SourceП4!I48, 2)+ROUND(SourceП4!AE48*SourceП4!I48, 2))), 2)</f>
        <v>0</v>
      </c>
      <c r="T128">
        <f>SourceП4!X48</f>
        <v>0</v>
      </c>
      <c r="U128">
        <f>ROUND((SourceП4!FY48/100)*((ROUND(SourceП4!AF48*SourceП4!I48, 2)+ROUND(SourceП4!AE48*SourceП4!I48, 2))), 2)</f>
        <v>0</v>
      </c>
      <c r="V128">
        <f>SourceП4!Y48</f>
        <v>0</v>
      </c>
      <c r="W128">
        <f>IF(SourceП4!BI48&lt;=1,H128, 0)</f>
        <v>0</v>
      </c>
      <c r="X128">
        <f>IF(SourceП4!BI48=2,H128, 0)</f>
        <v>4584.3999999999996</v>
      </c>
      <c r="Y128">
        <f>IF(SourceП4!BI48=3,H128, 0)</f>
        <v>0</v>
      </c>
      <c r="Z128">
        <f>IF(SourceП4!BI48=4,H128, 0)</f>
        <v>0</v>
      </c>
    </row>
    <row r="129" spans="1:26" ht="15" x14ac:dyDescent="0.25">
      <c r="G129" s="54">
        <f>H121+H122+H124+H125+H126+SUM(H128:H128)</f>
        <v>7440.91</v>
      </c>
      <c r="H129" s="54"/>
      <c r="J129" s="54">
        <f>K121+K122+K124+K125+K126+SUM(K128:K128)</f>
        <v>56625.22</v>
      </c>
      <c r="K129" s="54"/>
      <c r="L129" s="38">
        <f>SourceП4!U47</f>
        <v>102.30119999999999</v>
      </c>
      <c r="O129" s="20">
        <f>G129</f>
        <v>7440.91</v>
      </c>
      <c r="P129" s="20">
        <f>J129</f>
        <v>56625.22</v>
      </c>
      <c r="Q129" s="20">
        <f>L129</f>
        <v>102.30119999999999</v>
      </c>
      <c r="W129">
        <f>IF(SourceП4!BI47&lt;=1,H121+H122+H124+H125+H126, 0)</f>
        <v>0</v>
      </c>
      <c r="X129">
        <f>IF(SourceП4!BI47=2,H121+H122+H124+H125+H126, 0)</f>
        <v>2856.51</v>
      </c>
      <c r="Y129">
        <f>IF(SourceП4!BI47=3,H121+H122+H124+H125+H126, 0)</f>
        <v>0</v>
      </c>
      <c r="Z129">
        <f>IF(SourceП4!BI47=4,H121+H122+H124+H125+H126, 0)</f>
        <v>0</v>
      </c>
    </row>
    <row r="130" spans="1:26" ht="14.25" x14ac:dyDescent="0.2">
      <c r="A130" s="39" t="str">
        <f>SourceП4!E49</f>
        <v>12</v>
      </c>
      <c r="B130" s="40" t="str">
        <f>SourceП4!F49</f>
        <v>м10-08-019-01</v>
      </c>
      <c r="C130" s="40" t="str">
        <f>SourceП4!G49</f>
        <v>Коробка ответвительная на стене</v>
      </c>
      <c r="D130" s="24" t="str">
        <f>SourceП4!H49</f>
        <v>ШТ</v>
      </c>
      <c r="E130" s="49">
        <f>SourceП4!I49</f>
        <v>48</v>
      </c>
      <c r="F130" s="47">
        <f>SourceП4!AL49+SourceП4!AM49+SourceП4!AO49</f>
        <v>5.29</v>
      </c>
      <c r="G130" s="26"/>
      <c r="H130" s="47"/>
      <c r="I130" s="26" t="str">
        <f>SourceП4!BO49</f>
        <v/>
      </c>
      <c r="J130" s="26"/>
      <c r="K130" s="47"/>
      <c r="L130" s="27"/>
      <c r="S130">
        <f>ROUND((SourceП4!FX49/100)*((ROUND(SourceП4!AF49*SourceП4!I49, 2)+ROUND(SourceП4!AE49*SourceП4!I49, 2))), 2)</f>
        <v>187.39</v>
      </c>
      <c r="T130">
        <f>SourceП4!X49</f>
        <v>1426.06</v>
      </c>
      <c r="U130">
        <f>ROUND((SourceП4!FY49/100)*((ROUND(SourceП4!AF49*SourceП4!I49, 2)+ROUND(SourceП4!AE49*SourceП4!I49, 2))), 2)</f>
        <v>140.54</v>
      </c>
      <c r="V130">
        <f>SourceП4!Y49</f>
        <v>1069.54</v>
      </c>
    </row>
    <row r="131" spans="1:26" ht="14.25" x14ac:dyDescent="0.2">
      <c r="A131" s="39"/>
      <c r="B131" s="40"/>
      <c r="C131" s="40" t="s">
        <v>290</v>
      </c>
      <c r="D131" s="24"/>
      <c r="E131" s="49"/>
      <c r="F131" s="47">
        <f>SourceП4!AO49</f>
        <v>4.88</v>
      </c>
      <c r="G131" s="26" t="str">
        <f>SourceП4!DG49</f>
        <v/>
      </c>
      <c r="H131" s="47">
        <f>ROUND(SourceП4!AF49*SourceП4!I49, 2)</f>
        <v>234.24</v>
      </c>
      <c r="I131" s="26"/>
      <c r="J131" s="26">
        <f>IF(SourceП4!BA49&lt;&gt; 0, SourceП4!BA49, 1)</f>
        <v>7.61</v>
      </c>
      <c r="K131" s="47">
        <f>SourceП4!S49</f>
        <v>1782.57</v>
      </c>
      <c r="L131" s="27"/>
      <c r="R131">
        <f>H131</f>
        <v>234.24</v>
      </c>
    </row>
    <row r="132" spans="1:26" ht="14.25" x14ac:dyDescent="0.2">
      <c r="A132" s="39"/>
      <c r="B132" s="40"/>
      <c r="C132" s="40" t="s">
        <v>292</v>
      </c>
      <c r="D132" s="24"/>
      <c r="E132" s="49"/>
      <c r="F132" s="47">
        <f>SourceП4!AL49</f>
        <v>0.41</v>
      </c>
      <c r="G132" s="26" t="str">
        <f>SourceП4!DD49</f>
        <v/>
      </c>
      <c r="H132" s="47">
        <f>ROUND(SourceП4!AC49*SourceП4!I49, 2)</f>
        <v>19.68</v>
      </c>
      <c r="I132" s="26"/>
      <c r="J132" s="26">
        <f>IF(SourceП4!BC49&lt;&gt; 0, SourceП4!BC49, 1)</f>
        <v>7.61</v>
      </c>
      <c r="K132" s="47">
        <f>SourceП4!P49</f>
        <v>149.76</v>
      </c>
      <c r="L132" s="27"/>
    </row>
    <row r="133" spans="1:26" ht="14.25" x14ac:dyDescent="0.2">
      <c r="A133" s="39"/>
      <c r="B133" s="40"/>
      <c r="C133" s="40" t="s">
        <v>293</v>
      </c>
      <c r="D133" s="24" t="s">
        <v>294</v>
      </c>
      <c r="E133" s="49">
        <f>SourceП4!BZ49</f>
        <v>80</v>
      </c>
      <c r="F133" s="43"/>
      <c r="G133" s="26"/>
      <c r="H133" s="47">
        <f>SUM(S130:S136)</f>
        <v>187.39</v>
      </c>
      <c r="I133" s="29"/>
      <c r="J133" s="45">
        <f>SourceП4!AT49</f>
        <v>80</v>
      </c>
      <c r="K133" s="47">
        <f>SUM(T130:T136)</f>
        <v>1426.06</v>
      </c>
      <c r="L133" s="27"/>
    </row>
    <row r="134" spans="1:26" ht="14.25" x14ac:dyDescent="0.2">
      <c r="A134" s="39"/>
      <c r="B134" s="40"/>
      <c r="C134" s="40" t="s">
        <v>295</v>
      </c>
      <c r="D134" s="24" t="s">
        <v>294</v>
      </c>
      <c r="E134" s="49">
        <f>SourceП4!CA49</f>
        <v>60</v>
      </c>
      <c r="F134" s="43"/>
      <c r="G134" s="26"/>
      <c r="H134" s="47">
        <f>SUM(U130:U136)</f>
        <v>140.54</v>
      </c>
      <c r="I134" s="29"/>
      <c r="J134" s="45">
        <f>SourceП4!AU49</f>
        <v>60</v>
      </c>
      <c r="K134" s="47">
        <f>SUM(V130:V136)</f>
        <v>1069.54</v>
      </c>
      <c r="L134" s="27"/>
    </row>
    <row r="135" spans="1:26" ht="14.25" x14ac:dyDescent="0.2">
      <c r="A135" s="39"/>
      <c r="B135" s="40"/>
      <c r="C135" s="40" t="s">
        <v>296</v>
      </c>
      <c r="D135" s="24" t="s">
        <v>297</v>
      </c>
      <c r="E135" s="49">
        <f>SourceП4!AQ49</f>
        <v>0.5</v>
      </c>
      <c r="F135" s="47"/>
      <c r="G135" s="26" t="str">
        <f>SourceП4!DI49</f>
        <v/>
      </c>
      <c r="H135" s="47"/>
      <c r="I135" s="26"/>
      <c r="J135" s="26"/>
      <c r="K135" s="47"/>
      <c r="L135" s="30">
        <f>SourceП4!U49</f>
        <v>24</v>
      </c>
    </row>
    <row r="136" spans="1:26" ht="42.75" x14ac:dyDescent="0.2">
      <c r="A136" s="41" t="str">
        <f>SourceП4!E50</f>
        <v>12,1</v>
      </c>
      <c r="B136" s="42" t="str">
        <f>SourceП4!F50</f>
        <v>20.5.02.06-0001</v>
      </c>
      <c r="C136" s="42" t="str">
        <f>SourceП4!G50</f>
        <v>Коробка разветвительная для открытой проводки KP 2603 "HEGEL" размером 80х80х40 мм</v>
      </c>
      <c r="D136" s="32" t="str">
        <f>SourceП4!H50</f>
        <v>10 шт.</v>
      </c>
      <c r="E136" s="33">
        <f>SourceП4!I50</f>
        <v>4.8</v>
      </c>
      <c r="F136" s="34">
        <f>SourceП4!AL50+SourceП4!AM50+SourceП4!AO50</f>
        <v>58.3</v>
      </c>
      <c r="G136" s="35" t="s">
        <v>3</v>
      </c>
      <c r="H136" s="34">
        <f>ROUND(SourceП4!AC50*SourceП4!I50, 2)+ROUND(SourceП4!AD50*SourceП4!I50, 2)+ROUND(SourceП4!AF50*SourceП4!I50, 2)</f>
        <v>279.83999999999997</v>
      </c>
      <c r="I136" s="36"/>
      <c r="J136" s="36">
        <f>IF(SourceП4!BC50&lt;&gt; 0, SourceП4!BC50, 1)</f>
        <v>7.61</v>
      </c>
      <c r="K136" s="34">
        <f>SourceП4!O50</f>
        <v>2129.58</v>
      </c>
      <c r="L136" s="37"/>
      <c r="S136">
        <f>ROUND((SourceП4!FX50/100)*((ROUND(SourceП4!AF50*SourceП4!I50, 2)+ROUND(SourceП4!AE50*SourceП4!I50, 2))), 2)</f>
        <v>0</v>
      </c>
      <c r="T136">
        <f>SourceП4!X50</f>
        <v>0</v>
      </c>
      <c r="U136">
        <f>ROUND((SourceП4!FY50/100)*((ROUND(SourceП4!AF50*SourceП4!I50, 2)+ROUND(SourceП4!AE50*SourceП4!I50, 2))), 2)</f>
        <v>0</v>
      </c>
      <c r="V136">
        <f>SourceП4!Y50</f>
        <v>0</v>
      </c>
      <c r="W136">
        <f>IF(SourceП4!BI50&lt;=1,H136, 0)</f>
        <v>0</v>
      </c>
      <c r="X136">
        <f>IF(SourceП4!BI50=2,H136, 0)</f>
        <v>279.83999999999997</v>
      </c>
      <c r="Y136">
        <f>IF(SourceП4!BI50=3,H136, 0)</f>
        <v>0</v>
      </c>
      <c r="Z136">
        <f>IF(SourceП4!BI50=4,H136, 0)</f>
        <v>0</v>
      </c>
    </row>
    <row r="137" spans="1:26" ht="15" x14ac:dyDescent="0.25">
      <c r="G137" s="54">
        <f>H131+H132+H133+H134+SUM(H136:H136)</f>
        <v>861.69</v>
      </c>
      <c r="H137" s="54"/>
      <c r="J137" s="54">
        <f>K131+K132+K133+K134+SUM(K136:K136)</f>
        <v>6557.51</v>
      </c>
      <c r="K137" s="54"/>
      <c r="L137" s="38">
        <f>SourceП4!U49</f>
        <v>24</v>
      </c>
      <c r="O137" s="20">
        <f>G137</f>
        <v>861.69</v>
      </c>
      <c r="P137" s="20">
        <f>J137</f>
        <v>6557.51</v>
      </c>
      <c r="Q137" s="20">
        <f>L137</f>
        <v>24</v>
      </c>
      <c r="W137">
        <f>IF(SourceП4!BI49&lt;=1,H131+H132+H133+H134, 0)</f>
        <v>0</v>
      </c>
      <c r="X137">
        <f>IF(SourceП4!BI49=2,H131+H132+H133+H134, 0)</f>
        <v>581.85</v>
      </c>
      <c r="Y137">
        <f>IF(SourceП4!BI49=3,H131+H132+H133+H134, 0)</f>
        <v>0</v>
      </c>
      <c r="Z137">
        <f>IF(SourceП4!BI49=4,H131+H132+H133+H134, 0)</f>
        <v>0</v>
      </c>
    </row>
    <row r="138" spans="1:26" ht="42.75" x14ac:dyDescent="0.2">
      <c r="A138" s="39" t="str">
        <f>SourceП4!E51</f>
        <v>13</v>
      </c>
      <c r="B138" s="40" t="str">
        <f>SourceП4!F51</f>
        <v>м08-02-148-01</v>
      </c>
      <c r="C138" s="40" t="str">
        <f>SourceП4!G51</f>
        <v>Кабель до 35 кВ в проложенных трубах, блоках и коробах, масса 1 м кабеля до 1 кг</v>
      </c>
      <c r="D138" s="24" t="str">
        <f>SourceП4!H51</f>
        <v>100 м</v>
      </c>
      <c r="E138" s="49">
        <f>SourceП4!I51</f>
        <v>14.91</v>
      </c>
      <c r="F138" s="47">
        <f>SourceП4!AL51+SourceП4!AM51+SourceП4!AO51</f>
        <v>179.05</v>
      </c>
      <c r="G138" s="26"/>
      <c r="H138" s="47"/>
      <c r="I138" s="26" t="str">
        <f>SourceП4!BO51</f>
        <v/>
      </c>
      <c r="J138" s="26"/>
      <c r="K138" s="47"/>
      <c r="L138" s="27"/>
      <c r="S138">
        <f>ROUND((SourceП4!FX51/100)*((ROUND(SourceП4!AF51*SourceП4!I51, 2)+ROUND(SourceП4!AE51*SourceП4!I51, 2))), 2)</f>
        <v>1429.63</v>
      </c>
      <c r="T138">
        <f>SourceП4!X51</f>
        <v>10879.43</v>
      </c>
      <c r="U138">
        <f>ROUND((SourceП4!FY51/100)*((ROUND(SourceП4!AF51*SourceП4!I51, 2)+ROUND(SourceП4!AE51*SourceП4!I51, 2))), 2)</f>
        <v>978.17</v>
      </c>
      <c r="V138">
        <f>SourceП4!Y51</f>
        <v>7443.82</v>
      </c>
    </row>
    <row r="139" spans="1:26" ht="14.25" x14ac:dyDescent="0.2">
      <c r="A139" s="39"/>
      <c r="B139" s="40"/>
      <c r="C139" s="40" t="s">
        <v>290</v>
      </c>
      <c r="D139" s="24"/>
      <c r="E139" s="49"/>
      <c r="F139" s="47">
        <f>SourceП4!AO51</f>
        <v>95.91</v>
      </c>
      <c r="G139" s="26" t="str">
        <f>SourceП4!DG51</f>
        <v/>
      </c>
      <c r="H139" s="47">
        <f>ROUND(SourceП4!AF51*SourceП4!I51, 2)</f>
        <v>1430.02</v>
      </c>
      <c r="I139" s="26"/>
      <c r="J139" s="26">
        <f>IF(SourceП4!BA51&lt;&gt; 0, SourceП4!BA51, 1)</f>
        <v>7.61</v>
      </c>
      <c r="K139" s="47">
        <f>SourceП4!S51</f>
        <v>10882.44</v>
      </c>
      <c r="L139" s="27"/>
      <c r="R139">
        <f>H139</f>
        <v>1430.02</v>
      </c>
    </row>
    <row r="140" spans="1:26" ht="14.25" x14ac:dyDescent="0.2">
      <c r="A140" s="39"/>
      <c r="B140" s="40"/>
      <c r="C140" s="40" t="s">
        <v>165</v>
      </c>
      <c r="D140" s="24"/>
      <c r="E140" s="49"/>
      <c r="F140" s="47">
        <f>SourceП4!AM51</f>
        <v>45.57</v>
      </c>
      <c r="G140" s="26" t="str">
        <f>SourceП4!DE51</f>
        <v/>
      </c>
      <c r="H140" s="47">
        <f>ROUND(SourceП4!AD51*SourceП4!I51, 2)</f>
        <v>679.45</v>
      </c>
      <c r="I140" s="26"/>
      <c r="J140" s="26">
        <f>IF(SourceП4!BB51&lt;&gt; 0, SourceП4!BB51, 1)</f>
        <v>7.61</v>
      </c>
      <c r="K140" s="47">
        <f>SourceП4!Q51</f>
        <v>5170.6000000000004</v>
      </c>
      <c r="L140" s="27"/>
    </row>
    <row r="141" spans="1:26" ht="14.25" x14ac:dyDescent="0.2">
      <c r="A141" s="39"/>
      <c r="B141" s="40"/>
      <c r="C141" s="40" t="s">
        <v>291</v>
      </c>
      <c r="D141" s="24"/>
      <c r="E141" s="49"/>
      <c r="F141" s="47">
        <f>SourceП4!AN51</f>
        <v>5.0199999999999996</v>
      </c>
      <c r="G141" s="26" t="str">
        <f>SourceП4!DF51</f>
        <v/>
      </c>
      <c r="H141" s="28">
        <f>ROUND(SourceП4!AE51*SourceП4!I51, 2)</f>
        <v>74.849999999999994</v>
      </c>
      <c r="I141" s="26"/>
      <c r="J141" s="26">
        <f>IF(SourceП4!BS51&lt;&gt; 0, SourceП4!BS51, 1)</f>
        <v>7.61</v>
      </c>
      <c r="K141" s="28">
        <f>SourceП4!R51</f>
        <v>569.59</v>
      </c>
      <c r="L141" s="27"/>
      <c r="R141">
        <f>H141</f>
        <v>74.849999999999994</v>
      </c>
    </row>
    <row r="142" spans="1:26" ht="14.25" x14ac:dyDescent="0.2">
      <c r="A142" s="39"/>
      <c r="B142" s="40"/>
      <c r="C142" s="40" t="s">
        <v>292</v>
      </c>
      <c r="D142" s="24"/>
      <c r="E142" s="49"/>
      <c r="F142" s="47">
        <f>SourceП4!AL51</f>
        <v>37.57</v>
      </c>
      <c r="G142" s="26" t="str">
        <f>SourceП4!DD51</f>
        <v/>
      </c>
      <c r="H142" s="47">
        <f>ROUND(SourceП4!AC51*SourceП4!I51, 2)</f>
        <v>560.16999999999996</v>
      </c>
      <c r="I142" s="26"/>
      <c r="J142" s="26">
        <f>IF(SourceП4!BC51&lt;&gt; 0, SourceП4!BC51, 1)</f>
        <v>7.61</v>
      </c>
      <c r="K142" s="47">
        <f>SourceП4!P51</f>
        <v>4262.88</v>
      </c>
      <c r="L142" s="27"/>
    </row>
    <row r="143" spans="1:26" ht="14.25" x14ac:dyDescent="0.2">
      <c r="A143" s="39"/>
      <c r="B143" s="40"/>
      <c r="C143" s="40" t="s">
        <v>293</v>
      </c>
      <c r="D143" s="24" t="s">
        <v>294</v>
      </c>
      <c r="E143" s="49">
        <f>SourceП4!BZ51</f>
        <v>95</v>
      </c>
      <c r="F143" s="43"/>
      <c r="G143" s="26"/>
      <c r="H143" s="47">
        <f>SUM(S138:S148)</f>
        <v>1429.63</v>
      </c>
      <c r="I143" s="29"/>
      <c r="J143" s="45">
        <f>SourceП4!AT51</f>
        <v>95</v>
      </c>
      <c r="K143" s="47">
        <f>SUM(T138:T148)</f>
        <v>10879.43</v>
      </c>
      <c r="L143" s="27"/>
    </row>
    <row r="144" spans="1:26" ht="14.25" x14ac:dyDescent="0.2">
      <c r="A144" s="39"/>
      <c r="B144" s="40"/>
      <c r="C144" s="40" t="s">
        <v>295</v>
      </c>
      <c r="D144" s="24" t="s">
        <v>294</v>
      </c>
      <c r="E144" s="49">
        <f>SourceП4!CA51</f>
        <v>65</v>
      </c>
      <c r="F144" s="43"/>
      <c r="G144" s="26"/>
      <c r="H144" s="47">
        <f>SUM(U138:U148)</f>
        <v>978.17</v>
      </c>
      <c r="I144" s="29"/>
      <c r="J144" s="45">
        <f>SourceП4!AU51</f>
        <v>65</v>
      </c>
      <c r="K144" s="47">
        <f>SUM(V138:V148)</f>
        <v>7443.82</v>
      </c>
      <c r="L144" s="27"/>
    </row>
    <row r="145" spans="1:26" ht="14.25" x14ac:dyDescent="0.2">
      <c r="A145" s="39"/>
      <c r="B145" s="40"/>
      <c r="C145" s="40" t="s">
        <v>296</v>
      </c>
      <c r="D145" s="24" t="s">
        <v>297</v>
      </c>
      <c r="E145" s="49">
        <f>SourceП4!AQ51</f>
        <v>9.9700000000000006</v>
      </c>
      <c r="F145" s="47"/>
      <c r="G145" s="26" t="str">
        <f>SourceП4!DI51</f>
        <v/>
      </c>
      <c r="H145" s="47"/>
      <c r="I145" s="26"/>
      <c r="J145" s="26"/>
      <c r="K145" s="47"/>
      <c r="L145" s="30">
        <f>SourceП4!U51</f>
        <v>148.65270000000001</v>
      </c>
    </row>
    <row r="146" spans="1:26" ht="128.25" x14ac:dyDescent="0.2">
      <c r="A146" s="39" t="str">
        <f>SourceП4!E52</f>
        <v>13,1</v>
      </c>
      <c r="B146" s="40" t="str">
        <f>SourceП4!F52</f>
        <v>21.1.08.01-0133</v>
      </c>
      <c r="C146" s="40" t="str">
        <f>SourceП4!G52</f>
        <v>Кабели парной скрутки огнестойкие для систем пожарной сигнализации с однопроволочными медными жилами, изоляцией из кремнийорганической резины, оболочкой из безгалогенной полимерной композиции, не распространяющий горение, с низким дымо- и газовыделением, марки КПСнг(А)-FRHF 1х2х1,5</v>
      </c>
      <c r="D146" s="24" t="str">
        <f>SourceП4!H52</f>
        <v>1000 м</v>
      </c>
      <c r="E146" s="49">
        <f>SourceП4!I52</f>
        <v>0.49399999999999994</v>
      </c>
      <c r="F146" s="47">
        <f>SourceП4!AL52+SourceП4!AM52+SourceП4!AO52</f>
        <v>10596.78</v>
      </c>
      <c r="G146" s="31" t="s">
        <v>3</v>
      </c>
      <c r="H146" s="47">
        <f>ROUND(SourceП4!AC52*SourceП4!I52, 2)+ROUND(SourceП4!AD52*SourceП4!I52, 2)+ROUND(SourceП4!AF52*SourceП4!I52, 2)</f>
        <v>5234.8100000000004</v>
      </c>
      <c r="I146" s="26"/>
      <c r="J146" s="26">
        <f>IF(SourceП4!BC52&lt;&gt; 0, SourceП4!BC52, 1)</f>
        <v>7.61</v>
      </c>
      <c r="K146" s="47">
        <f>SourceП4!O52</f>
        <v>39836.9</v>
      </c>
      <c r="L146" s="27"/>
      <c r="S146">
        <f>ROUND((SourceП4!FX52/100)*((ROUND(SourceП4!AF52*SourceП4!I52, 2)+ROUND(SourceП4!AE52*SourceП4!I52, 2))), 2)</f>
        <v>0</v>
      </c>
      <c r="T146">
        <f>SourceП4!X52</f>
        <v>0</v>
      </c>
      <c r="U146">
        <f>ROUND((SourceП4!FY52/100)*((ROUND(SourceП4!AF52*SourceП4!I52, 2)+ROUND(SourceП4!AE52*SourceП4!I52, 2))), 2)</f>
        <v>0</v>
      </c>
      <c r="V146">
        <f>SourceП4!Y52</f>
        <v>0</v>
      </c>
      <c r="W146">
        <f>IF(SourceП4!BI52&lt;=1,H146, 0)</f>
        <v>0</v>
      </c>
      <c r="X146">
        <f>IF(SourceП4!BI52=2,H146, 0)</f>
        <v>5234.8100000000004</v>
      </c>
      <c r="Y146">
        <f>IF(SourceП4!BI52=3,H146, 0)</f>
        <v>0</v>
      </c>
      <c r="Z146">
        <f>IF(SourceП4!BI52=4,H146, 0)</f>
        <v>0</v>
      </c>
    </row>
    <row r="147" spans="1:26" ht="128.25" x14ac:dyDescent="0.2">
      <c r="A147" s="39" t="str">
        <f>SourceП4!E53</f>
        <v>13,2</v>
      </c>
      <c r="B147" s="40" t="str">
        <f>SourceП4!F53</f>
        <v>21.1.08.01-0131</v>
      </c>
      <c r="C147" s="40" t="str">
        <f>SourceП4!G53</f>
        <v>Кабели парной скрутки огнестойкие для систем пожарной сигнализации с однопроволочными медными жилами, изоляцией из кремнийорганической резины, оболочкой из безгалогенной полимерной композиции, не распространяющий горение, с низким дымо- и газовыделением, марки КПСнг(А)-FRHF 1х2х0,5</v>
      </c>
      <c r="D147" s="24" t="str">
        <f>SourceП4!H53</f>
        <v>1000 м</v>
      </c>
      <c r="E147" s="49">
        <f>SourceП4!I53</f>
        <v>0.98599999999999999</v>
      </c>
      <c r="F147" s="47">
        <f>SourceП4!AL53+SourceП4!AM53+SourceП4!AO53</f>
        <v>7307.7</v>
      </c>
      <c r="G147" s="31" t="s">
        <v>3</v>
      </c>
      <c r="H147" s="47">
        <f>ROUND(SourceП4!AC53*SourceП4!I53, 2)+ROUND(SourceП4!AD53*SourceП4!I53, 2)+ROUND(SourceП4!AF53*SourceП4!I53, 2)</f>
        <v>7205.39</v>
      </c>
      <c r="I147" s="26"/>
      <c r="J147" s="26">
        <f>IF(SourceП4!BC53&lt;&gt; 0, SourceП4!BC53, 1)</f>
        <v>7.61</v>
      </c>
      <c r="K147" s="47">
        <f>SourceП4!O53</f>
        <v>54833.03</v>
      </c>
      <c r="L147" s="27"/>
      <c r="S147">
        <f>ROUND((SourceП4!FX53/100)*((ROUND(SourceП4!AF53*SourceП4!I53, 2)+ROUND(SourceП4!AE53*SourceП4!I53, 2))), 2)</f>
        <v>0</v>
      </c>
      <c r="T147">
        <f>SourceП4!X53</f>
        <v>0</v>
      </c>
      <c r="U147">
        <f>ROUND((SourceП4!FY53/100)*((ROUND(SourceП4!AF53*SourceП4!I53, 2)+ROUND(SourceП4!AE53*SourceП4!I53, 2))), 2)</f>
        <v>0</v>
      </c>
      <c r="V147">
        <f>SourceП4!Y53</f>
        <v>0</v>
      </c>
      <c r="W147">
        <f>IF(SourceП4!BI53&lt;=1,H147, 0)</f>
        <v>0</v>
      </c>
      <c r="X147">
        <f>IF(SourceП4!BI53=2,H147, 0)</f>
        <v>7205.39</v>
      </c>
      <c r="Y147">
        <f>IF(SourceП4!BI53=3,H147, 0)</f>
        <v>0</v>
      </c>
      <c r="Z147">
        <f>IF(SourceП4!BI53=4,H147, 0)</f>
        <v>0</v>
      </c>
    </row>
    <row r="148" spans="1:26" ht="114" x14ac:dyDescent="0.2">
      <c r="A148" s="41" t="str">
        <f>SourceП4!E55</f>
        <v>13,4</v>
      </c>
      <c r="B148" s="42" t="str">
        <f>SourceП4!F55</f>
        <v>21.1.06.10-0168</v>
      </c>
      <c r="C148" s="42" t="str">
        <f>SourceП4!G55</f>
        <v>Кабель силовой огнестойкий с медными жилами с изоляцией и оболочкой из ПВХ, не распространяющий горение, с низким дымо- и газовыделением, напряжением 1,0 кВ (ГОСТ Р 53769-2010), марки ВВГнг(A)-FRLS 3х1,5ок(N,РЕ)</v>
      </c>
      <c r="D148" s="32" t="str">
        <f>SourceП4!H55</f>
        <v>1000 м</v>
      </c>
      <c r="E148" s="33">
        <f>SourceП4!I55</f>
        <v>1.0999999999999999E-2</v>
      </c>
      <c r="F148" s="34">
        <f>SourceП4!AL55+SourceП4!AM55+SourceП4!AO55</f>
        <v>19862.939999999999</v>
      </c>
      <c r="G148" s="35" t="s">
        <v>3</v>
      </c>
      <c r="H148" s="34">
        <f>ROUND(SourceП4!AC55*SourceП4!I55, 2)+ROUND(SourceП4!AD55*SourceП4!I55, 2)+ROUND(SourceП4!AF55*SourceП4!I55, 2)</f>
        <v>218.49</v>
      </c>
      <c r="I148" s="36"/>
      <c r="J148" s="36">
        <f>IF(SourceП4!BC55&lt;&gt; 0, SourceП4!BC55, 1)</f>
        <v>7.61</v>
      </c>
      <c r="K148" s="34">
        <f>SourceП4!O55</f>
        <v>1662.73</v>
      </c>
      <c r="L148" s="37"/>
      <c r="S148">
        <f>ROUND((SourceП4!FX55/100)*((ROUND(SourceП4!AF55*SourceП4!I55, 2)+ROUND(SourceП4!AE55*SourceП4!I55, 2))), 2)</f>
        <v>0</v>
      </c>
      <c r="T148">
        <f>SourceП4!X55</f>
        <v>0</v>
      </c>
      <c r="U148">
        <f>ROUND((SourceП4!FY55/100)*((ROUND(SourceП4!AF55*SourceП4!I55, 2)+ROUND(SourceП4!AE55*SourceП4!I55, 2))), 2)</f>
        <v>0</v>
      </c>
      <c r="V148">
        <f>SourceП4!Y55</f>
        <v>0</v>
      </c>
      <c r="W148">
        <f>IF(SourceП4!BI55&lt;=1,H148, 0)</f>
        <v>0</v>
      </c>
      <c r="X148">
        <f>IF(SourceП4!BI55=2,H148, 0)</f>
        <v>218.49</v>
      </c>
      <c r="Y148">
        <f>IF(SourceП4!BI55=3,H148, 0)</f>
        <v>0</v>
      </c>
      <c r="Z148">
        <f>IF(SourceП4!BI55=4,H148, 0)</f>
        <v>0</v>
      </c>
    </row>
    <row r="149" spans="1:26" ht="15" x14ac:dyDescent="0.25">
      <c r="G149" s="54">
        <f>H139+H140+H142+H143+H144+SUM(H146:H148)</f>
        <v>17736.13</v>
      </c>
      <c r="H149" s="54"/>
      <c r="J149" s="54">
        <f>K139+K140+K142+K143+K144+SUM(K146:K148)</f>
        <v>134971.82999999999</v>
      </c>
      <c r="K149" s="54"/>
      <c r="L149" s="38">
        <f>SourceП4!U51</f>
        <v>148.65270000000001</v>
      </c>
      <c r="O149" s="20">
        <f>G149</f>
        <v>17736.13</v>
      </c>
      <c r="P149" s="20">
        <f>J149</f>
        <v>134971.82999999999</v>
      </c>
      <c r="Q149" s="20">
        <f>L149</f>
        <v>148.65270000000001</v>
      </c>
      <c r="W149">
        <f>IF(SourceП4!BI51&lt;=1,H139+H140+H142+H143+H144, 0)</f>
        <v>0</v>
      </c>
      <c r="X149">
        <f>IF(SourceП4!BI51=2,H139+H140+H142+H143+H144, 0)</f>
        <v>5077.4400000000005</v>
      </c>
      <c r="Y149">
        <f>IF(SourceП4!BI51=3,H139+H140+H142+H143+H144, 0)</f>
        <v>0</v>
      </c>
      <c r="Z149">
        <f>IF(SourceП4!BI51=4,H139+H140+H142+H143+H144, 0)</f>
        <v>0</v>
      </c>
    </row>
    <row r="150" spans="1:26" ht="15" x14ac:dyDescent="0.25">
      <c r="A150" s="53" t="str">
        <f>CONCATENATE("Итого по локальной смете: ",IF(SourceП4!G57&lt;&gt;"Новая локальная смета", SourceП4!G57, ""))</f>
        <v xml:space="preserve">Итого по локальной смете: </v>
      </c>
      <c r="B150" s="53"/>
      <c r="C150" s="53"/>
      <c r="D150" s="53"/>
      <c r="E150" s="53"/>
      <c r="F150" s="53"/>
      <c r="G150" s="52">
        <f>SUM(O28:O149)</f>
        <v>56144.150000000009</v>
      </c>
      <c r="H150" s="52"/>
      <c r="I150" s="22"/>
      <c r="J150" s="52">
        <f>SUM(P28:P149)</f>
        <v>427256.85</v>
      </c>
      <c r="K150" s="52"/>
      <c r="L150" s="38">
        <f>SUM(Q28:Q149)</f>
        <v>687.94389999999987</v>
      </c>
    </row>
    <row r="151" spans="1:26" ht="15" x14ac:dyDescent="0.25">
      <c r="C151" s="53" t="str">
        <f>SourceП4!H85</f>
        <v>Итого</v>
      </c>
      <c r="D151" s="53"/>
      <c r="E151" s="53"/>
      <c r="F151" s="53"/>
      <c r="G151" s="53"/>
      <c r="H151" s="53"/>
      <c r="I151" s="53"/>
      <c r="J151" s="52">
        <f>IF(SourceП4!F85=0, "", SourceП4!F85)</f>
        <v>427256.85</v>
      </c>
      <c r="K151" s="52"/>
    </row>
    <row r="152" spans="1:26" ht="14.25" x14ac:dyDescent="0.2">
      <c r="C152" s="60" t="str">
        <f>SourceП4!H86</f>
        <v>НДС 18%</v>
      </c>
      <c r="D152" s="60"/>
      <c r="E152" s="60"/>
      <c r="F152" s="60"/>
      <c r="G152" s="60"/>
      <c r="H152" s="60"/>
      <c r="I152" s="60"/>
      <c r="J152" s="57">
        <f>IF(SourceП4!F86=0, "", SourceП4!F86)</f>
        <v>76906.23</v>
      </c>
      <c r="K152" s="57"/>
    </row>
    <row r="153" spans="1:26" ht="15" x14ac:dyDescent="0.25">
      <c r="C153" s="53" t="str">
        <f>SourceП4!H87</f>
        <v>Всего</v>
      </c>
      <c r="D153" s="53"/>
      <c r="E153" s="53"/>
      <c r="F153" s="53"/>
      <c r="G153" s="53"/>
      <c r="H153" s="53"/>
      <c r="I153" s="53"/>
      <c r="J153" s="52">
        <f>IF(SourceП4!F87=0, "", SourceП4!F87)</f>
        <v>504163.08</v>
      </c>
      <c r="K153" s="52"/>
    </row>
    <row r="155" spans="1:26" x14ac:dyDescent="0.2">
      <c r="D155" s="68"/>
      <c r="E155" s="68"/>
      <c r="F155" s="68"/>
      <c r="G155" s="68"/>
      <c r="H155" s="68"/>
      <c r="I155" s="68"/>
    </row>
    <row r="156" spans="1:26" ht="14.25" x14ac:dyDescent="0.2">
      <c r="A156" s="21" t="s">
        <v>301</v>
      </c>
      <c r="B156" s="21"/>
      <c r="C156" s="49"/>
      <c r="D156" s="51"/>
      <c r="E156" s="51"/>
      <c r="F156" s="51"/>
      <c r="G156" s="51"/>
      <c r="H156" s="51"/>
      <c r="I156" s="51" t="str">
        <f>IF(SourceП4!AB12&lt;&gt;"", SourceП4!AB12," ")</f>
        <v xml:space="preserve"> </v>
      </c>
      <c r="J156" s="48"/>
      <c r="K156" s="48"/>
      <c r="L156" s="48"/>
    </row>
    <row r="157" spans="1:26" ht="14.25" x14ac:dyDescent="0.2">
      <c r="A157" s="48"/>
      <c r="B157" s="48"/>
      <c r="C157" s="49"/>
      <c r="D157" s="55"/>
      <c r="E157" s="55"/>
      <c r="F157" s="55"/>
      <c r="G157" s="55"/>
      <c r="H157" s="55"/>
      <c r="I157" s="51"/>
      <c r="J157" s="48"/>
      <c r="K157" s="48"/>
      <c r="L157" s="48"/>
    </row>
    <row r="158" spans="1:26" ht="14.25" x14ac:dyDescent="0.2">
      <c r="A158" s="48"/>
      <c r="B158" s="48"/>
      <c r="C158" s="49"/>
      <c r="D158" s="51"/>
      <c r="E158" s="51"/>
      <c r="F158" s="51"/>
      <c r="G158" s="51"/>
      <c r="H158" s="51"/>
      <c r="I158" s="51"/>
      <c r="J158" s="48"/>
      <c r="K158" s="48"/>
      <c r="L158" s="48"/>
    </row>
    <row r="159" spans="1:26" ht="14.25" x14ac:dyDescent="0.2">
      <c r="A159" s="21" t="s">
        <v>301</v>
      </c>
      <c r="B159" s="21"/>
      <c r="C159" s="49"/>
      <c r="D159" s="51"/>
      <c r="E159" s="51"/>
      <c r="F159" s="51"/>
      <c r="G159" s="51"/>
      <c r="H159" s="51"/>
      <c r="I159" s="51" t="str">
        <f>IF(SourceП4!AD12&lt;&gt;"", SourceП4!AD12," ")</f>
        <v xml:space="preserve"> </v>
      </c>
      <c r="J159" s="48"/>
      <c r="K159" s="48"/>
      <c r="L159" s="48"/>
    </row>
    <row r="160" spans="1:26" ht="14.25" x14ac:dyDescent="0.2">
      <c r="A160" s="48"/>
      <c r="B160" s="48"/>
      <c r="C160" s="48"/>
      <c r="D160" s="55"/>
      <c r="E160" s="55"/>
      <c r="F160" s="55"/>
      <c r="G160" s="55"/>
      <c r="H160" s="55"/>
      <c r="I160" s="51"/>
      <c r="J160" s="48"/>
      <c r="K160" s="48"/>
      <c r="L160" s="48"/>
    </row>
    <row r="161" spans="4:9" x14ac:dyDescent="0.2">
      <c r="D161" s="68"/>
      <c r="E161" s="68"/>
      <c r="F161" s="68"/>
      <c r="G161" s="68"/>
      <c r="H161" s="68"/>
      <c r="I161" s="68"/>
    </row>
    <row r="162" spans="4:9" x14ac:dyDescent="0.2">
      <c r="D162" s="68"/>
      <c r="E162" s="68"/>
      <c r="F162" s="68"/>
      <c r="G162" s="68"/>
      <c r="H162" s="68"/>
      <c r="I162" s="68"/>
    </row>
    <row r="163" spans="4:9" x14ac:dyDescent="0.2">
      <c r="D163" s="68"/>
      <c r="E163" s="68"/>
      <c r="F163" s="68"/>
      <c r="G163" s="68"/>
      <c r="H163" s="68"/>
      <c r="I163" s="68"/>
    </row>
  </sheetData>
  <mergeCells count="79">
    <mergeCell ref="B3:E3"/>
    <mergeCell ref="H3:L3"/>
    <mergeCell ref="B4:E4"/>
    <mergeCell ref="H4:L4"/>
    <mergeCell ref="B6:E6"/>
    <mergeCell ref="H6:L6"/>
    <mergeCell ref="B10:K10"/>
    <mergeCell ref="B11:K11"/>
    <mergeCell ref="B13:K13"/>
    <mergeCell ref="G16:H16"/>
    <mergeCell ref="I16:J16"/>
    <mergeCell ref="B7:E7"/>
    <mergeCell ref="H7:L7"/>
    <mergeCell ref="C17:F17"/>
    <mergeCell ref="G17:H17"/>
    <mergeCell ref="I17:J17"/>
    <mergeCell ref="K17:L17"/>
    <mergeCell ref="C18:F18"/>
    <mergeCell ref="G18:H18"/>
    <mergeCell ref="I18:J18"/>
    <mergeCell ref="K18:L18"/>
    <mergeCell ref="C19:F19"/>
    <mergeCell ref="G19:H19"/>
    <mergeCell ref="I19:J19"/>
    <mergeCell ref="K19:L19"/>
    <mergeCell ref="C20:F20"/>
    <mergeCell ref="G20:H20"/>
    <mergeCell ref="I20:J20"/>
    <mergeCell ref="K20:L20"/>
    <mergeCell ref="C21:F21"/>
    <mergeCell ref="G21:H21"/>
    <mergeCell ref="I21:J21"/>
    <mergeCell ref="K21:L21"/>
    <mergeCell ref="C22:F22"/>
    <mergeCell ref="G22:H22"/>
    <mergeCell ref="I22:J22"/>
    <mergeCell ref="K22:L22"/>
    <mergeCell ref="J119:K119"/>
    <mergeCell ref="C152:I152"/>
    <mergeCell ref="J152:K152"/>
    <mergeCell ref="C153:I153"/>
    <mergeCell ref="J153:K153"/>
    <mergeCell ref="D157:H157"/>
    <mergeCell ref="D160:H160"/>
    <mergeCell ref="C23:F23"/>
    <mergeCell ref="G23:H23"/>
    <mergeCell ref="I23:J23"/>
    <mergeCell ref="K23:L23"/>
    <mergeCell ref="A25:L25"/>
    <mergeCell ref="C151:I151"/>
    <mergeCell ref="J151:K151"/>
    <mergeCell ref="J129:K129"/>
    <mergeCell ref="G129:H129"/>
    <mergeCell ref="G92:H92"/>
    <mergeCell ref="J39:K39"/>
    <mergeCell ref="G39:H39"/>
    <mergeCell ref="J84:K84"/>
    <mergeCell ref="G84:H84"/>
    <mergeCell ref="J76:K76"/>
    <mergeCell ref="G76:H76"/>
    <mergeCell ref="J66:K66"/>
    <mergeCell ref="G66:H66"/>
    <mergeCell ref="J56:K56"/>
    <mergeCell ref="G56:H56"/>
    <mergeCell ref="J48:K48"/>
    <mergeCell ref="G48:H48"/>
    <mergeCell ref="G119:H119"/>
    <mergeCell ref="J111:K111"/>
    <mergeCell ref="G111:H111"/>
    <mergeCell ref="J102:K102"/>
    <mergeCell ref="G102:H102"/>
    <mergeCell ref="J92:K92"/>
    <mergeCell ref="G150:H150"/>
    <mergeCell ref="J150:K150"/>
    <mergeCell ref="A150:F150"/>
    <mergeCell ref="J149:K149"/>
    <mergeCell ref="G149:H149"/>
    <mergeCell ref="J137:K137"/>
    <mergeCell ref="G137:H137"/>
  </mergeCells>
  <pageMargins left="0.4" right="0.2" top="0.2" bottom="0.4" header="0.2" footer="0.2"/>
  <pageSetup paperSize="9" scale="57" fitToHeight="0" orientation="portrait" r:id="rId1"/>
  <headerFooter>
    <oddHeader>&amp;L&amp;8</oddHeader>
    <oddFooter>&amp;R&amp;P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69"/>
  <sheetViews>
    <sheetView zoomScaleNormal="100" workbookViewId="0">
      <selection activeCell="C163" sqref="C163"/>
    </sheetView>
  </sheetViews>
  <sheetFormatPr defaultRowHeight="12.75" x14ac:dyDescent="0.2"/>
  <cols>
    <col min="1" max="1" width="5.7109375" customWidth="1"/>
    <col min="2" max="2" width="14.28515625" customWidth="1"/>
    <col min="3" max="3" width="40.7109375" customWidth="1"/>
    <col min="4" max="5" width="10.7109375" customWidth="1"/>
    <col min="6" max="8" width="12.7109375" customWidth="1"/>
    <col min="9" max="9" width="17.7109375" customWidth="1"/>
    <col min="10" max="10" width="8.7109375" customWidth="1"/>
    <col min="11" max="11" width="12.7109375" customWidth="1"/>
    <col min="12" max="12" width="8.7109375" customWidth="1"/>
    <col min="15" max="36" width="0" hidden="1" customWidth="1"/>
  </cols>
  <sheetData>
    <row r="1" spans="1:12" x14ac:dyDescent="0.2">
      <c r="A1" s="77"/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</row>
    <row r="2" spans="1:12" ht="14.25" x14ac:dyDescent="0.2">
      <c r="A2" s="50"/>
      <c r="B2" s="50"/>
      <c r="C2" s="50"/>
      <c r="D2" s="50"/>
      <c r="E2" s="50"/>
      <c r="F2" s="50"/>
      <c r="G2" s="50"/>
      <c r="H2" s="50"/>
      <c r="I2" s="50"/>
      <c r="J2" s="50"/>
      <c r="K2" s="51"/>
      <c r="L2" s="51"/>
    </row>
    <row r="3" spans="1:12" ht="33" customHeight="1" x14ac:dyDescent="0.25">
      <c r="A3" s="76"/>
      <c r="B3" s="75"/>
      <c r="C3" s="75"/>
      <c r="D3" s="75"/>
      <c r="E3" s="75"/>
      <c r="F3" s="51"/>
      <c r="G3" s="51"/>
      <c r="H3" s="65" t="s">
        <v>427</v>
      </c>
      <c r="I3" s="65"/>
      <c r="J3" s="65"/>
      <c r="K3" s="65"/>
      <c r="L3" s="65"/>
    </row>
    <row r="4" spans="1:12" ht="14.25" x14ac:dyDescent="0.2">
      <c r="A4" s="51"/>
      <c r="B4" s="73"/>
      <c r="C4" s="73"/>
      <c r="D4" s="73"/>
      <c r="E4" s="73"/>
      <c r="F4" s="51"/>
      <c r="G4" s="51"/>
      <c r="H4" s="73"/>
      <c r="I4" s="73"/>
      <c r="J4" s="73"/>
      <c r="K4" s="73"/>
      <c r="L4" s="73"/>
    </row>
    <row r="5" spans="1:12" ht="14.25" x14ac:dyDescent="0.2">
      <c r="A5" s="74"/>
      <c r="B5" s="74"/>
      <c r="C5" s="11"/>
      <c r="D5" s="11"/>
      <c r="E5" s="11"/>
      <c r="F5" s="51"/>
      <c r="G5" s="51"/>
      <c r="H5" s="11"/>
      <c r="I5" s="11"/>
      <c r="J5" s="11"/>
      <c r="K5" s="11"/>
      <c r="L5" s="11"/>
    </row>
    <row r="6" spans="1:12" ht="14.25" x14ac:dyDescent="0.2">
      <c r="A6" s="11"/>
      <c r="B6" s="73"/>
      <c r="C6" s="73"/>
      <c r="D6" s="73"/>
      <c r="E6" s="73"/>
      <c r="F6" s="51"/>
      <c r="G6" s="51"/>
      <c r="H6" s="73"/>
      <c r="I6" s="73"/>
      <c r="J6" s="73"/>
      <c r="K6" s="73"/>
      <c r="L6" s="73"/>
    </row>
    <row r="7" spans="1:12" ht="14.25" x14ac:dyDescent="0.2">
      <c r="A7" s="51"/>
      <c r="B7" s="51"/>
      <c r="C7" s="51"/>
      <c r="D7" s="51"/>
      <c r="E7" s="51"/>
      <c r="F7" s="51"/>
      <c r="G7" s="51"/>
      <c r="H7" s="51"/>
      <c r="I7" s="51"/>
      <c r="J7" s="51"/>
      <c r="K7" s="51"/>
      <c r="L7" s="51"/>
    </row>
    <row r="8" spans="1:12" ht="14.25" x14ac:dyDescent="0.2">
      <c r="A8" s="51"/>
      <c r="B8" s="51"/>
      <c r="C8" s="51"/>
      <c r="D8" s="51"/>
      <c r="E8" s="51"/>
      <c r="F8" s="72"/>
      <c r="G8" s="72"/>
      <c r="H8" s="65"/>
      <c r="I8" s="65"/>
      <c r="J8" s="65"/>
      <c r="K8" s="65"/>
      <c r="L8" s="13"/>
    </row>
    <row r="9" spans="1:12" ht="14.25" x14ac:dyDescent="0.2">
      <c r="A9" s="48"/>
      <c r="B9" s="48"/>
      <c r="C9" s="48"/>
      <c r="D9" s="48"/>
      <c r="E9" s="48"/>
      <c r="F9" s="48"/>
      <c r="G9" s="48"/>
      <c r="H9" s="48"/>
      <c r="I9" s="48"/>
      <c r="J9" s="48"/>
      <c r="K9" s="48"/>
      <c r="L9" s="48"/>
    </row>
    <row r="10" spans="1:12" ht="15.75" x14ac:dyDescent="0.25">
      <c r="A10" s="14"/>
      <c r="B10" s="62" t="s">
        <v>426</v>
      </c>
      <c r="C10" s="62"/>
      <c r="D10" s="62"/>
      <c r="E10" s="62"/>
      <c r="F10" s="62"/>
      <c r="G10" s="62"/>
      <c r="H10" s="62"/>
      <c r="I10" s="62"/>
      <c r="J10" s="62"/>
      <c r="K10" s="62"/>
      <c r="L10" s="14"/>
    </row>
    <row r="11" spans="1:12" ht="15.75" x14ac:dyDescent="0.25">
      <c r="A11" s="14"/>
      <c r="B11" s="46"/>
      <c r="C11" s="46"/>
      <c r="D11" s="46"/>
      <c r="E11" s="46"/>
      <c r="F11" s="46"/>
      <c r="G11" s="46"/>
      <c r="H11" s="46"/>
      <c r="I11" s="46"/>
      <c r="J11" s="46"/>
      <c r="K11" s="46"/>
      <c r="L11" s="14"/>
    </row>
    <row r="12" spans="1:12" ht="18" hidden="1" x14ac:dyDescent="0.25">
      <c r="A12" s="14"/>
      <c r="B12" s="63" t="str">
        <f>IF(SourceП5!G20&lt;&gt;"Новая локальная смета", SourceП5!G20, "")</f>
        <v/>
      </c>
      <c r="C12" s="63"/>
      <c r="D12" s="63"/>
      <c r="E12" s="63"/>
      <c r="F12" s="63"/>
      <c r="G12" s="63"/>
      <c r="H12" s="63"/>
      <c r="I12" s="63"/>
      <c r="J12" s="63"/>
      <c r="K12" s="63"/>
      <c r="L12" s="14"/>
    </row>
    <row r="13" spans="1:12" ht="14.25" hidden="1" x14ac:dyDescent="0.2">
      <c r="A13" s="48"/>
      <c r="B13" s="48"/>
      <c r="C13" s="48"/>
      <c r="D13" s="48"/>
      <c r="E13" s="48"/>
      <c r="F13" s="48"/>
      <c r="G13" s="48"/>
      <c r="H13" s="48"/>
      <c r="I13" s="48"/>
      <c r="J13" s="48"/>
      <c r="K13" s="48"/>
      <c r="L13" s="48"/>
    </row>
    <row r="14" spans="1:12" ht="41.25" customHeight="1" x14ac:dyDescent="0.25">
      <c r="A14" s="48"/>
      <c r="B14" s="71" t="s">
        <v>425</v>
      </c>
      <c r="C14" s="71"/>
      <c r="D14" s="71"/>
      <c r="E14" s="71"/>
      <c r="F14" s="71"/>
      <c r="G14" s="71"/>
      <c r="H14" s="71"/>
      <c r="I14" s="71"/>
      <c r="J14" s="71"/>
      <c r="K14" s="71"/>
      <c r="L14" s="15"/>
    </row>
    <row r="15" spans="1:12" ht="14.25" x14ac:dyDescent="0.2">
      <c r="A15" s="48"/>
      <c r="B15" s="70" t="s">
        <v>424</v>
      </c>
      <c r="C15" s="70"/>
      <c r="D15" s="70"/>
      <c r="E15" s="70"/>
      <c r="F15" s="70"/>
      <c r="G15" s="70"/>
      <c r="H15" s="70"/>
      <c r="I15" s="70"/>
      <c r="J15" s="70"/>
      <c r="K15" s="70"/>
      <c r="L15" s="13"/>
    </row>
    <row r="16" spans="1:12" ht="14.25" x14ac:dyDescent="0.2">
      <c r="A16" s="48"/>
      <c r="B16" s="48"/>
      <c r="C16" s="48"/>
      <c r="D16" s="48"/>
      <c r="E16" s="48"/>
      <c r="F16" s="48"/>
      <c r="G16" s="48"/>
      <c r="H16" s="48"/>
      <c r="I16" s="48"/>
      <c r="J16" s="48"/>
      <c r="K16" s="48"/>
      <c r="L16" s="48"/>
    </row>
    <row r="17" spans="1:22" ht="14.25" x14ac:dyDescent="0.2">
      <c r="A17" s="60" t="str">
        <f>CONCATENATE("Основание: ", SourceП5!J20)</f>
        <v xml:space="preserve">Основание: </v>
      </c>
      <c r="B17" s="60"/>
      <c r="C17" s="60"/>
      <c r="D17" s="60"/>
      <c r="E17" s="60"/>
      <c r="F17" s="60"/>
      <c r="G17" s="60"/>
      <c r="H17" s="60"/>
      <c r="I17" s="60"/>
      <c r="J17" s="60"/>
      <c r="K17" s="60"/>
      <c r="L17" s="60"/>
    </row>
    <row r="18" spans="1:22" ht="14.25" x14ac:dyDescent="0.2">
      <c r="A18" s="48"/>
      <c r="B18" s="48"/>
      <c r="C18" s="48"/>
      <c r="D18" s="48"/>
      <c r="E18" s="48"/>
      <c r="F18" s="48"/>
      <c r="G18" s="48"/>
      <c r="H18" s="48"/>
      <c r="I18" s="48"/>
      <c r="J18" s="48"/>
      <c r="K18" s="48"/>
      <c r="L18" s="48"/>
    </row>
    <row r="19" spans="1:22" ht="14.25" x14ac:dyDescent="0.2">
      <c r="A19" s="48"/>
      <c r="B19" s="48"/>
      <c r="C19" s="48"/>
      <c r="D19" s="48"/>
      <c r="E19" s="48"/>
      <c r="F19" s="48"/>
      <c r="G19" s="48"/>
      <c r="H19" s="48"/>
      <c r="I19" s="48"/>
      <c r="J19" s="48"/>
      <c r="K19" s="48"/>
      <c r="L19" s="48"/>
    </row>
    <row r="20" spans="1:22" ht="14.25" x14ac:dyDescent="0.2">
      <c r="A20" s="48"/>
      <c r="B20" s="48"/>
      <c r="C20" s="48"/>
      <c r="D20" s="48"/>
      <c r="E20" s="16"/>
      <c r="F20" s="16"/>
      <c r="G20" s="64" t="s">
        <v>266</v>
      </c>
      <c r="H20" s="64"/>
      <c r="I20" s="64" t="s">
        <v>267</v>
      </c>
      <c r="J20" s="64"/>
      <c r="K20" s="48"/>
      <c r="L20" s="48"/>
    </row>
    <row r="21" spans="1:22" ht="15" x14ac:dyDescent="0.25">
      <c r="A21" s="48"/>
      <c r="B21" s="48"/>
      <c r="C21" s="56" t="s">
        <v>268</v>
      </c>
      <c r="D21" s="56"/>
      <c r="E21" s="56"/>
      <c r="F21" s="56"/>
      <c r="G21" s="57">
        <f>SUM(O32:O154)/1000</f>
        <v>55.595829999999999</v>
      </c>
      <c r="H21" s="57"/>
      <c r="I21" s="57">
        <f>(SourceП5!F87/1000)</f>
        <v>499.23945000000003</v>
      </c>
      <c r="J21" s="57"/>
      <c r="K21" s="58" t="s">
        <v>269</v>
      </c>
      <c r="L21" s="58"/>
    </row>
    <row r="22" spans="1:22" ht="14.25" x14ac:dyDescent="0.2">
      <c r="A22" s="48"/>
      <c r="B22" s="48"/>
      <c r="C22" s="61" t="s">
        <v>270</v>
      </c>
      <c r="D22" s="61"/>
      <c r="E22" s="61"/>
      <c r="F22" s="61"/>
      <c r="G22" s="57">
        <f>SUM(W32:W154)/1000</f>
        <v>0</v>
      </c>
      <c r="H22" s="57"/>
      <c r="I22" s="57">
        <f>(SourceП5!F74)/1000</f>
        <v>0</v>
      </c>
      <c r="J22" s="57"/>
      <c r="K22" s="58" t="s">
        <v>269</v>
      </c>
      <c r="L22" s="58"/>
    </row>
    <row r="23" spans="1:22" ht="14.25" x14ac:dyDescent="0.2">
      <c r="A23" s="48"/>
      <c r="B23" s="48"/>
      <c r="C23" s="61" t="s">
        <v>271</v>
      </c>
      <c r="D23" s="61"/>
      <c r="E23" s="61"/>
      <c r="F23" s="61"/>
      <c r="G23" s="57">
        <f>SUM(X32:X154)/1000</f>
        <v>55.595829999999992</v>
      </c>
      <c r="H23" s="57"/>
      <c r="I23" s="57">
        <f>(SourceП5!F75)/1000</f>
        <v>423.08428000000004</v>
      </c>
      <c r="J23" s="57"/>
      <c r="K23" s="58" t="s">
        <v>269</v>
      </c>
      <c r="L23" s="58"/>
    </row>
    <row r="24" spans="1:22" ht="14.25" x14ac:dyDescent="0.2">
      <c r="A24" s="48"/>
      <c r="B24" s="48"/>
      <c r="C24" s="61" t="s">
        <v>272</v>
      </c>
      <c r="D24" s="61"/>
      <c r="E24" s="61"/>
      <c r="F24" s="61"/>
      <c r="G24" s="57">
        <f>SUM(Y32:Y154)/1000</f>
        <v>0</v>
      </c>
      <c r="H24" s="57"/>
      <c r="I24" s="57">
        <f>(SourceП5!F66)/1000</f>
        <v>0</v>
      </c>
      <c r="J24" s="57"/>
      <c r="K24" s="58" t="s">
        <v>269</v>
      </c>
      <c r="L24" s="58"/>
    </row>
    <row r="25" spans="1:22" ht="14.25" x14ac:dyDescent="0.2">
      <c r="A25" s="48"/>
      <c r="B25" s="48"/>
      <c r="C25" s="61" t="s">
        <v>273</v>
      </c>
      <c r="D25" s="61"/>
      <c r="E25" s="61"/>
      <c r="F25" s="61"/>
      <c r="G25" s="57">
        <f>SUM(Z32:Z154)/1000</f>
        <v>0</v>
      </c>
      <c r="H25" s="57"/>
      <c r="I25" s="57">
        <f>(SourceП5!F76+SourceП5!F77)/1000</f>
        <v>0</v>
      </c>
      <c r="J25" s="57"/>
      <c r="K25" s="58" t="s">
        <v>269</v>
      </c>
      <c r="L25" s="58"/>
    </row>
    <row r="26" spans="1:22" ht="15" x14ac:dyDescent="0.25">
      <c r="A26" s="48"/>
      <c r="B26" s="48"/>
      <c r="C26" s="56" t="s">
        <v>274</v>
      </c>
      <c r="D26" s="56"/>
      <c r="E26" s="56"/>
      <c r="F26" s="56"/>
      <c r="G26" s="57">
        <f>I26</f>
        <v>589.22180000000003</v>
      </c>
      <c r="H26" s="57"/>
      <c r="I26" s="57">
        <f>(SourceП5!F79+SourceП5!F80)</f>
        <v>589.22180000000003</v>
      </c>
      <c r="J26" s="57"/>
      <c r="K26" s="58" t="s">
        <v>275</v>
      </c>
      <c r="L26" s="58"/>
    </row>
    <row r="27" spans="1:22" ht="15" x14ac:dyDescent="0.25">
      <c r="A27" s="48"/>
      <c r="B27" s="48"/>
      <c r="C27" s="56" t="s">
        <v>276</v>
      </c>
      <c r="D27" s="56"/>
      <c r="E27" s="56"/>
      <c r="F27" s="56"/>
      <c r="G27" s="57">
        <f>SUM(R32:R154)/1000</f>
        <v>5.9905400000000002</v>
      </c>
      <c r="H27" s="57"/>
      <c r="I27" s="57">
        <f>(SourceП5!F72+ SourceП5!F71)/1000</f>
        <v>45.587969999999999</v>
      </c>
      <c r="J27" s="57"/>
      <c r="K27" s="58" t="s">
        <v>269</v>
      </c>
      <c r="L27" s="58"/>
    </row>
    <row r="28" spans="1:22" ht="14.25" x14ac:dyDescent="0.2">
      <c r="A28" s="48"/>
      <c r="B28" s="48"/>
      <c r="C28" s="48"/>
      <c r="D28" s="48"/>
      <c r="E28" s="48"/>
      <c r="F28" s="48"/>
      <c r="G28" s="48"/>
      <c r="H28" s="48"/>
      <c r="I28" s="48"/>
      <c r="J28" s="48"/>
      <c r="K28" s="48"/>
      <c r="L28" s="48"/>
    </row>
    <row r="29" spans="1:22" ht="14.25" x14ac:dyDescent="0.2">
      <c r="A29" s="59" t="s">
        <v>289</v>
      </c>
      <c r="B29" s="59"/>
      <c r="C29" s="59"/>
      <c r="D29" s="59"/>
      <c r="E29" s="59"/>
      <c r="F29" s="59"/>
      <c r="G29" s="59"/>
      <c r="H29" s="59"/>
      <c r="I29" s="59"/>
      <c r="J29" s="59"/>
      <c r="K29" s="59"/>
      <c r="L29" s="59"/>
    </row>
    <row r="30" spans="1:22" ht="57" x14ac:dyDescent="0.2">
      <c r="A30" s="17" t="s">
        <v>277</v>
      </c>
      <c r="B30" s="17" t="s">
        <v>278</v>
      </c>
      <c r="C30" s="17" t="s">
        <v>279</v>
      </c>
      <c r="D30" s="17" t="s">
        <v>280</v>
      </c>
      <c r="E30" s="17" t="s">
        <v>281</v>
      </c>
      <c r="F30" s="17" t="s">
        <v>282</v>
      </c>
      <c r="G30" s="17" t="s">
        <v>283</v>
      </c>
      <c r="H30" s="17" t="s">
        <v>284</v>
      </c>
      <c r="I30" s="17" t="s">
        <v>285</v>
      </c>
      <c r="J30" s="17" t="s">
        <v>286</v>
      </c>
      <c r="K30" s="17" t="s">
        <v>287</v>
      </c>
      <c r="L30" s="17" t="s">
        <v>288</v>
      </c>
    </row>
    <row r="31" spans="1:22" ht="14.25" x14ac:dyDescent="0.2">
      <c r="A31" s="18">
        <v>1</v>
      </c>
      <c r="B31" s="18">
        <v>2</v>
      </c>
      <c r="C31" s="18">
        <v>3</v>
      </c>
      <c r="D31" s="18">
        <v>4</v>
      </c>
      <c r="E31" s="18">
        <v>5</v>
      </c>
      <c r="F31" s="18">
        <v>6</v>
      </c>
      <c r="G31" s="18">
        <v>7</v>
      </c>
      <c r="H31" s="18">
        <v>8</v>
      </c>
      <c r="I31" s="18">
        <v>9</v>
      </c>
      <c r="J31" s="18">
        <v>10</v>
      </c>
      <c r="K31" s="18">
        <v>11</v>
      </c>
      <c r="L31" s="19">
        <v>12</v>
      </c>
    </row>
    <row r="32" spans="1:22" ht="57" x14ac:dyDescent="0.2">
      <c r="A32" s="39" t="str">
        <f>SourceП5!E24</f>
        <v>1</v>
      </c>
      <c r="B32" s="40" t="str">
        <f>SourceП5!F24</f>
        <v>м10-02-016-06</v>
      </c>
      <c r="C32" s="40" t="str">
        <f>SourceП5!G24</f>
        <v>Установка контролера, блока сигнально-пускового,контрольно-пускового,блок индикации,блоки питания</v>
      </c>
      <c r="D32" s="24" t="str">
        <f>SourceП5!H24</f>
        <v>ШТ</v>
      </c>
      <c r="E32" s="49">
        <f>SourceП5!I24</f>
        <v>3</v>
      </c>
      <c r="F32" s="47">
        <f>SourceП5!AL24+SourceП5!AM24+SourceП5!AO24</f>
        <v>199.95</v>
      </c>
      <c r="G32" s="26"/>
      <c r="H32" s="47"/>
      <c r="I32" s="26" t="str">
        <f>SourceП5!BO24</f>
        <v/>
      </c>
      <c r="J32" s="26"/>
      <c r="K32" s="47"/>
      <c r="L32" s="27"/>
      <c r="S32">
        <f>ROUND((SourceП5!FX24/100)*((ROUND(SourceП5!AF24*SourceП5!I24, 2)+ROUND(SourceП5!AE24*SourceП5!I24, 2))), 2)</f>
        <v>279.45999999999998</v>
      </c>
      <c r="T32">
        <f>SourceП5!X24</f>
        <v>2126.66</v>
      </c>
      <c r="U32">
        <f>ROUND((SourceП5!FY24/100)*((ROUND(SourceП5!AF24*SourceП5!I24, 2)+ROUND(SourceП5!AE24*SourceП5!I24, 2))), 2)</f>
        <v>209.59</v>
      </c>
      <c r="V32">
        <f>SourceП5!Y24</f>
        <v>1595</v>
      </c>
    </row>
    <row r="33" spans="1:26" ht="14.25" x14ac:dyDescent="0.2">
      <c r="A33" s="39"/>
      <c r="B33" s="40"/>
      <c r="C33" s="40" t="s">
        <v>290</v>
      </c>
      <c r="D33" s="24"/>
      <c r="E33" s="49"/>
      <c r="F33" s="47">
        <f>SourceП5!AO24</f>
        <v>112.01</v>
      </c>
      <c r="G33" s="26" t="str">
        <f>SourceП5!DG24</f>
        <v/>
      </c>
      <c r="H33" s="47">
        <f>ROUND(SourceП5!AF24*SourceП5!I24, 2)</f>
        <v>336.03</v>
      </c>
      <c r="I33" s="26"/>
      <c r="J33" s="26">
        <f>IF(SourceП5!BA24&lt;&gt; 0, SourceП5!BA24, 1)</f>
        <v>7.61</v>
      </c>
      <c r="K33" s="47">
        <f>SourceП5!S24</f>
        <v>2557.19</v>
      </c>
      <c r="L33" s="27"/>
      <c r="R33">
        <f>H33</f>
        <v>336.03</v>
      </c>
    </row>
    <row r="34" spans="1:26" ht="14.25" x14ac:dyDescent="0.2">
      <c r="A34" s="39"/>
      <c r="B34" s="40"/>
      <c r="C34" s="40" t="s">
        <v>165</v>
      </c>
      <c r="D34" s="24"/>
      <c r="E34" s="49"/>
      <c r="F34" s="47">
        <f>SourceП5!AM24</f>
        <v>39.6</v>
      </c>
      <c r="G34" s="26" t="str">
        <f>SourceП5!DE24</f>
        <v/>
      </c>
      <c r="H34" s="47">
        <f>ROUND(SourceП5!AD24*SourceП5!I24, 2)</f>
        <v>118.8</v>
      </c>
      <c r="I34" s="26"/>
      <c r="J34" s="26">
        <f>IF(SourceП5!BB24&lt;&gt; 0, SourceП5!BB24, 1)</f>
        <v>7.61</v>
      </c>
      <c r="K34" s="47">
        <f>SourceП5!Q24</f>
        <v>904.07</v>
      </c>
      <c r="L34" s="27"/>
    </row>
    <row r="35" spans="1:26" ht="14.25" x14ac:dyDescent="0.2">
      <c r="A35" s="39"/>
      <c r="B35" s="40"/>
      <c r="C35" s="40" t="s">
        <v>291</v>
      </c>
      <c r="D35" s="24"/>
      <c r="E35" s="49"/>
      <c r="F35" s="47">
        <f>SourceП5!AN24</f>
        <v>4.43</v>
      </c>
      <c r="G35" s="26" t="str">
        <f>SourceП5!DF24</f>
        <v/>
      </c>
      <c r="H35" s="28">
        <f>ROUND(SourceП5!AE24*SourceП5!I24, 2)</f>
        <v>13.29</v>
      </c>
      <c r="I35" s="26"/>
      <c r="J35" s="26">
        <f>IF(SourceП5!BS24&lt;&gt; 0, SourceП5!BS24, 1)</f>
        <v>7.61</v>
      </c>
      <c r="K35" s="28">
        <f>SourceП5!R24</f>
        <v>101.14</v>
      </c>
      <c r="L35" s="27"/>
      <c r="R35">
        <f>H35</f>
        <v>13.29</v>
      </c>
    </row>
    <row r="36" spans="1:26" ht="14.25" x14ac:dyDescent="0.2">
      <c r="A36" s="39"/>
      <c r="B36" s="40"/>
      <c r="C36" s="40" t="s">
        <v>292</v>
      </c>
      <c r="D36" s="24"/>
      <c r="E36" s="49"/>
      <c r="F36" s="47">
        <f>SourceП5!AL24</f>
        <v>48.34</v>
      </c>
      <c r="G36" s="26" t="str">
        <f>SourceП5!DD24</f>
        <v/>
      </c>
      <c r="H36" s="47">
        <f>ROUND(SourceП5!AC24*SourceП5!I24, 2)</f>
        <v>145.02000000000001</v>
      </c>
      <c r="I36" s="26"/>
      <c r="J36" s="26">
        <f>IF(SourceП5!BC24&lt;&gt; 0, SourceП5!BC24, 1)</f>
        <v>7.61</v>
      </c>
      <c r="K36" s="47">
        <f>SourceП5!P24</f>
        <v>1103.5999999999999</v>
      </c>
      <c r="L36" s="27"/>
    </row>
    <row r="37" spans="1:26" ht="14.25" x14ac:dyDescent="0.2">
      <c r="A37" s="39"/>
      <c r="B37" s="40"/>
      <c r="C37" s="40" t="s">
        <v>293</v>
      </c>
      <c r="D37" s="24" t="s">
        <v>294</v>
      </c>
      <c r="E37" s="49">
        <f>SourceП5!BZ24</f>
        <v>80</v>
      </c>
      <c r="F37" s="43"/>
      <c r="G37" s="26"/>
      <c r="H37" s="47">
        <f>SUM(S32:S42)</f>
        <v>279.45999999999998</v>
      </c>
      <c r="I37" s="29"/>
      <c r="J37" s="45">
        <f>SourceП5!AT24</f>
        <v>80</v>
      </c>
      <c r="K37" s="47">
        <f>SUM(T32:T42)</f>
        <v>2126.66</v>
      </c>
      <c r="L37" s="27"/>
    </row>
    <row r="38" spans="1:26" ht="14.25" x14ac:dyDescent="0.2">
      <c r="A38" s="39"/>
      <c r="B38" s="40"/>
      <c r="C38" s="40" t="s">
        <v>295</v>
      </c>
      <c r="D38" s="24" t="s">
        <v>294</v>
      </c>
      <c r="E38" s="49">
        <f>SourceП5!CA24</f>
        <v>60</v>
      </c>
      <c r="F38" s="43"/>
      <c r="G38" s="26"/>
      <c r="H38" s="47">
        <f>SUM(U32:U42)</f>
        <v>209.59</v>
      </c>
      <c r="I38" s="29"/>
      <c r="J38" s="45">
        <f>SourceП5!AU24</f>
        <v>60</v>
      </c>
      <c r="K38" s="47">
        <f>SUM(V32:V42)</f>
        <v>1595</v>
      </c>
      <c r="L38" s="27"/>
    </row>
    <row r="39" spans="1:26" ht="14.25" x14ac:dyDescent="0.2">
      <c r="A39" s="39"/>
      <c r="B39" s="40"/>
      <c r="C39" s="40" t="s">
        <v>296</v>
      </c>
      <c r="D39" s="24" t="s">
        <v>297</v>
      </c>
      <c r="E39" s="49">
        <f>SourceП5!AQ24</f>
        <v>10.1</v>
      </c>
      <c r="F39" s="47"/>
      <c r="G39" s="26" t="str">
        <f>SourceП5!DI24</f>
        <v/>
      </c>
      <c r="H39" s="47"/>
      <c r="I39" s="26"/>
      <c r="J39" s="26"/>
      <c r="K39" s="47"/>
      <c r="L39" s="30">
        <f>SourceП5!U24</f>
        <v>30.299999999999997</v>
      </c>
    </row>
    <row r="40" spans="1:26" ht="28.5" x14ac:dyDescent="0.2">
      <c r="A40" s="39" t="str">
        <f>SourceП5!E25</f>
        <v>1,1</v>
      </c>
      <c r="B40" s="40" t="str">
        <f>SourceП5!F25</f>
        <v>61.2.07.04-0002</v>
      </c>
      <c r="C40" s="40" t="str">
        <f>SourceП5!G25</f>
        <v>Контроллер двухпроводной линии связи, марка "С2000-КДЛ"</v>
      </c>
      <c r="D40" s="24" t="str">
        <f>SourceП5!H25</f>
        <v>шт.</v>
      </c>
      <c r="E40" s="49">
        <f>SourceП5!I25</f>
        <v>1</v>
      </c>
      <c r="F40" s="47">
        <f>SourceП5!AL25+SourceП5!AM25+SourceП5!AO25</f>
        <v>175.63</v>
      </c>
      <c r="G40" s="31" t="s">
        <v>3</v>
      </c>
      <c r="H40" s="47">
        <f>ROUND(SourceП5!AC25*SourceП5!I25, 2)+ROUND(SourceП5!AD25*SourceП5!I25, 2)+ROUND(SourceП5!AF25*SourceП5!I25, 2)</f>
        <v>175.63</v>
      </c>
      <c r="I40" s="26"/>
      <c r="J40" s="26">
        <f>IF(SourceП5!BC25&lt;&gt; 0, SourceП5!BC25, 1)</f>
        <v>7.61</v>
      </c>
      <c r="K40" s="47">
        <f>SourceП5!O25</f>
        <v>1336.54</v>
      </c>
      <c r="L40" s="27"/>
      <c r="S40">
        <f>ROUND((SourceП5!FX25/100)*((ROUND(SourceП5!AF25*SourceП5!I25, 2)+ROUND(SourceП5!AE25*SourceП5!I25, 2))), 2)</f>
        <v>0</v>
      </c>
      <c r="T40">
        <f>SourceП5!X25</f>
        <v>0</v>
      </c>
      <c r="U40">
        <f>ROUND((SourceП5!FY25/100)*((ROUND(SourceП5!AF25*SourceП5!I25, 2)+ROUND(SourceП5!AE25*SourceП5!I25, 2))), 2)</f>
        <v>0</v>
      </c>
      <c r="V40">
        <f>SourceП5!Y25</f>
        <v>0</v>
      </c>
      <c r="W40">
        <f>IF(SourceП5!BI25&lt;=1,H40, 0)</f>
        <v>0</v>
      </c>
      <c r="X40">
        <f>IF(SourceП5!BI25=2,H40, 0)</f>
        <v>175.63</v>
      </c>
      <c r="Y40">
        <f>IF(SourceП5!BI25=3,H40, 0)</f>
        <v>0</v>
      </c>
      <c r="Z40">
        <f>IF(SourceП5!BI25=4,H40, 0)</f>
        <v>0</v>
      </c>
    </row>
    <row r="41" spans="1:26" ht="28.5" x14ac:dyDescent="0.2">
      <c r="A41" s="39" t="str">
        <f>SourceП5!E26</f>
        <v>1,2</v>
      </c>
      <c r="B41" s="40" t="str">
        <f>SourceП5!F26</f>
        <v>61.2.07.02-0034</v>
      </c>
      <c r="C41" s="40" t="str">
        <f>SourceП5!G26</f>
        <v>Блок контрольно-пусковой, марка "С2000-КПБ"</v>
      </c>
      <c r="D41" s="24" t="str">
        <f>SourceП5!H26</f>
        <v>шт.</v>
      </c>
      <c r="E41" s="49">
        <f>SourceП5!I26</f>
        <v>1</v>
      </c>
      <c r="F41" s="47">
        <f>SourceП5!AL26+SourceП5!AM26+SourceП5!AO26</f>
        <v>243.85</v>
      </c>
      <c r="G41" s="31" t="s">
        <v>3</v>
      </c>
      <c r="H41" s="47">
        <f>ROUND(SourceП5!AC26*SourceП5!I26, 2)+ROUND(SourceП5!AD26*SourceП5!I26, 2)+ROUND(SourceП5!AF26*SourceП5!I26, 2)</f>
        <v>243.85</v>
      </c>
      <c r="I41" s="26"/>
      <c r="J41" s="26">
        <f>IF(SourceП5!BC26&lt;&gt; 0, SourceП5!BC26, 1)</f>
        <v>7.61</v>
      </c>
      <c r="K41" s="47">
        <f>SourceП5!O26</f>
        <v>1855.7</v>
      </c>
      <c r="L41" s="27"/>
      <c r="S41">
        <f>ROUND((SourceП5!FX26/100)*((ROUND(SourceП5!AF26*SourceП5!I26, 2)+ROUND(SourceП5!AE26*SourceП5!I26, 2))), 2)</f>
        <v>0</v>
      </c>
      <c r="T41">
        <f>SourceП5!X26</f>
        <v>0</v>
      </c>
      <c r="U41">
        <f>ROUND((SourceП5!FY26/100)*((ROUND(SourceП5!AF26*SourceП5!I26, 2)+ROUND(SourceП5!AE26*SourceП5!I26, 2))), 2)</f>
        <v>0</v>
      </c>
      <c r="V41">
        <f>SourceП5!Y26</f>
        <v>0</v>
      </c>
      <c r="W41">
        <f>IF(SourceП5!BI26&lt;=1,H41, 0)</f>
        <v>0</v>
      </c>
      <c r="X41">
        <f>IF(SourceП5!BI26=2,H41, 0)</f>
        <v>243.85</v>
      </c>
      <c r="Y41">
        <f>IF(SourceП5!BI26=3,H41, 0)</f>
        <v>0</v>
      </c>
      <c r="Z41">
        <f>IF(SourceП5!BI26=4,H41, 0)</f>
        <v>0</v>
      </c>
    </row>
    <row r="42" spans="1:26" ht="54" x14ac:dyDescent="0.2">
      <c r="A42" s="41" t="str">
        <f>SourceП5!E27</f>
        <v>1,3</v>
      </c>
      <c r="B42" s="42" t="str">
        <f>SourceП5!F27</f>
        <v>Прайс-лист ВижнПро</v>
      </c>
      <c r="C42" s="42" t="s">
        <v>298</v>
      </c>
      <c r="D42" s="32" t="str">
        <f>SourceП5!H27</f>
        <v>ШТ</v>
      </c>
      <c r="E42" s="33">
        <f>SourceП5!I27</f>
        <v>1</v>
      </c>
      <c r="F42" s="34">
        <f>SourceП5!AL27+SourceП5!AM27+SourceП5!AO27</f>
        <v>189.31</v>
      </c>
      <c r="G42" s="35" t="s">
        <v>3</v>
      </c>
      <c r="H42" s="34">
        <f>ROUND(SourceП5!AC27*SourceП5!I27, 2)+ROUND(SourceП5!AD27*SourceП5!I27, 2)+ROUND(SourceП5!AF27*SourceП5!I27, 2)</f>
        <v>189.31</v>
      </c>
      <c r="I42" s="36"/>
      <c r="J42" s="36">
        <f>IF(SourceП5!BC27&lt;&gt; 0, SourceП5!BC27, 1)</f>
        <v>7.61</v>
      </c>
      <c r="K42" s="34">
        <f>SourceП5!O27</f>
        <v>1440.65</v>
      </c>
      <c r="L42" s="37"/>
      <c r="S42">
        <f>ROUND((SourceП5!FX27/100)*((ROUND(SourceП5!AF27*SourceП5!I27, 2)+ROUND(SourceП5!AE27*SourceП5!I27, 2))), 2)</f>
        <v>0</v>
      </c>
      <c r="T42">
        <f>SourceП5!X27</f>
        <v>0</v>
      </c>
      <c r="U42">
        <f>ROUND((SourceП5!FY27/100)*((ROUND(SourceП5!AF27*SourceП5!I27, 2)+ROUND(SourceП5!AE27*SourceП5!I27, 2))), 2)</f>
        <v>0</v>
      </c>
      <c r="V42">
        <f>SourceП5!Y27</f>
        <v>0</v>
      </c>
      <c r="W42">
        <f>IF(SourceП5!BI27&lt;=1,H42, 0)</f>
        <v>0</v>
      </c>
      <c r="X42">
        <f>IF(SourceП5!BI27=2,H42, 0)</f>
        <v>189.31</v>
      </c>
      <c r="Y42">
        <f>IF(SourceП5!BI27=3,H42, 0)</f>
        <v>0</v>
      </c>
      <c r="Z42">
        <f>IF(SourceП5!BI27=4,H42, 0)</f>
        <v>0</v>
      </c>
    </row>
    <row r="43" spans="1:26" ht="15" x14ac:dyDescent="0.25">
      <c r="G43" s="54">
        <f>H33+H34+H36+H37+H38+SUM(H40:H42)</f>
        <v>1697.6899999999998</v>
      </c>
      <c r="H43" s="54"/>
      <c r="J43" s="54">
        <f>K33+K34+K36+K37+K38+SUM(K40:K42)</f>
        <v>12919.41</v>
      </c>
      <c r="K43" s="54"/>
      <c r="L43" s="38">
        <f>SourceП5!U24</f>
        <v>30.299999999999997</v>
      </c>
      <c r="O43" s="20">
        <f>G43</f>
        <v>1697.6899999999998</v>
      </c>
      <c r="P43" s="20">
        <f>J43</f>
        <v>12919.41</v>
      </c>
      <c r="Q43" s="20">
        <f>L43</f>
        <v>30.299999999999997</v>
      </c>
      <c r="W43">
        <f>IF(SourceП5!BI24&lt;=1,H33+H34+H36+H37+H38, 0)</f>
        <v>0</v>
      </c>
      <c r="X43">
        <f>IF(SourceП5!BI24=2,H33+H34+H36+H37+H38, 0)</f>
        <v>1088.8999999999999</v>
      </c>
      <c r="Y43">
        <f>IF(SourceП5!BI24=3,H33+H34+H36+H37+H38, 0)</f>
        <v>0</v>
      </c>
      <c r="Z43">
        <f>IF(SourceП5!BI24=4,H33+H34+H36+H37+H38, 0)</f>
        <v>0</v>
      </c>
    </row>
    <row r="44" spans="1:26" ht="42.75" x14ac:dyDescent="0.2">
      <c r="A44" s="39" t="str">
        <f>SourceП5!E28</f>
        <v>2</v>
      </c>
      <c r="B44" s="40" t="str">
        <f>SourceП5!F28</f>
        <v>м10-08-002-03</v>
      </c>
      <c r="C44" s="40" t="str">
        <f>SourceП5!G28</f>
        <v>Извещатель ПС автоматический тепловой, дымовой, световой во взрывозащищенном исполнении</v>
      </c>
      <c r="D44" s="24" t="str">
        <f>SourceП5!H28</f>
        <v>ШТ</v>
      </c>
      <c r="E44" s="49">
        <f>SourceП5!I28</f>
        <v>88</v>
      </c>
      <c r="F44" s="47">
        <f>SourceП5!AL28+SourceП5!AM28+SourceП5!AO28</f>
        <v>23.03</v>
      </c>
      <c r="G44" s="26"/>
      <c r="H44" s="47"/>
      <c r="I44" s="26" t="str">
        <f>SourceП5!BO28</f>
        <v/>
      </c>
      <c r="J44" s="26"/>
      <c r="K44" s="47"/>
      <c r="L44" s="27"/>
      <c r="S44">
        <f>ROUND((SourceП5!FX28/100)*((ROUND(SourceП5!AF28*SourceП5!I28, 2)+ROUND(SourceП5!AE28*SourceП5!I28, 2))), 2)</f>
        <v>1398.14</v>
      </c>
      <c r="T44">
        <f>SourceП5!X28</f>
        <v>10639.87</v>
      </c>
      <c r="U44">
        <f>ROUND((SourceП5!FY28/100)*((ROUND(SourceП5!AF28*SourceП5!I28, 2)+ROUND(SourceП5!AE28*SourceП5!I28, 2))), 2)</f>
        <v>1048.6099999999999</v>
      </c>
      <c r="V44">
        <f>SourceП5!Y28</f>
        <v>7979.9</v>
      </c>
    </row>
    <row r="45" spans="1:26" ht="14.25" x14ac:dyDescent="0.2">
      <c r="A45" s="39"/>
      <c r="B45" s="40"/>
      <c r="C45" s="40" t="s">
        <v>290</v>
      </c>
      <c r="D45" s="24"/>
      <c r="E45" s="49"/>
      <c r="F45" s="47">
        <f>SourceП5!AO28</f>
        <v>19.86</v>
      </c>
      <c r="G45" s="26" t="str">
        <f>SourceП5!DG28</f>
        <v/>
      </c>
      <c r="H45" s="47">
        <f>ROUND(SourceП5!AF28*SourceП5!I28, 2)</f>
        <v>1747.68</v>
      </c>
      <c r="I45" s="26"/>
      <c r="J45" s="26">
        <f>IF(SourceП5!BA28&lt;&gt; 0, SourceП5!BA28, 1)</f>
        <v>7.61</v>
      </c>
      <c r="K45" s="47">
        <f>SourceП5!S28</f>
        <v>13299.84</v>
      </c>
      <c r="L45" s="27"/>
      <c r="R45">
        <f>H45</f>
        <v>1747.68</v>
      </c>
    </row>
    <row r="46" spans="1:26" ht="14.25" x14ac:dyDescent="0.2">
      <c r="A46" s="39"/>
      <c r="B46" s="40"/>
      <c r="C46" s="40" t="s">
        <v>292</v>
      </c>
      <c r="D46" s="24"/>
      <c r="E46" s="49"/>
      <c r="F46" s="47">
        <f>SourceП5!AL28</f>
        <v>3.17</v>
      </c>
      <c r="G46" s="26" t="str">
        <f>SourceП5!DD28</f>
        <v/>
      </c>
      <c r="H46" s="47">
        <f>ROUND(SourceП5!AC28*SourceП5!I28, 2)</f>
        <v>278.95999999999998</v>
      </c>
      <c r="I46" s="26"/>
      <c r="J46" s="26">
        <f>IF(SourceП5!BC28&lt;&gt; 0, SourceП5!BC28, 1)</f>
        <v>7.61</v>
      </c>
      <c r="K46" s="47">
        <f>SourceП5!P28</f>
        <v>2122.89</v>
      </c>
      <c r="L46" s="27"/>
    </row>
    <row r="47" spans="1:26" ht="14.25" x14ac:dyDescent="0.2">
      <c r="A47" s="39"/>
      <c r="B47" s="40"/>
      <c r="C47" s="40" t="s">
        <v>293</v>
      </c>
      <c r="D47" s="24" t="s">
        <v>294</v>
      </c>
      <c r="E47" s="49">
        <f>SourceП5!BZ28</f>
        <v>80</v>
      </c>
      <c r="F47" s="43"/>
      <c r="G47" s="26"/>
      <c r="H47" s="47">
        <f>SUM(S44:S51)</f>
        <v>1398.14</v>
      </c>
      <c r="I47" s="29"/>
      <c r="J47" s="45">
        <f>SourceП5!AT28</f>
        <v>80</v>
      </c>
      <c r="K47" s="47">
        <f>SUM(T44:T51)</f>
        <v>10639.87</v>
      </c>
      <c r="L47" s="27"/>
    </row>
    <row r="48" spans="1:26" ht="14.25" x14ac:dyDescent="0.2">
      <c r="A48" s="39"/>
      <c r="B48" s="40"/>
      <c r="C48" s="40" t="s">
        <v>295</v>
      </c>
      <c r="D48" s="24" t="s">
        <v>294</v>
      </c>
      <c r="E48" s="49">
        <f>SourceП5!CA28</f>
        <v>60</v>
      </c>
      <c r="F48" s="43"/>
      <c r="G48" s="26"/>
      <c r="H48" s="47">
        <f>SUM(U44:U51)</f>
        <v>1048.6099999999999</v>
      </c>
      <c r="I48" s="29"/>
      <c r="J48" s="45">
        <f>SourceП5!AU28</f>
        <v>60</v>
      </c>
      <c r="K48" s="47">
        <f>SUM(V44:V51)</f>
        <v>7979.9</v>
      </c>
      <c r="L48" s="27"/>
    </row>
    <row r="49" spans="1:26" ht="14.25" x14ac:dyDescent="0.2">
      <c r="A49" s="39"/>
      <c r="B49" s="40"/>
      <c r="C49" s="40" t="s">
        <v>296</v>
      </c>
      <c r="D49" s="24" t="s">
        <v>297</v>
      </c>
      <c r="E49" s="49">
        <f>SourceП5!AQ28</f>
        <v>1.68</v>
      </c>
      <c r="F49" s="47"/>
      <c r="G49" s="26" t="str">
        <f>SourceП5!DI28</f>
        <v/>
      </c>
      <c r="H49" s="47"/>
      <c r="I49" s="26"/>
      <c r="J49" s="26"/>
      <c r="K49" s="47"/>
      <c r="L49" s="30">
        <f>SourceП5!U28</f>
        <v>147.84</v>
      </c>
    </row>
    <row r="50" spans="1:26" ht="28.5" x14ac:dyDescent="0.2">
      <c r="A50" s="39" t="str">
        <f>SourceП5!E29</f>
        <v>2,1</v>
      </c>
      <c r="B50" s="40" t="str">
        <f>SourceП5!F29</f>
        <v>61.2.02.01-0019</v>
      </c>
      <c r="C50" s="40" t="str">
        <f>SourceП5!G29</f>
        <v>Извещатель пожарный дымовой ДИП-34А-03</v>
      </c>
      <c r="D50" s="24" t="str">
        <f>SourceП5!H29</f>
        <v>10 шт.</v>
      </c>
      <c r="E50" s="49">
        <f>SourceП5!I29</f>
        <v>8.4</v>
      </c>
      <c r="F50" s="47">
        <f>SourceП5!AL29+SourceП5!AM29+SourceП5!AO29</f>
        <v>1165.22</v>
      </c>
      <c r="G50" s="31" t="s">
        <v>3</v>
      </c>
      <c r="H50" s="47">
        <f>ROUND(SourceП5!AC29*SourceП5!I29, 2)+ROUND(SourceП5!AD29*SourceП5!I29, 2)+ROUND(SourceП5!AF29*SourceП5!I29, 2)</f>
        <v>9787.85</v>
      </c>
      <c r="I50" s="26"/>
      <c r="J50" s="26">
        <f>IF(SourceП5!BC29&lt;&gt; 0, SourceП5!BC29, 1)</f>
        <v>7.61</v>
      </c>
      <c r="K50" s="47">
        <f>SourceП5!O29</f>
        <v>74485.52</v>
      </c>
      <c r="L50" s="27"/>
      <c r="S50">
        <f>ROUND((SourceП5!FX29/100)*((ROUND(SourceП5!AF29*SourceП5!I29, 2)+ROUND(SourceП5!AE29*SourceП5!I29, 2))), 2)</f>
        <v>0</v>
      </c>
      <c r="T50">
        <f>SourceП5!X29</f>
        <v>0</v>
      </c>
      <c r="U50">
        <f>ROUND((SourceП5!FY29/100)*((ROUND(SourceП5!AF29*SourceП5!I29, 2)+ROUND(SourceП5!AE29*SourceП5!I29, 2))), 2)</f>
        <v>0</v>
      </c>
      <c r="V50">
        <f>SourceП5!Y29</f>
        <v>0</v>
      </c>
      <c r="W50">
        <f>IF(SourceП5!BI29&lt;=1,H50, 0)</f>
        <v>0</v>
      </c>
      <c r="X50">
        <f>IF(SourceП5!BI29=2,H50, 0)</f>
        <v>9787.85</v>
      </c>
      <c r="Y50">
        <f>IF(SourceП5!BI29=3,H50, 0)</f>
        <v>0</v>
      </c>
      <c r="Z50">
        <f>IF(SourceП5!BI29=4,H50, 0)</f>
        <v>0</v>
      </c>
    </row>
    <row r="51" spans="1:26" ht="57" x14ac:dyDescent="0.2">
      <c r="A51" s="41" t="str">
        <f>SourceП5!E30</f>
        <v>2,2</v>
      </c>
      <c r="B51" s="42" t="str">
        <f>SourceП5!F30</f>
        <v>61.2.02.02-0051</v>
      </c>
      <c r="C51" s="42" t="str">
        <f>SourceП5!G30</f>
        <v>Извещатель пожарный тепловой максимально- дифференциальный адресно-аналоговый, марка "С2000-ИП-03"</v>
      </c>
      <c r="D51" s="32" t="str">
        <f>SourceП5!H30</f>
        <v>шт.</v>
      </c>
      <c r="E51" s="33">
        <f>SourceП5!I30</f>
        <v>4</v>
      </c>
      <c r="F51" s="34">
        <f>SourceП5!AL30+SourceП5!AM30+SourceП5!AO30</f>
        <v>137.34</v>
      </c>
      <c r="G51" s="35" t="s">
        <v>3</v>
      </c>
      <c r="H51" s="34">
        <f>ROUND(SourceП5!AC30*SourceП5!I30, 2)+ROUND(SourceП5!AD30*SourceП5!I30, 2)+ROUND(SourceП5!AF30*SourceП5!I30, 2)</f>
        <v>549.36</v>
      </c>
      <c r="I51" s="36"/>
      <c r="J51" s="36">
        <f>IF(SourceП5!BC30&lt;&gt; 0, SourceП5!BC30, 1)</f>
        <v>7.61</v>
      </c>
      <c r="K51" s="34">
        <f>SourceП5!O30</f>
        <v>4180.63</v>
      </c>
      <c r="L51" s="37"/>
      <c r="S51">
        <f>ROUND((SourceП5!FX30/100)*((ROUND(SourceП5!AF30*SourceП5!I30, 2)+ROUND(SourceП5!AE30*SourceП5!I30, 2))), 2)</f>
        <v>0</v>
      </c>
      <c r="T51">
        <f>SourceП5!X30</f>
        <v>0</v>
      </c>
      <c r="U51">
        <f>ROUND((SourceП5!FY30/100)*((ROUND(SourceП5!AF30*SourceП5!I30, 2)+ROUND(SourceП5!AE30*SourceП5!I30, 2))), 2)</f>
        <v>0</v>
      </c>
      <c r="V51">
        <f>SourceП5!Y30</f>
        <v>0</v>
      </c>
      <c r="W51">
        <f>IF(SourceП5!BI30&lt;=1,H51, 0)</f>
        <v>0</v>
      </c>
      <c r="X51">
        <f>IF(SourceП5!BI30=2,H51, 0)</f>
        <v>549.36</v>
      </c>
      <c r="Y51">
        <f>IF(SourceП5!BI30=3,H51, 0)</f>
        <v>0</v>
      </c>
      <c r="Z51">
        <f>IF(SourceП5!BI30=4,H51, 0)</f>
        <v>0</v>
      </c>
    </row>
    <row r="52" spans="1:26" ht="15" x14ac:dyDescent="0.25">
      <c r="G52" s="54">
        <f>H45+H46+H47+H48+SUM(H50:H51)</f>
        <v>14810.600000000002</v>
      </c>
      <c r="H52" s="54"/>
      <c r="J52" s="54">
        <f>K45+K46+K47+K48+SUM(K50:K51)</f>
        <v>112708.65000000001</v>
      </c>
      <c r="K52" s="54"/>
      <c r="L52" s="38">
        <f>SourceП5!U28</f>
        <v>147.84</v>
      </c>
      <c r="O52" s="20">
        <f>G52</f>
        <v>14810.600000000002</v>
      </c>
      <c r="P52" s="20">
        <f>J52</f>
        <v>112708.65000000001</v>
      </c>
      <c r="Q52" s="20">
        <f>L52</f>
        <v>147.84</v>
      </c>
      <c r="W52">
        <f>IF(SourceП5!BI28&lt;=1,H45+H46+H47+H48, 0)</f>
        <v>0</v>
      </c>
      <c r="X52">
        <f>IF(SourceП5!BI28=2,H45+H46+H47+H48, 0)</f>
        <v>4473.3900000000003</v>
      </c>
      <c r="Y52">
        <f>IF(SourceП5!BI28=3,H45+H46+H47+H48, 0)</f>
        <v>0</v>
      </c>
      <c r="Z52">
        <f>IF(SourceП5!BI28=4,H45+H46+H47+H48, 0)</f>
        <v>0</v>
      </c>
    </row>
    <row r="53" spans="1:26" ht="28.5" x14ac:dyDescent="0.2">
      <c r="A53" s="39" t="str">
        <f>SourceП5!E31</f>
        <v>3</v>
      </c>
      <c r="B53" s="40" t="str">
        <f>SourceП5!F31</f>
        <v>м10-01-039-06</v>
      </c>
      <c r="C53" s="40" t="str">
        <f>SourceП5!G31</f>
        <v>Извещатель пожарный ручной адресный</v>
      </c>
      <c r="D53" s="24" t="str">
        <f>SourceП5!H31</f>
        <v>ШТ</v>
      </c>
      <c r="E53" s="49">
        <f>SourceП5!I31</f>
        <v>2</v>
      </c>
      <c r="F53" s="47">
        <f>SourceП5!AL31+SourceП5!AM31+SourceП5!AO31</f>
        <v>17.399999999999999</v>
      </c>
      <c r="G53" s="26"/>
      <c r="H53" s="47"/>
      <c r="I53" s="26" t="str">
        <f>SourceП5!BO31</f>
        <v/>
      </c>
      <c r="J53" s="26"/>
      <c r="K53" s="47"/>
      <c r="L53" s="27"/>
      <c r="S53">
        <f>ROUND((SourceП5!FX31/100)*((ROUND(SourceП5!AF31*SourceП5!I31, 2)+ROUND(SourceП5!AE31*SourceП5!I31, 2))), 2)</f>
        <v>27.3</v>
      </c>
      <c r="T53">
        <f>SourceП5!X31</f>
        <v>207.72</v>
      </c>
      <c r="U53">
        <f>ROUND((SourceП5!FY31/100)*((ROUND(SourceП5!AF31*SourceП5!I31, 2)+ROUND(SourceП5!AE31*SourceП5!I31, 2))), 2)</f>
        <v>20.47</v>
      </c>
      <c r="V53">
        <f>SourceП5!Y31</f>
        <v>155.79</v>
      </c>
    </row>
    <row r="54" spans="1:26" ht="14.25" x14ac:dyDescent="0.2">
      <c r="A54" s="39"/>
      <c r="B54" s="40"/>
      <c r="C54" s="40" t="s">
        <v>290</v>
      </c>
      <c r="D54" s="24"/>
      <c r="E54" s="49"/>
      <c r="F54" s="47">
        <f>SourceП5!AO31</f>
        <v>17.059999999999999</v>
      </c>
      <c r="G54" s="26" t="str">
        <f>SourceП5!DG31</f>
        <v/>
      </c>
      <c r="H54" s="47">
        <f>ROUND(SourceП5!AF31*SourceП5!I31, 2)</f>
        <v>34.119999999999997</v>
      </c>
      <c r="I54" s="26"/>
      <c r="J54" s="26">
        <f>IF(SourceП5!BA31&lt;&gt; 0, SourceП5!BA31, 1)</f>
        <v>7.61</v>
      </c>
      <c r="K54" s="47">
        <f>SourceП5!S31</f>
        <v>259.64999999999998</v>
      </c>
      <c r="L54" s="27"/>
      <c r="R54">
        <f>H54</f>
        <v>34.119999999999997</v>
      </c>
    </row>
    <row r="55" spans="1:26" ht="14.25" x14ac:dyDescent="0.2">
      <c r="A55" s="39"/>
      <c r="B55" s="40"/>
      <c r="C55" s="40" t="s">
        <v>292</v>
      </c>
      <c r="D55" s="24"/>
      <c r="E55" s="49"/>
      <c r="F55" s="47">
        <f>SourceП5!AL31</f>
        <v>0.34</v>
      </c>
      <c r="G55" s="26" t="str">
        <f>SourceП5!DD31</f>
        <v/>
      </c>
      <c r="H55" s="47">
        <f>ROUND(SourceП5!AC31*SourceП5!I31, 2)</f>
        <v>0.68</v>
      </c>
      <c r="I55" s="26"/>
      <c r="J55" s="26">
        <f>IF(SourceП5!BC31&lt;&gt; 0, SourceП5!BC31, 1)</f>
        <v>7.61</v>
      </c>
      <c r="K55" s="47">
        <f>SourceП5!P31</f>
        <v>5.17</v>
      </c>
      <c r="L55" s="27"/>
    </row>
    <row r="56" spans="1:26" ht="14.25" x14ac:dyDescent="0.2">
      <c r="A56" s="39"/>
      <c r="B56" s="40"/>
      <c r="C56" s="40" t="s">
        <v>293</v>
      </c>
      <c r="D56" s="24" t="s">
        <v>294</v>
      </c>
      <c r="E56" s="49">
        <f>SourceП5!BZ31</f>
        <v>80</v>
      </c>
      <c r="F56" s="43"/>
      <c r="G56" s="26"/>
      <c r="H56" s="47">
        <f>SUM(S53:S59)</f>
        <v>27.3</v>
      </c>
      <c r="I56" s="29"/>
      <c r="J56" s="45">
        <f>SourceП5!AT31</f>
        <v>80</v>
      </c>
      <c r="K56" s="47">
        <f>SUM(T53:T59)</f>
        <v>207.72</v>
      </c>
      <c r="L56" s="27"/>
    </row>
    <row r="57" spans="1:26" ht="14.25" x14ac:dyDescent="0.2">
      <c r="A57" s="39"/>
      <c r="B57" s="40"/>
      <c r="C57" s="40" t="s">
        <v>295</v>
      </c>
      <c r="D57" s="24" t="s">
        <v>294</v>
      </c>
      <c r="E57" s="49">
        <f>SourceП5!CA31</f>
        <v>60</v>
      </c>
      <c r="F57" s="43"/>
      <c r="G57" s="26"/>
      <c r="H57" s="47">
        <f>SUM(U53:U59)</f>
        <v>20.47</v>
      </c>
      <c r="I57" s="29"/>
      <c r="J57" s="45">
        <f>SourceП5!AU31</f>
        <v>60</v>
      </c>
      <c r="K57" s="47">
        <f>SUM(V53:V59)</f>
        <v>155.79</v>
      </c>
      <c r="L57" s="27"/>
    </row>
    <row r="58" spans="1:26" ht="14.25" x14ac:dyDescent="0.2">
      <c r="A58" s="39"/>
      <c r="B58" s="40"/>
      <c r="C58" s="40" t="s">
        <v>296</v>
      </c>
      <c r="D58" s="24" t="s">
        <v>297</v>
      </c>
      <c r="E58" s="49">
        <f>SourceП5!AQ31</f>
        <v>2</v>
      </c>
      <c r="F58" s="47"/>
      <c r="G58" s="26" t="str">
        <f>SourceП5!DI31</f>
        <v/>
      </c>
      <c r="H58" s="47"/>
      <c r="I58" s="26"/>
      <c r="J58" s="26"/>
      <c r="K58" s="47"/>
      <c r="L58" s="30">
        <f>SourceП5!U31</f>
        <v>4</v>
      </c>
    </row>
    <row r="59" spans="1:26" ht="28.5" x14ac:dyDescent="0.2">
      <c r="A59" s="41" t="str">
        <f>SourceП5!E32</f>
        <v>3,1</v>
      </c>
      <c r="B59" s="42" t="str">
        <f>SourceП5!F32</f>
        <v>61.2.02.03-0023</v>
      </c>
      <c r="C59" s="42" t="str">
        <f>SourceП5!G32</f>
        <v>Извещатель пожарный ручной ИПР-513-АМ</v>
      </c>
      <c r="D59" s="32" t="str">
        <f>SourceП5!H32</f>
        <v>10 шт.</v>
      </c>
      <c r="E59" s="33">
        <f>SourceП5!I32</f>
        <v>2</v>
      </c>
      <c r="F59" s="34">
        <f>SourceП5!AL32+SourceП5!AM32+SourceП5!AO32</f>
        <v>289.64999999999998</v>
      </c>
      <c r="G59" s="35" t="s">
        <v>3</v>
      </c>
      <c r="H59" s="34">
        <f>ROUND(SourceП5!AC32*SourceП5!I32, 2)+ROUND(SourceП5!AD32*SourceП5!I32, 2)+ROUND(SourceП5!AF32*SourceП5!I32, 2)</f>
        <v>579.29999999999995</v>
      </c>
      <c r="I59" s="36"/>
      <c r="J59" s="36">
        <f>IF(SourceП5!BC32&lt;&gt; 0, SourceП5!BC32, 1)</f>
        <v>7.61</v>
      </c>
      <c r="K59" s="34">
        <f>SourceП5!O32</f>
        <v>4408.47</v>
      </c>
      <c r="L59" s="37"/>
      <c r="S59">
        <f>ROUND((SourceП5!FX32/100)*((ROUND(SourceП5!AF32*SourceП5!I32, 2)+ROUND(SourceП5!AE32*SourceП5!I32, 2))), 2)</f>
        <v>0</v>
      </c>
      <c r="T59">
        <f>SourceП5!X32</f>
        <v>0</v>
      </c>
      <c r="U59">
        <f>ROUND((SourceП5!FY32/100)*((ROUND(SourceП5!AF32*SourceП5!I32, 2)+ROUND(SourceП5!AE32*SourceП5!I32, 2))), 2)</f>
        <v>0</v>
      </c>
      <c r="V59">
        <f>SourceП5!Y32</f>
        <v>0</v>
      </c>
      <c r="W59">
        <f>IF(SourceП5!BI32&lt;=1,H59, 0)</f>
        <v>0</v>
      </c>
      <c r="X59">
        <f>IF(SourceП5!BI32=2,H59, 0)</f>
        <v>579.29999999999995</v>
      </c>
      <c r="Y59">
        <f>IF(SourceП5!BI32=3,H59, 0)</f>
        <v>0</v>
      </c>
      <c r="Z59">
        <f>IF(SourceП5!BI32=4,H59, 0)</f>
        <v>0</v>
      </c>
    </row>
    <row r="60" spans="1:26" ht="15" x14ac:dyDescent="0.25">
      <c r="G60" s="54">
        <f>H54+H55+H56+H57+SUM(H59:H59)</f>
        <v>661.86999999999989</v>
      </c>
      <c r="H60" s="54"/>
      <c r="J60" s="54">
        <f>K54+K55+K56+K57+SUM(K59:K59)</f>
        <v>5036.8</v>
      </c>
      <c r="K60" s="54"/>
      <c r="L60" s="38">
        <f>SourceП5!U31</f>
        <v>4</v>
      </c>
      <c r="O60" s="20">
        <f>G60</f>
        <v>661.86999999999989</v>
      </c>
      <c r="P60" s="20">
        <f>J60</f>
        <v>5036.8</v>
      </c>
      <c r="Q60" s="20">
        <f>L60</f>
        <v>4</v>
      </c>
      <c r="W60">
        <f>IF(SourceП5!BI31&lt;=1,H54+H55+H56+H57, 0)</f>
        <v>0</v>
      </c>
      <c r="X60">
        <f>IF(SourceП5!BI31=2,H54+H55+H56+H57, 0)</f>
        <v>82.57</v>
      </c>
      <c r="Y60">
        <f>IF(SourceП5!BI31=3,H54+H55+H56+H57, 0)</f>
        <v>0</v>
      </c>
      <c r="Z60">
        <f>IF(SourceП5!BI31=4,H54+H55+H56+H57, 0)</f>
        <v>0</v>
      </c>
    </row>
    <row r="61" spans="1:26" ht="28.5" x14ac:dyDescent="0.2">
      <c r="A61" s="39" t="str">
        <f>SourceП5!E33</f>
        <v>4</v>
      </c>
      <c r="B61" s="40" t="str">
        <f>SourceП5!F33</f>
        <v>м08-03-593-10</v>
      </c>
      <c r="C61" s="40" t="str">
        <f>SourceП5!G33</f>
        <v>Световые настенные указатели</v>
      </c>
      <c r="D61" s="24" t="str">
        <f>SourceП5!H33</f>
        <v>100 ШТ</v>
      </c>
      <c r="E61" s="49">
        <f>SourceП5!I33</f>
        <v>0.02</v>
      </c>
      <c r="F61" s="47">
        <f>SourceП5!AL33+SourceП5!AM33+SourceП5!AO33</f>
        <v>1335.26</v>
      </c>
      <c r="G61" s="26"/>
      <c r="H61" s="47"/>
      <c r="I61" s="26" t="str">
        <f>SourceП5!BO33</f>
        <v/>
      </c>
      <c r="J61" s="26"/>
      <c r="K61" s="47"/>
      <c r="L61" s="27"/>
      <c r="S61">
        <f>ROUND((SourceП5!FX33/100)*((ROUND(SourceП5!AF33*SourceП5!I33, 2)+ROUND(SourceП5!AE33*SourceП5!I33, 2))), 2)</f>
        <v>14.91</v>
      </c>
      <c r="T61">
        <f>SourceП5!X33</f>
        <v>113.4</v>
      </c>
      <c r="U61">
        <f>ROUND((SourceП5!FY33/100)*((ROUND(SourceП5!AF33*SourceП5!I33, 2)+ROUND(SourceП5!AE33*SourceП5!I33, 2))), 2)</f>
        <v>10.199999999999999</v>
      </c>
      <c r="V61">
        <f>SourceП5!Y33</f>
        <v>77.59</v>
      </c>
    </row>
    <row r="62" spans="1:26" ht="14.25" x14ac:dyDescent="0.2">
      <c r="A62" s="39"/>
      <c r="B62" s="40"/>
      <c r="C62" s="40" t="s">
        <v>290</v>
      </c>
      <c r="D62" s="24"/>
      <c r="E62" s="49"/>
      <c r="F62" s="47">
        <f>SourceП5!AO33</f>
        <v>779.32</v>
      </c>
      <c r="G62" s="26" t="str">
        <f>SourceП5!DG33</f>
        <v/>
      </c>
      <c r="H62" s="47">
        <f>ROUND(SourceП5!AF33*SourceП5!I33, 2)</f>
        <v>15.59</v>
      </c>
      <c r="I62" s="26"/>
      <c r="J62" s="26">
        <f>IF(SourceП5!BA33&lt;&gt; 0, SourceП5!BA33, 1)</f>
        <v>7.61</v>
      </c>
      <c r="K62" s="47">
        <f>SourceП5!S33</f>
        <v>118.61</v>
      </c>
      <c r="L62" s="27"/>
      <c r="R62">
        <f>H62</f>
        <v>15.59</v>
      </c>
    </row>
    <row r="63" spans="1:26" ht="14.25" x14ac:dyDescent="0.2">
      <c r="A63" s="39"/>
      <c r="B63" s="40"/>
      <c r="C63" s="40" t="s">
        <v>165</v>
      </c>
      <c r="D63" s="24"/>
      <c r="E63" s="49"/>
      <c r="F63" s="47">
        <f>SourceП5!AM33</f>
        <v>35.54</v>
      </c>
      <c r="G63" s="26" t="str">
        <f>SourceП5!DE33</f>
        <v/>
      </c>
      <c r="H63" s="47">
        <f>ROUND(SourceП5!AD33*SourceП5!I33, 2)</f>
        <v>0.71</v>
      </c>
      <c r="I63" s="26"/>
      <c r="J63" s="26">
        <f>IF(SourceП5!BB33&lt;&gt; 0, SourceП5!BB33, 1)</f>
        <v>7.61</v>
      </c>
      <c r="K63" s="47">
        <f>SourceП5!Q33</f>
        <v>5.41</v>
      </c>
      <c r="L63" s="27"/>
    </row>
    <row r="64" spans="1:26" ht="14.25" x14ac:dyDescent="0.2">
      <c r="A64" s="39"/>
      <c r="B64" s="40"/>
      <c r="C64" s="40" t="s">
        <v>291</v>
      </c>
      <c r="D64" s="24"/>
      <c r="E64" s="49"/>
      <c r="F64" s="47">
        <f>SourceП5!AN33</f>
        <v>5.0199999999999996</v>
      </c>
      <c r="G64" s="26" t="str">
        <f>SourceП5!DF33</f>
        <v/>
      </c>
      <c r="H64" s="28">
        <f>ROUND(SourceП5!AE33*SourceП5!I33, 2)</f>
        <v>0.1</v>
      </c>
      <c r="I64" s="26"/>
      <c r="J64" s="26">
        <f>IF(SourceП5!BS33&lt;&gt; 0, SourceП5!BS33, 1)</f>
        <v>7.61</v>
      </c>
      <c r="K64" s="28">
        <f>SourceП5!R33</f>
        <v>0.76</v>
      </c>
      <c r="L64" s="27"/>
      <c r="R64">
        <f>H64</f>
        <v>0.1</v>
      </c>
    </row>
    <row r="65" spans="1:26" ht="14.25" x14ac:dyDescent="0.2">
      <c r="A65" s="39"/>
      <c r="B65" s="40"/>
      <c r="C65" s="40" t="s">
        <v>292</v>
      </c>
      <c r="D65" s="24"/>
      <c r="E65" s="49"/>
      <c r="F65" s="47">
        <f>SourceП5!AL33</f>
        <v>520.4</v>
      </c>
      <c r="G65" s="26" t="str">
        <f>SourceП5!DD33</f>
        <v/>
      </c>
      <c r="H65" s="47">
        <f>ROUND(SourceП5!AC33*SourceП5!I33, 2)</f>
        <v>10.41</v>
      </c>
      <c r="I65" s="26"/>
      <c r="J65" s="26">
        <f>IF(SourceП5!BC33&lt;&gt; 0, SourceП5!BC33, 1)</f>
        <v>7.61</v>
      </c>
      <c r="K65" s="47">
        <f>SourceП5!P33</f>
        <v>79.2</v>
      </c>
      <c r="L65" s="27"/>
    </row>
    <row r="66" spans="1:26" ht="14.25" x14ac:dyDescent="0.2">
      <c r="A66" s="39"/>
      <c r="B66" s="40"/>
      <c r="C66" s="40" t="s">
        <v>293</v>
      </c>
      <c r="D66" s="24" t="s">
        <v>294</v>
      </c>
      <c r="E66" s="49">
        <f>SourceП5!BZ33</f>
        <v>95</v>
      </c>
      <c r="F66" s="43"/>
      <c r="G66" s="26"/>
      <c r="H66" s="47">
        <f>SUM(S61:S69)</f>
        <v>14.91</v>
      </c>
      <c r="I66" s="29"/>
      <c r="J66" s="45">
        <f>SourceП5!AT33</f>
        <v>95</v>
      </c>
      <c r="K66" s="47">
        <f>SUM(T61:T69)</f>
        <v>113.4</v>
      </c>
      <c r="L66" s="27"/>
    </row>
    <row r="67" spans="1:26" ht="14.25" x14ac:dyDescent="0.2">
      <c r="A67" s="39"/>
      <c r="B67" s="40"/>
      <c r="C67" s="40" t="s">
        <v>295</v>
      </c>
      <c r="D67" s="24" t="s">
        <v>294</v>
      </c>
      <c r="E67" s="49">
        <f>SourceП5!CA33</f>
        <v>65</v>
      </c>
      <c r="F67" s="43"/>
      <c r="G67" s="26"/>
      <c r="H67" s="47">
        <f>SUM(U61:U69)</f>
        <v>10.199999999999999</v>
      </c>
      <c r="I67" s="29"/>
      <c r="J67" s="45">
        <f>SourceП5!AU33</f>
        <v>65</v>
      </c>
      <c r="K67" s="47">
        <f>SUM(V61:V69)</f>
        <v>77.59</v>
      </c>
      <c r="L67" s="27"/>
    </row>
    <row r="68" spans="1:26" ht="14.25" x14ac:dyDescent="0.2">
      <c r="A68" s="39"/>
      <c r="B68" s="40"/>
      <c r="C68" s="40" t="s">
        <v>296</v>
      </c>
      <c r="D68" s="24" t="s">
        <v>297</v>
      </c>
      <c r="E68" s="49">
        <f>SourceП5!AQ33</f>
        <v>78.56</v>
      </c>
      <c r="F68" s="47"/>
      <c r="G68" s="26" t="str">
        <f>SourceП5!DI33</f>
        <v/>
      </c>
      <c r="H68" s="47"/>
      <c r="I68" s="26"/>
      <c r="J68" s="26"/>
      <c r="K68" s="47"/>
      <c r="L68" s="30">
        <f>SourceП5!U33</f>
        <v>1.5712000000000002</v>
      </c>
    </row>
    <row r="69" spans="1:26" ht="28.5" x14ac:dyDescent="0.2">
      <c r="A69" s="41" t="str">
        <f>SourceП5!E34</f>
        <v>4,1</v>
      </c>
      <c r="B69" s="42" t="str">
        <f>SourceП5!F34</f>
        <v>61.2.04.07-0008</v>
      </c>
      <c r="C69" s="42" t="str">
        <f>SourceП5!G34</f>
        <v>Оповещатель световой МОЛНИЯ-12 ВЫХОД</v>
      </c>
      <c r="D69" s="32" t="str">
        <f>SourceП5!H34</f>
        <v>шт.</v>
      </c>
      <c r="E69" s="33">
        <f>SourceП5!I34</f>
        <v>2</v>
      </c>
      <c r="F69" s="34">
        <f>SourceП5!AL34+SourceП5!AM34+SourceП5!AO34</f>
        <v>38.380000000000003</v>
      </c>
      <c r="G69" s="35" t="s">
        <v>3</v>
      </c>
      <c r="H69" s="34">
        <f>ROUND(SourceП5!AC34*SourceП5!I34, 2)+ROUND(SourceП5!AD34*SourceП5!I34, 2)+ROUND(SourceП5!AF34*SourceП5!I34, 2)</f>
        <v>76.760000000000005</v>
      </c>
      <c r="I69" s="36"/>
      <c r="J69" s="36">
        <f>IF(SourceП5!BC34&lt;&gt; 0, SourceП5!BC34, 1)</f>
        <v>7.61</v>
      </c>
      <c r="K69" s="34">
        <f>SourceП5!O34</f>
        <v>584.14</v>
      </c>
      <c r="L69" s="37"/>
      <c r="S69">
        <f>ROUND((SourceП5!FX34/100)*((ROUND(SourceП5!AF34*SourceП5!I34, 2)+ROUND(SourceП5!AE34*SourceП5!I34, 2))), 2)</f>
        <v>0</v>
      </c>
      <c r="T69">
        <f>SourceП5!X34</f>
        <v>0</v>
      </c>
      <c r="U69">
        <f>ROUND((SourceП5!FY34/100)*((ROUND(SourceП5!AF34*SourceП5!I34, 2)+ROUND(SourceП5!AE34*SourceП5!I34, 2))), 2)</f>
        <v>0</v>
      </c>
      <c r="V69">
        <f>SourceП5!Y34</f>
        <v>0</v>
      </c>
      <c r="W69">
        <f>IF(SourceП5!BI34&lt;=1,H69, 0)</f>
        <v>0</v>
      </c>
      <c r="X69">
        <f>IF(SourceП5!BI34=2,H69, 0)</f>
        <v>76.760000000000005</v>
      </c>
      <c r="Y69">
        <f>IF(SourceП5!BI34=3,H69, 0)</f>
        <v>0</v>
      </c>
      <c r="Z69">
        <f>IF(SourceП5!BI34=4,H69, 0)</f>
        <v>0</v>
      </c>
    </row>
    <row r="70" spans="1:26" ht="15" x14ac:dyDescent="0.25">
      <c r="G70" s="54">
        <f>H62+H63+H65+H66+H67+SUM(H69:H69)</f>
        <v>128.58000000000001</v>
      </c>
      <c r="H70" s="54"/>
      <c r="J70" s="54">
        <f>K62+K63+K65+K66+K67+SUM(K69:K69)</f>
        <v>978.35</v>
      </c>
      <c r="K70" s="54"/>
      <c r="L70" s="38">
        <f>SourceП5!U33</f>
        <v>1.5712000000000002</v>
      </c>
      <c r="O70" s="20">
        <f>G70</f>
        <v>128.58000000000001</v>
      </c>
      <c r="P70" s="20">
        <f>J70</f>
        <v>978.35</v>
      </c>
      <c r="Q70" s="20">
        <f>L70</f>
        <v>1.5712000000000002</v>
      </c>
      <c r="W70">
        <f>IF(SourceП5!BI33&lt;=1,H62+H63+H65+H66+H67, 0)</f>
        <v>0</v>
      </c>
      <c r="X70">
        <f>IF(SourceП5!BI33=2,H62+H63+H65+H66+H67, 0)</f>
        <v>51.820000000000007</v>
      </c>
      <c r="Y70">
        <f>IF(SourceП5!BI33=3,H62+H63+H65+H66+H67, 0)</f>
        <v>0</v>
      </c>
      <c r="Z70">
        <f>IF(SourceП5!BI33=4,H62+H63+H65+H66+H67, 0)</f>
        <v>0</v>
      </c>
    </row>
    <row r="71" spans="1:26" ht="57" x14ac:dyDescent="0.2">
      <c r="A71" s="39" t="str">
        <f>SourceП5!E35</f>
        <v>5</v>
      </c>
      <c r="B71" s="40" t="str">
        <f>SourceП5!F35</f>
        <v>м08-03-572-05</v>
      </c>
      <c r="C71" s="40" t="str">
        <f>SourceП5!G35</f>
        <v>Блок управления шкафного исполнения или распределительный пункт (шкаф), устанавливаемый на стене, высота и ширина до 1700х1100 мм</v>
      </c>
      <c r="D71" s="24" t="str">
        <f>SourceП5!H35</f>
        <v>ШТ</v>
      </c>
      <c r="E71" s="49">
        <f>SourceП5!I35</f>
        <v>1</v>
      </c>
      <c r="F71" s="47">
        <f>SourceП5!AL35+SourceП5!AM35+SourceП5!AO35</f>
        <v>455.82000000000005</v>
      </c>
      <c r="G71" s="26"/>
      <c r="H71" s="47"/>
      <c r="I71" s="26" t="str">
        <f>SourceП5!BO35</f>
        <v/>
      </c>
      <c r="J71" s="26"/>
      <c r="K71" s="47"/>
      <c r="L71" s="27"/>
      <c r="S71">
        <f>ROUND((SourceП5!FX35/100)*((ROUND(SourceП5!AF35*SourceП5!I35, 2)+ROUND(SourceП5!AE35*SourceП5!I35, 2))), 2)</f>
        <v>40.76</v>
      </c>
      <c r="T71">
        <f>SourceП5!X35</f>
        <v>310.22000000000003</v>
      </c>
      <c r="U71">
        <f>ROUND((SourceП5!FY35/100)*((ROUND(SourceП5!AF35*SourceП5!I35, 2)+ROUND(SourceП5!AE35*SourceП5!I35, 2))), 2)</f>
        <v>27.89</v>
      </c>
      <c r="V71">
        <f>SourceП5!Y35</f>
        <v>212.26</v>
      </c>
    </row>
    <row r="72" spans="1:26" ht="14.25" x14ac:dyDescent="0.2">
      <c r="A72" s="39"/>
      <c r="B72" s="40"/>
      <c r="C72" s="40" t="s">
        <v>290</v>
      </c>
      <c r="D72" s="24"/>
      <c r="E72" s="49"/>
      <c r="F72" s="47">
        <f>SourceП5!AO35</f>
        <v>34.619999999999997</v>
      </c>
      <c r="G72" s="26" t="str">
        <f>SourceП5!DG35</f>
        <v/>
      </c>
      <c r="H72" s="47">
        <f>ROUND(SourceП5!AF35*SourceП5!I35, 2)</f>
        <v>34.619999999999997</v>
      </c>
      <c r="I72" s="26"/>
      <c r="J72" s="26">
        <f>IF(SourceП5!BA35&lt;&gt; 0, SourceП5!BA35, 1)</f>
        <v>7.61</v>
      </c>
      <c r="K72" s="47">
        <f>SourceП5!S35</f>
        <v>263.45999999999998</v>
      </c>
      <c r="L72" s="27"/>
      <c r="R72">
        <f>H72</f>
        <v>34.619999999999997</v>
      </c>
    </row>
    <row r="73" spans="1:26" ht="14.25" x14ac:dyDescent="0.2">
      <c r="A73" s="39"/>
      <c r="B73" s="40"/>
      <c r="C73" s="40" t="s">
        <v>165</v>
      </c>
      <c r="D73" s="24"/>
      <c r="E73" s="49"/>
      <c r="F73" s="47">
        <f>SourceП5!AM35</f>
        <v>69.09</v>
      </c>
      <c r="G73" s="26" t="str">
        <f>SourceП5!DE35</f>
        <v/>
      </c>
      <c r="H73" s="47">
        <f>ROUND(SourceП5!AD35*SourceП5!I35, 2)</f>
        <v>69.09</v>
      </c>
      <c r="I73" s="26"/>
      <c r="J73" s="26">
        <f>IF(SourceП5!BB35&lt;&gt; 0, SourceП5!BB35, 1)</f>
        <v>7.61</v>
      </c>
      <c r="K73" s="47">
        <f>SourceП5!Q35</f>
        <v>525.77</v>
      </c>
      <c r="L73" s="27"/>
    </row>
    <row r="74" spans="1:26" ht="14.25" x14ac:dyDescent="0.2">
      <c r="A74" s="39"/>
      <c r="B74" s="40"/>
      <c r="C74" s="40" t="s">
        <v>291</v>
      </c>
      <c r="D74" s="24"/>
      <c r="E74" s="49"/>
      <c r="F74" s="47">
        <f>SourceП5!AN35</f>
        <v>8.2899999999999991</v>
      </c>
      <c r="G74" s="26" t="str">
        <f>SourceП5!DF35</f>
        <v/>
      </c>
      <c r="H74" s="28">
        <f>ROUND(SourceП5!AE35*SourceП5!I35, 2)</f>
        <v>8.2899999999999991</v>
      </c>
      <c r="I74" s="26"/>
      <c r="J74" s="26">
        <f>IF(SourceП5!BS35&lt;&gt; 0, SourceП5!BS35, 1)</f>
        <v>7.61</v>
      </c>
      <c r="K74" s="28">
        <f>SourceП5!R35</f>
        <v>63.09</v>
      </c>
      <c r="L74" s="27"/>
      <c r="R74">
        <f>H74</f>
        <v>8.2899999999999991</v>
      </c>
    </row>
    <row r="75" spans="1:26" ht="14.25" x14ac:dyDescent="0.2">
      <c r="A75" s="39"/>
      <c r="B75" s="40"/>
      <c r="C75" s="40" t="s">
        <v>292</v>
      </c>
      <c r="D75" s="24"/>
      <c r="E75" s="49"/>
      <c r="F75" s="47">
        <f>SourceП5!AL35</f>
        <v>352.11</v>
      </c>
      <c r="G75" s="26" t="str">
        <f>SourceП5!DD35</f>
        <v/>
      </c>
      <c r="H75" s="47">
        <f>ROUND(SourceП5!AC35*SourceП5!I35, 2)</f>
        <v>352.11</v>
      </c>
      <c r="I75" s="26"/>
      <c r="J75" s="26">
        <f>IF(SourceП5!BC35&lt;&gt; 0, SourceП5!BC35, 1)</f>
        <v>7.61</v>
      </c>
      <c r="K75" s="47">
        <f>SourceП5!P35</f>
        <v>2679.56</v>
      </c>
      <c r="L75" s="27"/>
    </row>
    <row r="76" spans="1:26" ht="14.25" x14ac:dyDescent="0.2">
      <c r="A76" s="39"/>
      <c r="B76" s="40"/>
      <c r="C76" s="40" t="s">
        <v>293</v>
      </c>
      <c r="D76" s="24" t="s">
        <v>294</v>
      </c>
      <c r="E76" s="49">
        <f>SourceП5!BZ35</f>
        <v>95</v>
      </c>
      <c r="F76" s="43"/>
      <c r="G76" s="26"/>
      <c r="H76" s="47">
        <f>SUM(S71:S79)</f>
        <v>40.76</v>
      </c>
      <c r="I76" s="29"/>
      <c r="J76" s="45">
        <f>SourceП5!AT35</f>
        <v>95</v>
      </c>
      <c r="K76" s="47">
        <f>SUM(T71:T79)</f>
        <v>310.22000000000003</v>
      </c>
      <c r="L76" s="27"/>
    </row>
    <row r="77" spans="1:26" ht="14.25" x14ac:dyDescent="0.2">
      <c r="A77" s="39"/>
      <c r="B77" s="40"/>
      <c r="C77" s="40" t="s">
        <v>295</v>
      </c>
      <c r="D77" s="24" t="s">
        <v>294</v>
      </c>
      <c r="E77" s="49">
        <f>SourceП5!CA35</f>
        <v>65</v>
      </c>
      <c r="F77" s="43"/>
      <c r="G77" s="26"/>
      <c r="H77" s="47">
        <f>SUM(U71:U79)</f>
        <v>27.89</v>
      </c>
      <c r="I77" s="29"/>
      <c r="J77" s="45">
        <f>SourceП5!AU35</f>
        <v>65</v>
      </c>
      <c r="K77" s="47">
        <f>SUM(V71:V79)</f>
        <v>212.26</v>
      </c>
      <c r="L77" s="27"/>
    </row>
    <row r="78" spans="1:26" ht="14.25" x14ac:dyDescent="0.2">
      <c r="A78" s="39"/>
      <c r="B78" s="40"/>
      <c r="C78" s="40" t="s">
        <v>296</v>
      </c>
      <c r="D78" s="24" t="s">
        <v>297</v>
      </c>
      <c r="E78" s="49">
        <f>SourceП5!AQ35</f>
        <v>3.49</v>
      </c>
      <c r="F78" s="47"/>
      <c r="G78" s="26" t="str">
        <f>SourceП5!DI35</f>
        <v/>
      </c>
      <c r="H78" s="47"/>
      <c r="I78" s="26"/>
      <c r="J78" s="26"/>
      <c r="K78" s="47"/>
      <c r="L78" s="30">
        <f>SourceП5!U35</f>
        <v>3.49</v>
      </c>
    </row>
    <row r="79" spans="1:26" ht="39.75" x14ac:dyDescent="0.2">
      <c r="A79" s="41" t="str">
        <f>SourceП5!E36</f>
        <v>5,1</v>
      </c>
      <c r="B79" s="42" t="str">
        <f>SourceП5!F36</f>
        <v>Прайс-лист ООО ТРИОН</v>
      </c>
      <c r="C79" s="42" t="s">
        <v>299</v>
      </c>
      <c r="D79" s="32" t="str">
        <f>SourceП5!H36</f>
        <v>ШТ</v>
      </c>
      <c r="E79" s="33">
        <f>SourceП5!I36</f>
        <v>1</v>
      </c>
      <c r="F79" s="34">
        <f>SourceП5!AL36+SourceП5!AM36+SourceП5!AO36</f>
        <v>149.22</v>
      </c>
      <c r="G79" s="35" t="s">
        <v>3</v>
      </c>
      <c r="H79" s="34">
        <f>ROUND(SourceП5!AC36*SourceП5!I36, 2)+ROUND(SourceП5!AD36*SourceП5!I36, 2)+ROUND(SourceП5!AF36*SourceП5!I36, 2)</f>
        <v>149.22</v>
      </c>
      <c r="I79" s="36"/>
      <c r="J79" s="36">
        <f>IF(SourceП5!BC36&lt;&gt; 0, SourceП5!BC36, 1)</f>
        <v>7.61</v>
      </c>
      <c r="K79" s="34">
        <f>SourceП5!O36</f>
        <v>1135.56</v>
      </c>
      <c r="L79" s="37"/>
      <c r="S79">
        <f>ROUND((SourceП5!FX36/100)*((ROUND(SourceП5!AF36*SourceП5!I36, 2)+ROUND(SourceП5!AE36*SourceП5!I36, 2))), 2)</f>
        <v>0</v>
      </c>
      <c r="T79">
        <f>SourceП5!X36</f>
        <v>0</v>
      </c>
      <c r="U79">
        <f>ROUND((SourceП5!FY36/100)*((ROUND(SourceП5!AF36*SourceП5!I36, 2)+ROUND(SourceП5!AE36*SourceП5!I36, 2))), 2)</f>
        <v>0</v>
      </c>
      <c r="V79">
        <f>SourceП5!Y36</f>
        <v>0</v>
      </c>
      <c r="W79">
        <f>IF(SourceП5!BI36&lt;=1,H79, 0)</f>
        <v>0</v>
      </c>
      <c r="X79">
        <f>IF(SourceП5!BI36=2,H79, 0)</f>
        <v>149.22</v>
      </c>
      <c r="Y79">
        <f>IF(SourceП5!BI36=3,H79, 0)</f>
        <v>0</v>
      </c>
      <c r="Z79">
        <f>IF(SourceП5!BI36=4,H79, 0)</f>
        <v>0</v>
      </c>
    </row>
    <row r="80" spans="1:26" ht="15" x14ac:dyDescent="0.25">
      <c r="G80" s="54">
        <f>H72+H73+H75+H76+H77+SUM(H79:H79)</f>
        <v>673.69</v>
      </c>
      <c r="H80" s="54"/>
      <c r="J80" s="54">
        <f>K72+K73+K75+K76+K77+SUM(K79:K79)</f>
        <v>5126.83</v>
      </c>
      <c r="K80" s="54"/>
      <c r="L80" s="38">
        <f>SourceП5!U35</f>
        <v>3.49</v>
      </c>
      <c r="O80" s="20">
        <f>G80</f>
        <v>673.69</v>
      </c>
      <c r="P80" s="20">
        <f>J80</f>
        <v>5126.83</v>
      </c>
      <c r="Q80" s="20">
        <f>L80</f>
        <v>3.49</v>
      </c>
      <c r="W80">
        <f>IF(SourceП5!BI35&lt;=1,H72+H73+H75+H76+H77, 0)</f>
        <v>0</v>
      </c>
      <c r="X80">
        <f>IF(SourceП5!BI35=2,H72+H73+H75+H76+H77, 0)</f>
        <v>524.47</v>
      </c>
      <c r="Y80">
        <f>IF(SourceП5!BI35=3,H72+H73+H75+H76+H77, 0)</f>
        <v>0</v>
      </c>
      <c r="Z80">
        <f>IF(SourceП5!BI35=4,H72+H73+H75+H76+H77, 0)</f>
        <v>0</v>
      </c>
    </row>
    <row r="81" spans="1:26" ht="28.5" x14ac:dyDescent="0.2">
      <c r="A81" s="39" t="str">
        <f>SourceП5!E37</f>
        <v>6</v>
      </c>
      <c r="B81" s="40" t="str">
        <f>SourceП5!F37</f>
        <v>м10-04-101-07</v>
      </c>
      <c r="C81" s="40" t="str">
        <f>SourceП5!G37</f>
        <v>Громкоговоритель или звуковая колонка в помещении</v>
      </c>
      <c r="D81" s="24" t="str">
        <f>SourceП5!H37</f>
        <v>ШТ</v>
      </c>
      <c r="E81" s="49">
        <f>SourceП5!I37</f>
        <v>53</v>
      </c>
      <c r="F81" s="47">
        <f>SourceП5!AL37+SourceП5!AM37+SourceП5!AO37</f>
        <v>30.770000000000003</v>
      </c>
      <c r="G81" s="26"/>
      <c r="H81" s="47"/>
      <c r="I81" s="26" t="str">
        <f>SourceП5!BO37</f>
        <v/>
      </c>
      <c r="J81" s="26"/>
      <c r="K81" s="47"/>
      <c r="L81" s="27"/>
      <c r="S81">
        <f>ROUND((SourceП5!FX37/100)*((ROUND(SourceП5!AF37*SourceП5!I37, 2)+ROUND(SourceП5!AE37*SourceП5!I37, 2))), 2)</f>
        <v>884.51</v>
      </c>
      <c r="T81">
        <f>SourceП5!X37</f>
        <v>6731.1</v>
      </c>
      <c r="U81">
        <f>ROUND((SourceП5!FY37/100)*((ROUND(SourceП5!AF37*SourceП5!I37, 2)+ROUND(SourceП5!AE37*SourceП5!I37, 2))), 2)</f>
        <v>624.91999999999996</v>
      </c>
      <c r="V81">
        <f>SourceП5!Y37</f>
        <v>4755.67</v>
      </c>
    </row>
    <row r="82" spans="1:26" ht="14.25" x14ac:dyDescent="0.2">
      <c r="A82" s="39"/>
      <c r="B82" s="40"/>
      <c r="C82" s="40" t="s">
        <v>290</v>
      </c>
      <c r="D82" s="24"/>
      <c r="E82" s="49"/>
      <c r="F82" s="47">
        <f>SourceП5!AO37</f>
        <v>18.14</v>
      </c>
      <c r="G82" s="26" t="str">
        <f>SourceП5!DG37</f>
        <v/>
      </c>
      <c r="H82" s="47">
        <f>ROUND(SourceП5!AF37*SourceП5!I37, 2)</f>
        <v>961.42</v>
      </c>
      <c r="I82" s="26"/>
      <c r="J82" s="26">
        <f>IF(SourceП5!BA37&lt;&gt; 0, SourceП5!BA37, 1)</f>
        <v>7.61</v>
      </c>
      <c r="K82" s="47">
        <f>SourceП5!S37</f>
        <v>7316.41</v>
      </c>
      <c r="L82" s="27"/>
      <c r="R82">
        <f>H82</f>
        <v>961.42</v>
      </c>
    </row>
    <row r="83" spans="1:26" ht="14.25" x14ac:dyDescent="0.2">
      <c r="A83" s="39"/>
      <c r="B83" s="40"/>
      <c r="C83" s="40" t="s">
        <v>292</v>
      </c>
      <c r="D83" s="24"/>
      <c r="E83" s="49"/>
      <c r="F83" s="47">
        <f>SourceП5!AL37</f>
        <v>12.63</v>
      </c>
      <c r="G83" s="26" t="str">
        <f>SourceП5!DD37</f>
        <v/>
      </c>
      <c r="H83" s="47">
        <f>ROUND(SourceП5!AC37*SourceП5!I37, 2)</f>
        <v>669.39</v>
      </c>
      <c r="I83" s="26"/>
      <c r="J83" s="26">
        <f>IF(SourceП5!BC37&lt;&gt; 0, SourceП5!BC37, 1)</f>
        <v>7.61</v>
      </c>
      <c r="K83" s="47">
        <f>SourceП5!P37</f>
        <v>5094.0600000000004</v>
      </c>
      <c r="L83" s="27"/>
    </row>
    <row r="84" spans="1:26" ht="14.25" x14ac:dyDescent="0.2">
      <c r="A84" s="39"/>
      <c r="B84" s="40"/>
      <c r="C84" s="40" t="s">
        <v>293</v>
      </c>
      <c r="D84" s="24" t="s">
        <v>294</v>
      </c>
      <c r="E84" s="49">
        <f>SourceП5!BZ37</f>
        <v>92</v>
      </c>
      <c r="F84" s="43"/>
      <c r="G84" s="26"/>
      <c r="H84" s="47">
        <f>SUM(S81:S87)</f>
        <v>884.51</v>
      </c>
      <c r="I84" s="29"/>
      <c r="J84" s="45">
        <f>SourceП5!AT37</f>
        <v>92</v>
      </c>
      <c r="K84" s="47">
        <f>SUM(T81:T87)</f>
        <v>6731.1</v>
      </c>
      <c r="L84" s="27"/>
    </row>
    <row r="85" spans="1:26" ht="14.25" x14ac:dyDescent="0.2">
      <c r="A85" s="39"/>
      <c r="B85" s="40"/>
      <c r="C85" s="40" t="s">
        <v>295</v>
      </c>
      <c r="D85" s="24" t="s">
        <v>294</v>
      </c>
      <c r="E85" s="49">
        <f>SourceП5!CA37</f>
        <v>65</v>
      </c>
      <c r="F85" s="43"/>
      <c r="G85" s="26"/>
      <c r="H85" s="47">
        <f>SUM(U81:U87)</f>
        <v>624.91999999999996</v>
      </c>
      <c r="I85" s="29"/>
      <c r="J85" s="45">
        <f>SourceП5!AU37</f>
        <v>65</v>
      </c>
      <c r="K85" s="47">
        <f>SUM(V81:V87)</f>
        <v>4755.67</v>
      </c>
      <c r="L85" s="27"/>
    </row>
    <row r="86" spans="1:26" ht="14.25" x14ac:dyDescent="0.2">
      <c r="A86" s="39"/>
      <c r="B86" s="40"/>
      <c r="C86" s="40" t="s">
        <v>296</v>
      </c>
      <c r="D86" s="24" t="s">
        <v>297</v>
      </c>
      <c r="E86" s="49">
        <f>SourceП5!AQ37</f>
        <v>2</v>
      </c>
      <c r="F86" s="47"/>
      <c r="G86" s="26" t="str">
        <f>SourceП5!DI37</f>
        <v/>
      </c>
      <c r="H86" s="47"/>
      <c r="I86" s="26"/>
      <c r="J86" s="26"/>
      <c r="K86" s="47"/>
      <c r="L86" s="30">
        <f>SourceП5!U37</f>
        <v>106</v>
      </c>
    </row>
    <row r="87" spans="1:26" ht="54" x14ac:dyDescent="0.2">
      <c r="A87" s="41" t="str">
        <f>SourceП5!E38</f>
        <v>6,1</v>
      </c>
      <c r="B87" s="42" t="str">
        <f>SourceП5!F38</f>
        <v>Прайс-лист ТД Видеоглаз</v>
      </c>
      <c r="C87" s="42" t="s">
        <v>300</v>
      </c>
      <c r="D87" s="32" t="str">
        <f>SourceП5!H38</f>
        <v>ШТ</v>
      </c>
      <c r="E87" s="33">
        <f>SourceП5!I38</f>
        <v>53</v>
      </c>
      <c r="F87" s="34">
        <f>SourceП5!AL38+SourceП5!AM38+SourceП5!AO38</f>
        <v>146.55000000000001</v>
      </c>
      <c r="G87" s="35" t="s">
        <v>3</v>
      </c>
      <c r="H87" s="34">
        <f>ROUND(SourceП5!AC38*SourceП5!I38, 2)+ROUND(SourceП5!AD38*SourceП5!I38, 2)+ROUND(SourceП5!AF38*SourceП5!I38, 2)</f>
        <v>7767.15</v>
      </c>
      <c r="I87" s="36"/>
      <c r="J87" s="36">
        <f>IF(SourceП5!BC38&lt;&gt; 0, SourceП5!BC38, 1)</f>
        <v>7.61</v>
      </c>
      <c r="K87" s="34">
        <f>SourceП5!O38</f>
        <v>59108.01</v>
      </c>
      <c r="L87" s="37"/>
      <c r="S87">
        <f>ROUND((SourceП5!FX38/100)*((ROUND(SourceП5!AF38*SourceП5!I38, 2)+ROUND(SourceП5!AE38*SourceП5!I38, 2))), 2)</f>
        <v>0</v>
      </c>
      <c r="T87">
        <f>SourceП5!X38</f>
        <v>0</v>
      </c>
      <c r="U87">
        <f>ROUND((SourceП5!FY38/100)*((ROUND(SourceП5!AF38*SourceП5!I38, 2)+ROUND(SourceП5!AE38*SourceП5!I38, 2))), 2)</f>
        <v>0</v>
      </c>
      <c r="V87">
        <f>SourceП5!Y38</f>
        <v>0</v>
      </c>
      <c r="W87">
        <f>IF(SourceП5!BI38&lt;=1,H87, 0)</f>
        <v>0</v>
      </c>
      <c r="X87">
        <f>IF(SourceП5!BI38=2,H87, 0)</f>
        <v>7767.15</v>
      </c>
      <c r="Y87">
        <f>IF(SourceП5!BI38=3,H87, 0)</f>
        <v>0</v>
      </c>
      <c r="Z87">
        <f>IF(SourceП5!BI38=4,H87, 0)</f>
        <v>0</v>
      </c>
    </row>
    <row r="88" spans="1:26" ht="15" x14ac:dyDescent="0.25">
      <c r="G88" s="54">
        <f>H82+H83+H84+H85+SUM(H87:H87)</f>
        <v>10907.39</v>
      </c>
      <c r="H88" s="54"/>
      <c r="J88" s="54">
        <f>K82+K83+K84+K85+SUM(K87:K87)</f>
        <v>83005.25</v>
      </c>
      <c r="K88" s="54"/>
      <c r="L88" s="38">
        <f>SourceП5!U37</f>
        <v>106</v>
      </c>
      <c r="O88" s="20">
        <f>G88</f>
        <v>10907.39</v>
      </c>
      <c r="P88" s="20">
        <f>J88</f>
        <v>83005.25</v>
      </c>
      <c r="Q88" s="20">
        <f>L88</f>
        <v>106</v>
      </c>
      <c r="W88">
        <f>IF(SourceП5!BI37&lt;=1,H82+H83+H84+H85, 0)</f>
        <v>0</v>
      </c>
      <c r="X88">
        <f>IF(SourceП5!BI37=2,H82+H83+H84+H85, 0)</f>
        <v>3140.24</v>
      </c>
      <c r="Y88">
        <f>IF(SourceП5!BI37=3,H82+H83+H84+H85, 0)</f>
        <v>0</v>
      </c>
      <c r="Z88">
        <f>IF(SourceП5!BI37=4,H82+H83+H84+H85, 0)</f>
        <v>0</v>
      </c>
    </row>
    <row r="89" spans="1:26" ht="28.5" x14ac:dyDescent="0.2">
      <c r="A89" s="39" t="str">
        <f>SourceП5!E39</f>
        <v>7</v>
      </c>
      <c r="B89" s="40" t="str">
        <f>SourceП5!F39</f>
        <v>м08-01-121-01</v>
      </c>
      <c r="C89" s="40" t="str">
        <f>SourceП5!G39</f>
        <v>Аккумулятор  стационарный</v>
      </c>
      <c r="D89" s="24" t="str">
        <f>SourceП5!H39</f>
        <v>ШТ</v>
      </c>
      <c r="E89" s="49">
        <f>SourceП5!I39</f>
        <v>1</v>
      </c>
      <c r="F89" s="47">
        <f>SourceП5!AL39+SourceП5!AM39+SourceП5!AO39</f>
        <v>40.47</v>
      </c>
      <c r="G89" s="26"/>
      <c r="H89" s="47"/>
      <c r="I89" s="26" t="str">
        <f>SourceП5!BO39</f>
        <v/>
      </c>
      <c r="J89" s="26"/>
      <c r="K89" s="47"/>
      <c r="L89" s="27"/>
      <c r="S89">
        <f>ROUND((SourceП5!FX39/100)*((ROUND(SourceП5!AF39*SourceП5!I39, 2)+ROUND(SourceП5!AE39*SourceП5!I39, 2))), 2)</f>
        <v>18.829999999999998</v>
      </c>
      <c r="T89">
        <f>SourceП5!X39</f>
        <v>143.29</v>
      </c>
      <c r="U89">
        <f>ROUND((SourceП5!FY39/100)*((ROUND(SourceП5!AF39*SourceП5!I39, 2)+ROUND(SourceП5!AE39*SourceП5!I39, 2))), 2)</f>
        <v>12.88</v>
      </c>
      <c r="V89">
        <f>SourceП5!Y39</f>
        <v>98.04</v>
      </c>
    </row>
    <row r="90" spans="1:26" ht="14.25" x14ac:dyDescent="0.2">
      <c r="A90" s="39"/>
      <c r="B90" s="40"/>
      <c r="C90" s="40" t="s">
        <v>290</v>
      </c>
      <c r="D90" s="24"/>
      <c r="E90" s="49"/>
      <c r="F90" s="47">
        <f>SourceП5!AO39</f>
        <v>19.82</v>
      </c>
      <c r="G90" s="26" t="str">
        <f>SourceП5!DG39</f>
        <v/>
      </c>
      <c r="H90" s="47">
        <f>ROUND(SourceП5!AF39*SourceП5!I39, 2)</f>
        <v>19.82</v>
      </c>
      <c r="I90" s="26"/>
      <c r="J90" s="26">
        <f>IF(SourceП5!BA39&lt;&gt; 0, SourceП5!BA39, 1)</f>
        <v>7.61</v>
      </c>
      <c r="K90" s="47">
        <f>SourceП5!S39</f>
        <v>150.83000000000001</v>
      </c>
      <c r="L90" s="27"/>
      <c r="R90">
        <f>H90</f>
        <v>19.82</v>
      </c>
    </row>
    <row r="91" spans="1:26" ht="14.25" x14ac:dyDescent="0.2">
      <c r="A91" s="39"/>
      <c r="B91" s="40"/>
      <c r="C91" s="40" t="s">
        <v>292</v>
      </c>
      <c r="D91" s="24"/>
      <c r="E91" s="49"/>
      <c r="F91" s="47">
        <f>SourceП5!AL39</f>
        <v>20.65</v>
      </c>
      <c r="G91" s="26" t="str">
        <f>SourceП5!DD39</f>
        <v/>
      </c>
      <c r="H91" s="47">
        <f>ROUND(SourceП5!AC39*SourceП5!I39, 2)</f>
        <v>20.65</v>
      </c>
      <c r="I91" s="26"/>
      <c r="J91" s="26">
        <f>IF(SourceП5!BC39&lt;&gt; 0, SourceП5!BC39, 1)</f>
        <v>7.61</v>
      </c>
      <c r="K91" s="47">
        <f>SourceП5!P39</f>
        <v>157.15</v>
      </c>
      <c r="L91" s="27"/>
    </row>
    <row r="92" spans="1:26" ht="14.25" x14ac:dyDescent="0.2">
      <c r="A92" s="39"/>
      <c r="B92" s="40"/>
      <c r="C92" s="40" t="s">
        <v>293</v>
      </c>
      <c r="D92" s="24" t="s">
        <v>294</v>
      </c>
      <c r="E92" s="49">
        <f>SourceП5!BZ39</f>
        <v>95</v>
      </c>
      <c r="F92" s="43"/>
      <c r="G92" s="26"/>
      <c r="H92" s="47">
        <f>SUM(S89:S95)</f>
        <v>18.829999999999998</v>
      </c>
      <c r="I92" s="29"/>
      <c r="J92" s="45">
        <f>SourceП5!AT39</f>
        <v>95</v>
      </c>
      <c r="K92" s="47">
        <f>SUM(T89:T95)</f>
        <v>143.29</v>
      </c>
      <c r="L92" s="27"/>
    </row>
    <row r="93" spans="1:26" ht="14.25" x14ac:dyDescent="0.2">
      <c r="A93" s="39"/>
      <c r="B93" s="40"/>
      <c r="C93" s="40" t="s">
        <v>295</v>
      </c>
      <c r="D93" s="24" t="s">
        <v>294</v>
      </c>
      <c r="E93" s="49">
        <f>SourceП5!CA39</f>
        <v>65</v>
      </c>
      <c r="F93" s="43"/>
      <c r="G93" s="26"/>
      <c r="H93" s="47">
        <f>SUM(U89:U95)</f>
        <v>12.88</v>
      </c>
      <c r="I93" s="29"/>
      <c r="J93" s="45">
        <f>SourceП5!AU39</f>
        <v>65</v>
      </c>
      <c r="K93" s="47">
        <f>SUM(V89:V95)</f>
        <v>98.04</v>
      </c>
      <c r="L93" s="27"/>
    </row>
    <row r="94" spans="1:26" ht="14.25" x14ac:dyDescent="0.2">
      <c r="A94" s="39"/>
      <c r="B94" s="40"/>
      <c r="C94" s="40" t="s">
        <v>296</v>
      </c>
      <c r="D94" s="24" t="s">
        <v>297</v>
      </c>
      <c r="E94" s="49">
        <f>SourceП5!AQ39</f>
        <v>2.06</v>
      </c>
      <c r="F94" s="47"/>
      <c r="G94" s="26" t="str">
        <f>SourceП5!DI39</f>
        <v/>
      </c>
      <c r="H94" s="47"/>
      <c r="I94" s="26"/>
      <c r="J94" s="26"/>
      <c r="K94" s="47"/>
      <c r="L94" s="30">
        <f>SourceП5!U39</f>
        <v>2.06</v>
      </c>
    </row>
    <row r="95" spans="1:26" ht="28.5" x14ac:dyDescent="0.2">
      <c r="A95" s="41" t="str">
        <f>SourceП5!E40</f>
        <v>7,1</v>
      </c>
      <c r="B95" s="42" t="str">
        <f>SourceП5!F40</f>
        <v>62.4.01.01-0004</v>
      </c>
      <c r="C95" s="42" t="str">
        <f>SourceП5!G40</f>
        <v>Батарея аккумуляторная АКБ-7 12В/7 А/ч</v>
      </c>
      <c r="D95" s="32" t="str">
        <f>SourceП5!H40</f>
        <v>шт.</v>
      </c>
      <c r="E95" s="33">
        <f>SourceП5!I40</f>
        <v>1</v>
      </c>
      <c r="F95" s="34">
        <f>SourceП5!AL40+SourceП5!AM40+SourceП5!AO40</f>
        <v>77.5</v>
      </c>
      <c r="G95" s="35" t="s">
        <v>3</v>
      </c>
      <c r="H95" s="34">
        <f>ROUND(SourceП5!AC40*SourceП5!I40, 2)+ROUND(SourceП5!AD40*SourceП5!I40, 2)+ROUND(SourceП5!AF40*SourceП5!I40, 2)</f>
        <v>77.5</v>
      </c>
      <c r="I95" s="36"/>
      <c r="J95" s="36">
        <f>IF(SourceП5!BC40&lt;&gt; 0, SourceП5!BC40, 1)</f>
        <v>7.61</v>
      </c>
      <c r="K95" s="34">
        <f>SourceП5!O40</f>
        <v>589.78</v>
      </c>
      <c r="L95" s="37"/>
      <c r="S95">
        <f>ROUND((SourceП5!FX40/100)*((ROUND(SourceП5!AF40*SourceП5!I40, 2)+ROUND(SourceП5!AE40*SourceП5!I40, 2))), 2)</f>
        <v>0</v>
      </c>
      <c r="T95">
        <f>SourceП5!X40</f>
        <v>0</v>
      </c>
      <c r="U95">
        <f>ROUND((SourceП5!FY40/100)*((ROUND(SourceП5!AF40*SourceП5!I40, 2)+ROUND(SourceП5!AE40*SourceП5!I40, 2))), 2)</f>
        <v>0</v>
      </c>
      <c r="V95">
        <f>SourceП5!Y40</f>
        <v>0</v>
      </c>
      <c r="W95">
        <f>IF(SourceП5!BI40&lt;=1,H95, 0)</f>
        <v>0</v>
      </c>
      <c r="X95">
        <f>IF(SourceП5!BI40=2,H95, 0)</f>
        <v>77.5</v>
      </c>
      <c r="Y95">
        <f>IF(SourceП5!BI40=3,H95, 0)</f>
        <v>0</v>
      </c>
      <c r="Z95">
        <f>IF(SourceП5!BI40=4,H95, 0)</f>
        <v>0</v>
      </c>
    </row>
    <row r="96" spans="1:26" ht="15" x14ac:dyDescent="0.25">
      <c r="G96" s="54">
        <f>H90+H91+H92+H93+SUM(H95:H95)</f>
        <v>149.68</v>
      </c>
      <c r="H96" s="54"/>
      <c r="J96" s="54">
        <f>K90+K91+K92+K93+SUM(K95:K95)</f>
        <v>1139.0899999999999</v>
      </c>
      <c r="K96" s="54"/>
      <c r="L96" s="38">
        <f>SourceП5!U39</f>
        <v>2.06</v>
      </c>
      <c r="O96" s="20">
        <f>G96</f>
        <v>149.68</v>
      </c>
      <c r="P96" s="20">
        <f>J96</f>
        <v>1139.0899999999999</v>
      </c>
      <c r="Q96" s="20">
        <f>L96</f>
        <v>2.06</v>
      </c>
      <c r="W96">
        <f>IF(SourceП5!BI39&lt;=1,H90+H91+H92+H93, 0)</f>
        <v>0</v>
      </c>
      <c r="X96">
        <f>IF(SourceП5!BI39=2,H90+H91+H92+H93, 0)</f>
        <v>72.179999999999993</v>
      </c>
      <c r="Y96">
        <f>IF(SourceП5!BI39=3,H90+H91+H92+H93, 0)</f>
        <v>0</v>
      </c>
      <c r="Z96">
        <f>IF(SourceП5!BI39=4,H90+H91+H92+H93, 0)</f>
        <v>0</v>
      </c>
    </row>
    <row r="97" spans="1:26" ht="28.5" x14ac:dyDescent="0.2">
      <c r="A97" s="39" t="str">
        <f>SourceП5!E41</f>
        <v>8</v>
      </c>
      <c r="B97" s="40" t="str">
        <f>SourceП5!F41</f>
        <v>м08-02-370-02</v>
      </c>
      <c r="C97" s="40" t="str">
        <f>SourceП5!G41</f>
        <v>Щиток до трех групп, устанавливаемый в нише цоколя</v>
      </c>
      <c r="D97" s="24" t="str">
        <f>SourceП5!H41</f>
        <v>ШТ</v>
      </c>
      <c r="E97" s="49">
        <f>SourceП5!I41</f>
        <v>1</v>
      </c>
      <c r="F97" s="47">
        <f>SourceП5!AL41+SourceП5!AM41+SourceП5!AO41</f>
        <v>33.42</v>
      </c>
      <c r="G97" s="26"/>
      <c r="H97" s="47"/>
      <c r="I97" s="26" t="str">
        <f>SourceП5!BO41</f>
        <v/>
      </c>
      <c r="J97" s="26"/>
      <c r="K97" s="47"/>
      <c r="L97" s="27"/>
      <c r="S97">
        <f>ROUND((SourceП5!FX41/100)*((ROUND(SourceП5!AF41*SourceП5!I41, 2)+ROUND(SourceП5!AE41*SourceП5!I41, 2))), 2)</f>
        <v>11.36</v>
      </c>
      <c r="T97">
        <f>SourceП5!X41</f>
        <v>86.46</v>
      </c>
      <c r="U97">
        <f>ROUND((SourceП5!FY41/100)*((ROUND(SourceП5!AF41*SourceП5!I41, 2)+ROUND(SourceП5!AE41*SourceП5!I41, 2))), 2)</f>
        <v>7.77</v>
      </c>
      <c r="V97">
        <f>SourceП5!Y41</f>
        <v>59.16</v>
      </c>
    </row>
    <row r="98" spans="1:26" ht="14.25" x14ac:dyDescent="0.2">
      <c r="A98" s="39"/>
      <c r="B98" s="40"/>
      <c r="C98" s="40" t="s">
        <v>290</v>
      </c>
      <c r="D98" s="24"/>
      <c r="E98" s="49"/>
      <c r="F98" s="47">
        <f>SourceП5!AO41</f>
        <v>9.4499999999999993</v>
      </c>
      <c r="G98" s="26" t="str">
        <f>SourceП5!DG41</f>
        <v/>
      </c>
      <c r="H98" s="47">
        <f>ROUND(SourceП5!AF41*SourceП5!I41, 2)</f>
        <v>9.4499999999999993</v>
      </c>
      <c r="I98" s="26"/>
      <c r="J98" s="26">
        <f>IF(SourceП5!BA41&lt;&gt; 0, SourceП5!BA41, 1)</f>
        <v>7.61</v>
      </c>
      <c r="K98" s="47">
        <f>SourceП5!S41</f>
        <v>71.91</v>
      </c>
      <c r="L98" s="27"/>
      <c r="R98">
        <f>H98</f>
        <v>9.4499999999999993</v>
      </c>
    </row>
    <row r="99" spans="1:26" ht="14.25" x14ac:dyDescent="0.2">
      <c r="A99" s="39"/>
      <c r="B99" s="40"/>
      <c r="C99" s="40" t="s">
        <v>165</v>
      </c>
      <c r="D99" s="24"/>
      <c r="E99" s="49"/>
      <c r="F99" s="47">
        <f>SourceП5!AM41</f>
        <v>17.77</v>
      </c>
      <c r="G99" s="26" t="str">
        <f>SourceП5!DE41</f>
        <v/>
      </c>
      <c r="H99" s="47">
        <f>ROUND(SourceП5!AD41*SourceП5!I41, 2)</f>
        <v>17.77</v>
      </c>
      <c r="I99" s="26"/>
      <c r="J99" s="26">
        <f>IF(SourceП5!BB41&lt;&gt; 0, SourceП5!BB41, 1)</f>
        <v>7.61</v>
      </c>
      <c r="K99" s="47">
        <f>SourceП5!Q41</f>
        <v>135.22999999999999</v>
      </c>
      <c r="L99" s="27"/>
    </row>
    <row r="100" spans="1:26" ht="14.25" x14ac:dyDescent="0.2">
      <c r="A100" s="39"/>
      <c r="B100" s="40"/>
      <c r="C100" s="40" t="s">
        <v>291</v>
      </c>
      <c r="D100" s="24"/>
      <c r="E100" s="49"/>
      <c r="F100" s="47">
        <f>SourceП5!AN41</f>
        <v>2.5099999999999998</v>
      </c>
      <c r="G100" s="26" t="str">
        <f>SourceП5!DF41</f>
        <v/>
      </c>
      <c r="H100" s="28">
        <f>ROUND(SourceП5!AE41*SourceП5!I41, 2)</f>
        <v>2.5099999999999998</v>
      </c>
      <c r="I100" s="26"/>
      <c r="J100" s="26">
        <f>IF(SourceП5!BS41&lt;&gt; 0, SourceП5!BS41, 1)</f>
        <v>7.61</v>
      </c>
      <c r="K100" s="28">
        <f>SourceП5!R41</f>
        <v>19.100000000000001</v>
      </c>
      <c r="L100" s="27"/>
      <c r="R100">
        <f>H100</f>
        <v>2.5099999999999998</v>
      </c>
    </row>
    <row r="101" spans="1:26" ht="14.25" x14ac:dyDescent="0.2">
      <c r="A101" s="39"/>
      <c r="B101" s="40"/>
      <c r="C101" s="40" t="s">
        <v>292</v>
      </c>
      <c r="D101" s="24"/>
      <c r="E101" s="49"/>
      <c r="F101" s="47">
        <f>SourceП5!AL41</f>
        <v>6.2</v>
      </c>
      <c r="G101" s="26" t="str">
        <f>SourceП5!DD41</f>
        <v/>
      </c>
      <c r="H101" s="47">
        <f>ROUND(SourceП5!AC41*SourceП5!I41, 2)</f>
        <v>6.2</v>
      </c>
      <c r="I101" s="26"/>
      <c r="J101" s="26">
        <f>IF(SourceП5!BC41&lt;&gt; 0, SourceП5!BC41, 1)</f>
        <v>7.61</v>
      </c>
      <c r="K101" s="47">
        <f>SourceП5!P41</f>
        <v>47.18</v>
      </c>
      <c r="L101" s="27"/>
    </row>
    <row r="102" spans="1:26" ht="14.25" x14ac:dyDescent="0.2">
      <c r="A102" s="39"/>
      <c r="B102" s="40"/>
      <c r="C102" s="40" t="s">
        <v>293</v>
      </c>
      <c r="D102" s="24" t="s">
        <v>294</v>
      </c>
      <c r="E102" s="49">
        <f>SourceП5!BZ41</f>
        <v>95</v>
      </c>
      <c r="F102" s="43"/>
      <c r="G102" s="26"/>
      <c r="H102" s="47">
        <f>SUM(S97:S105)</f>
        <v>11.36</v>
      </c>
      <c r="I102" s="29"/>
      <c r="J102" s="45">
        <f>SourceП5!AT41</f>
        <v>95</v>
      </c>
      <c r="K102" s="47">
        <f>SUM(T97:T105)</f>
        <v>86.46</v>
      </c>
      <c r="L102" s="27"/>
    </row>
    <row r="103" spans="1:26" ht="14.25" x14ac:dyDescent="0.2">
      <c r="A103" s="39"/>
      <c r="B103" s="40"/>
      <c r="C103" s="40" t="s">
        <v>295</v>
      </c>
      <c r="D103" s="24" t="s">
        <v>294</v>
      </c>
      <c r="E103" s="49">
        <f>SourceП5!CA41</f>
        <v>65</v>
      </c>
      <c r="F103" s="43"/>
      <c r="G103" s="26"/>
      <c r="H103" s="47">
        <f>SUM(U97:U105)</f>
        <v>7.77</v>
      </c>
      <c r="I103" s="29"/>
      <c r="J103" s="45">
        <f>SourceП5!AU41</f>
        <v>65</v>
      </c>
      <c r="K103" s="47">
        <f>SUM(V97:V105)</f>
        <v>59.16</v>
      </c>
      <c r="L103" s="27"/>
    </row>
    <row r="104" spans="1:26" ht="14.25" x14ac:dyDescent="0.2">
      <c r="A104" s="39"/>
      <c r="B104" s="40"/>
      <c r="C104" s="40" t="s">
        <v>296</v>
      </c>
      <c r="D104" s="24" t="s">
        <v>297</v>
      </c>
      <c r="E104" s="49">
        <f>SourceП5!AQ41</f>
        <v>0.9</v>
      </c>
      <c r="F104" s="47"/>
      <c r="G104" s="26" t="str">
        <f>SourceП5!DI41</f>
        <v/>
      </c>
      <c r="H104" s="47"/>
      <c r="I104" s="26"/>
      <c r="J104" s="26"/>
      <c r="K104" s="47"/>
      <c r="L104" s="30">
        <f>SourceП5!U41</f>
        <v>0.9</v>
      </c>
    </row>
    <row r="105" spans="1:26" ht="42.75" x14ac:dyDescent="0.2">
      <c r="A105" s="41" t="str">
        <f>SourceП5!E42</f>
        <v>8,1</v>
      </c>
      <c r="B105" s="42" t="str">
        <f>SourceП5!F42</f>
        <v>62.1.02.03-0003</v>
      </c>
      <c r="C105" s="42" t="str">
        <f>SourceП5!G42</f>
        <v>Боксы модульные для автоматических выключателей наружной установки КМПн 2/2</v>
      </c>
      <c r="D105" s="32" t="str">
        <f>SourceП5!H42</f>
        <v>10 шт.</v>
      </c>
      <c r="E105" s="33">
        <f>SourceП5!I42</f>
        <v>0.1</v>
      </c>
      <c r="F105" s="34">
        <f>SourceП5!AL42+SourceП5!AM42+SourceП5!AO42</f>
        <v>188.5</v>
      </c>
      <c r="G105" s="35" t="s">
        <v>3</v>
      </c>
      <c r="H105" s="34">
        <f>ROUND(SourceП5!AC42*SourceП5!I42, 2)+ROUND(SourceП5!AD42*SourceП5!I42, 2)+ROUND(SourceП5!AF42*SourceП5!I42, 2)</f>
        <v>18.850000000000001</v>
      </c>
      <c r="I105" s="36"/>
      <c r="J105" s="36">
        <f>IF(SourceП5!BC42&lt;&gt; 0, SourceП5!BC42, 1)</f>
        <v>7.61</v>
      </c>
      <c r="K105" s="34">
        <f>SourceП5!O42</f>
        <v>143.44999999999999</v>
      </c>
      <c r="L105" s="37"/>
      <c r="S105">
        <f>ROUND((SourceП5!FX42/100)*((ROUND(SourceП5!AF42*SourceП5!I42, 2)+ROUND(SourceП5!AE42*SourceП5!I42, 2))), 2)</f>
        <v>0</v>
      </c>
      <c r="T105">
        <f>SourceП5!X42</f>
        <v>0</v>
      </c>
      <c r="U105">
        <f>ROUND((SourceП5!FY42/100)*((ROUND(SourceП5!AF42*SourceП5!I42, 2)+ROUND(SourceП5!AE42*SourceП5!I42, 2))), 2)</f>
        <v>0</v>
      </c>
      <c r="V105">
        <f>SourceП5!Y42</f>
        <v>0</v>
      </c>
      <c r="W105">
        <f>IF(SourceП5!BI42&lt;=1,H105, 0)</f>
        <v>0</v>
      </c>
      <c r="X105">
        <f>IF(SourceП5!BI42=2,H105, 0)</f>
        <v>18.850000000000001</v>
      </c>
      <c r="Y105">
        <f>IF(SourceП5!BI42=3,H105, 0)</f>
        <v>0</v>
      </c>
      <c r="Z105">
        <f>IF(SourceП5!BI42=4,H105, 0)</f>
        <v>0</v>
      </c>
    </row>
    <row r="106" spans="1:26" ht="15" x14ac:dyDescent="0.25">
      <c r="G106" s="54">
        <f>H98+H99+H101+H102+H103+SUM(H105:H105)</f>
        <v>71.400000000000006</v>
      </c>
      <c r="H106" s="54"/>
      <c r="J106" s="54">
        <f>K98+K99+K101+K102+K103+SUM(K105:K105)</f>
        <v>543.38999999999987</v>
      </c>
      <c r="K106" s="54"/>
      <c r="L106" s="38">
        <f>SourceП5!U41</f>
        <v>0.9</v>
      </c>
      <c r="O106" s="20">
        <f>G106</f>
        <v>71.400000000000006</v>
      </c>
      <c r="P106" s="20">
        <f>J106</f>
        <v>543.38999999999987</v>
      </c>
      <c r="Q106" s="20">
        <f>L106</f>
        <v>0.9</v>
      </c>
      <c r="W106">
        <f>IF(SourceП5!BI41&lt;=1,H98+H99+H101+H102+H103, 0)</f>
        <v>0</v>
      </c>
      <c r="X106">
        <f>IF(SourceП5!BI41=2,H98+H99+H101+H102+H103, 0)</f>
        <v>52.55</v>
      </c>
      <c r="Y106">
        <f>IF(SourceП5!BI41=3,H98+H99+H101+H102+H103, 0)</f>
        <v>0</v>
      </c>
      <c r="Z106">
        <f>IF(SourceП5!BI41=4,H98+H99+H101+H102+H103, 0)</f>
        <v>0</v>
      </c>
    </row>
    <row r="107" spans="1:26" ht="42.75" x14ac:dyDescent="0.2">
      <c r="A107" s="39" t="str">
        <f>SourceП5!E43</f>
        <v>9</v>
      </c>
      <c r="B107" s="40" t="str">
        <f>SourceП5!F43</f>
        <v>м08-03-526-01</v>
      </c>
      <c r="C107" s="40" t="str">
        <f>SourceП5!G43</f>
        <v>Автомат одно-, двух-, трехполюсный, устанавливаемый на конструкции на стене или колонне, на ток до 25 А</v>
      </c>
      <c r="D107" s="24" t="str">
        <f>SourceП5!H43</f>
        <v>ШТ</v>
      </c>
      <c r="E107" s="49">
        <f>SourceП5!I43</f>
        <v>1</v>
      </c>
      <c r="F107" s="47">
        <f>SourceП5!AL43+SourceП5!AM43+SourceП5!AO43</f>
        <v>35.980000000000004</v>
      </c>
      <c r="G107" s="26"/>
      <c r="H107" s="47"/>
      <c r="I107" s="26" t="str">
        <f>SourceП5!BO43</f>
        <v/>
      </c>
      <c r="J107" s="26"/>
      <c r="K107" s="47"/>
      <c r="L107" s="27"/>
      <c r="S107">
        <f>ROUND((SourceП5!FX43/100)*((ROUND(SourceП5!AF43*SourceП5!I43, 2)+ROUND(SourceП5!AE43*SourceП5!I43, 2))), 2)</f>
        <v>14.1</v>
      </c>
      <c r="T107">
        <f>SourceП5!X43</f>
        <v>107.28</v>
      </c>
      <c r="U107">
        <f>ROUND((SourceП5!FY43/100)*((ROUND(SourceП5!AF43*SourceП5!I43, 2)+ROUND(SourceП5!AE43*SourceП5!I43, 2))), 2)</f>
        <v>9.65</v>
      </c>
      <c r="V107">
        <f>SourceП5!Y43</f>
        <v>73.400000000000006</v>
      </c>
    </row>
    <row r="108" spans="1:26" ht="14.25" x14ac:dyDescent="0.2">
      <c r="A108" s="39"/>
      <c r="B108" s="40"/>
      <c r="C108" s="40" t="s">
        <v>290</v>
      </c>
      <c r="D108" s="24"/>
      <c r="E108" s="49"/>
      <c r="F108" s="47">
        <f>SourceП5!AO43</f>
        <v>14.84</v>
      </c>
      <c r="G108" s="26" t="str">
        <f>SourceП5!DG43</f>
        <v/>
      </c>
      <c r="H108" s="47">
        <f>ROUND(SourceП5!AF43*SourceП5!I43, 2)</f>
        <v>14.84</v>
      </c>
      <c r="I108" s="26"/>
      <c r="J108" s="26">
        <f>IF(SourceП5!BA43&lt;&gt; 0, SourceП5!BA43, 1)</f>
        <v>7.61</v>
      </c>
      <c r="K108" s="47">
        <f>SourceП5!S43</f>
        <v>112.93</v>
      </c>
      <c r="L108" s="27"/>
      <c r="R108">
        <f>H108</f>
        <v>14.84</v>
      </c>
    </row>
    <row r="109" spans="1:26" ht="14.25" x14ac:dyDescent="0.2">
      <c r="A109" s="39"/>
      <c r="B109" s="40"/>
      <c r="C109" s="40" t="s">
        <v>165</v>
      </c>
      <c r="D109" s="24"/>
      <c r="E109" s="49"/>
      <c r="F109" s="47">
        <f>SourceП5!AM43</f>
        <v>1.05</v>
      </c>
      <c r="G109" s="26" t="str">
        <f>SourceП5!DE43</f>
        <v/>
      </c>
      <c r="H109" s="47">
        <f>ROUND(SourceП5!AD43*SourceП5!I43, 2)</f>
        <v>1.05</v>
      </c>
      <c r="I109" s="26"/>
      <c r="J109" s="26">
        <f>IF(SourceП5!BB43&lt;&gt; 0, SourceП5!BB43, 1)</f>
        <v>7.61</v>
      </c>
      <c r="K109" s="47">
        <f>SourceП5!Q43</f>
        <v>7.99</v>
      </c>
      <c r="L109" s="27"/>
    </row>
    <row r="110" spans="1:26" ht="14.25" x14ac:dyDescent="0.2">
      <c r="A110" s="39"/>
      <c r="B110" s="40"/>
      <c r="C110" s="40" t="s">
        <v>292</v>
      </c>
      <c r="D110" s="24"/>
      <c r="E110" s="49"/>
      <c r="F110" s="47">
        <f>SourceП5!AL43</f>
        <v>20.09</v>
      </c>
      <c r="G110" s="26" t="str">
        <f>SourceП5!DD43</f>
        <v/>
      </c>
      <c r="H110" s="47">
        <f>ROUND(SourceП5!AC43*SourceП5!I43, 2)</f>
        <v>20.09</v>
      </c>
      <c r="I110" s="26"/>
      <c r="J110" s="26">
        <f>IF(SourceП5!BC43&lt;&gt; 0, SourceП5!BC43, 1)</f>
        <v>7.61</v>
      </c>
      <c r="K110" s="47">
        <f>SourceП5!P43</f>
        <v>152.88</v>
      </c>
      <c r="L110" s="27"/>
    </row>
    <row r="111" spans="1:26" ht="14.25" x14ac:dyDescent="0.2">
      <c r="A111" s="39"/>
      <c r="B111" s="40"/>
      <c r="C111" s="40" t="s">
        <v>293</v>
      </c>
      <c r="D111" s="24" t="s">
        <v>294</v>
      </c>
      <c r="E111" s="49">
        <f>SourceП5!BZ43</f>
        <v>95</v>
      </c>
      <c r="F111" s="43"/>
      <c r="G111" s="26"/>
      <c r="H111" s="47">
        <f>SUM(S107:S114)</f>
        <v>14.1</v>
      </c>
      <c r="I111" s="29"/>
      <c r="J111" s="45">
        <f>SourceП5!AT43</f>
        <v>95</v>
      </c>
      <c r="K111" s="47">
        <f>SUM(T107:T114)</f>
        <v>107.28</v>
      </c>
      <c r="L111" s="27"/>
    </row>
    <row r="112" spans="1:26" ht="14.25" x14ac:dyDescent="0.2">
      <c r="A112" s="39"/>
      <c r="B112" s="40"/>
      <c r="C112" s="40" t="s">
        <v>295</v>
      </c>
      <c r="D112" s="24" t="s">
        <v>294</v>
      </c>
      <c r="E112" s="49">
        <f>SourceП5!CA43</f>
        <v>65</v>
      </c>
      <c r="F112" s="43"/>
      <c r="G112" s="26"/>
      <c r="H112" s="47">
        <f>SUM(U107:U114)</f>
        <v>9.65</v>
      </c>
      <c r="I112" s="29"/>
      <c r="J112" s="45">
        <f>SourceП5!AU43</f>
        <v>65</v>
      </c>
      <c r="K112" s="47">
        <f>SUM(V107:V114)</f>
        <v>73.400000000000006</v>
      </c>
      <c r="L112" s="27"/>
    </row>
    <row r="113" spans="1:26" ht="14.25" x14ac:dyDescent="0.2">
      <c r="A113" s="39"/>
      <c r="B113" s="40"/>
      <c r="C113" s="40" t="s">
        <v>296</v>
      </c>
      <c r="D113" s="24" t="s">
        <v>297</v>
      </c>
      <c r="E113" s="49">
        <f>SourceП5!AQ43</f>
        <v>1.56</v>
      </c>
      <c r="F113" s="47"/>
      <c r="G113" s="26" t="str">
        <f>SourceП5!DI43</f>
        <v/>
      </c>
      <c r="H113" s="47"/>
      <c r="I113" s="26"/>
      <c r="J113" s="26"/>
      <c r="K113" s="47"/>
      <c r="L113" s="30">
        <f>SourceП5!U43</f>
        <v>1.56</v>
      </c>
    </row>
    <row r="114" spans="1:26" ht="28.5" x14ac:dyDescent="0.2">
      <c r="A114" s="41" t="str">
        <f>SourceП5!E44</f>
        <v>9,1</v>
      </c>
      <c r="B114" s="42" t="str">
        <f>SourceП5!F44</f>
        <v>62.1.01.09-0004</v>
      </c>
      <c r="C114" s="42" t="str">
        <f>SourceП5!G44</f>
        <v>Выключатели автоматические «IEK» ВА47-29 1Р 10А, характеристика С</v>
      </c>
      <c r="D114" s="32" t="str">
        <f>SourceП5!H44</f>
        <v>шт.</v>
      </c>
      <c r="E114" s="33">
        <f>SourceП5!I44</f>
        <v>1</v>
      </c>
      <c r="F114" s="34">
        <f>SourceП5!AL44+SourceП5!AM44+SourceП5!AO44</f>
        <v>13.12</v>
      </c>
      <c r="G114" s="35" t="s">
        <v>3</v>
      </c>
      <c r="H114" s="34">
        <f>ROUND(SourceП5!AC44*SourceП5!I44, 2)+ROUND(SourceП5!AD44*SourceП5!I44, 2)+ROUND(SourceП5!AF44*SourceП5!I44, 2)</f>
        <v>13.12</v>
      </c>
      <c r="I114" s="36"/>
      <c r="J114" s="36">
        <f>IF(SourceП5!BC44&lt;&gt; 0, SourceП5!BC44, 1)</f>
        <v>7.61</v>
      </c>
      <c r="K114" s="34">
        <f>SourceП5!O44</f>
        <v>99.84</v>
      </c>
      <c r="L114" s="37"/>
      <c r="S114">
        <f>ROUND((SourceП5!FX44/100)*((ROUND(SourceП5!AF44*SourceП5!I44, 2)+ROUND(SourceП5!AE44*SourceП5!I44, 2))), 2)</f>
        <v>0</v>
      </c>
      <c r="T114">
        <f>SourceП5!X44</f>
        <v>0</v>
      </c>
      <c r="U114">
        <f>ROUND((SourceП5!FY44/100)*((ROUND(SourceП5!AF44*SourceП5!I44, 2)+ROUND(SourceП5!AE44*SourceП5!I44, 2))), 2)</f>
        <v>0</v>
      </c>
      <c r="V114">
        <f>SourceП5!Y44</f>
        <v>0</v>
      </c>
      <c r="W114">
        <f>IF(SourceП5!BI44&lt;=1,H114, 0)</f>
        <v>0</v>
      </c>
      <c r="X114">
        <f>IF(SourceП5!BI44=2,H114, 0)</f>
        <v>13.12</v>
      </c>
      <c r="Y114">
        <f>IF(SourceП5!BI44=3,H114, 0)</f>
        <v>0</v>
      </c>
      <c r="Z114">
        <f>IF(SourceП5!BI44=4,H114, 0)</f>
        <v>0</v>
      </c>
    </row>
    <row r="115" spans="1:26" ht="15" x14ac:dyDescent="0.25">
      <c r="G115" s="54">
        <f>H108+H109+H110+H111+H112+SUM(H114:H114)</f>
        <v>72.850000000000009</v>
      </c>
      <c r="H115" s="54"/>
      <c r="J115" s="54">
        <f>K108+K109+K110+K111+K112+SUM(K114:K114)</f>
        <v>554.32000000000005</v>
      </c>
      <c r="K115" s="54"/>
      <c r="L115" s="38">
        <f>SourceП5!U43</f>
        <v>1.56</v>
      </c>
      <c r="O115" s="20">
        <f>G115</f>
        <v>72.850000000000009</v>
      </c>
      <c r="P115" s="20">
        <f>J115</f>
        <v>554.32000000000005</v>
      </c>
      <c r="Q115" s="20">
        <f>L115</f>
        <v>1.56</v>
      </c>
      <c r="W115">
        <f>IF(SourceП5!BI43&lt;=1,H108+H109+H110+H111+H112, 0)</f>
        <v>0</v>
      </c>
      <c r="X115">
        <f>IF(SourceП5!BI43=2,H108+H109+H110+H111+H112, 0)</f>
        <v>59.730000000000004</v>
      </c>
      <c r="Y115">
        <f>IF(SourceП5!BI43=3,H108+H109+H110+H111+H112, 0)</f>
        <v>0</v>
      </c>
      <c r="Z115">
        <f>IF(SourceП5!BI43=4,H108+H109+H110+H111+H112, 0)</f>
        <v>0</v>
      </c>
    </row>
    <row r="116" spans="1:26" ht="28.5" x14ac:dyDescent="0.2">
      <c r="A116" s="39" t="str">
        <f>SourceП5!E45</f>
        <v>10</v>
      </c>
      <c r="B116" s="40" t="str">
        <f>SourceП5!F45</f>
        <v>м08-10-010-01</v>
      </c>
      <c r="C116" s="40" t="str">
        <f>SourceП5!G45</f>
        <v>Прокладка труб гофрированных ПВХ для защиты проводов и кабелей</v>
      </c>
      <c r="D116" s="24" t="str">
        <f>SourceП5!H45</f>
        <v>100 м</v>
      </c>
      <c r="E116" s="49">
        <f>SourceП5!I45</f>
        <v>0.15</v>
      </c>
      <c r="F116" s="47">
        <f>SourceП5!AL45+SourceП5!AM45+SourceП5!AO45</f>
        <v>156.32999999999998</v>
      </c>
      <c r="G116" s="26"/>
      <c r="H116" s="47"/>
      <c r="I116" s="26" t="str">
        <f>SourceП5!BO45</f>
        <v/>
      </c>
      <c r="J116" s="26"/>
      <c r="K116" s="47"/>
      <c r="L116" s="27"/>
      <c r="S116">
        <f>ROUND((SourceП5!FX45/100)*((ROUND(SourceП5!AF45*SourceП5!I45, 2)+ROUND(SourceП5!AE45*SourceП5!I45, 2))), 2)</f>
        <v>19.88</v>
      </c>
      <c r="T116">
        <f>SourceП5!X45</f>
        <v>151.32</v>
      </c>
      <c r="U116">
        <f>ROUND((SourceП5!FY45/100)*((ROUND(SourceП5!AF45*SourceП5!I45, 2)+ROUND(SourceП5!AE45*SourceП5!I45, 2))), 2)</f>
        <v>13.6</v>
      </c>
      <c r="V116">
        <f>SourceП5!Y45</f>
        <v>103.53</v>
      </c>
    </row>
    <row r="117" spans="1:26" ht="14.25" x14ac:dyDescent="0.2">
      <c r="A117" s="39"/>
      <c r="B117" s="40"/>
      <c r="C117" s="40" t="s">
        <v>290</v>
      </c>
      <c r="D117" s="24"/>
      <c r="E117" s="49"/>
      <c r="F117" s="47">
        <f>SourceП5!AO45</f>
        <v>139.54</v>
      </c>
      <c r="G117" s="26" t="str">
        <f>SourceП5!DG45</f>
        <v/>
      </c>
      <c r="H117" s="47">
        <f>ROUND(SourceП5!AF45*SourceП5!I45, 2)</f>
        <v>20.93</v>
      </c>
      <c r="I117" s="26"/>
      <c r="J117" s="26">
        <f>IF(SourceП5!BA45&lt;&gt; 0, SourceП5!BA45, 1)</f>
        <v>7.61</v>
      </c>
      <c r="K117" s="47">
        <f>SourceП5!S45</f>
        <v>159.28</v>
      </c>
      <c r="L117" s="27"/>
      <c r="R117">
        <f>H117</f>
        <v>20.93</v>
      </c>
    </row>
    <row r="118" spans="1:26" ht="14.25" x14ac:dyDescent="0.2">
      <c r="A118" s="39"/>
      <c r="B118" s="40"/>
      <c r="C118" s="40" t="s">
        <v>292</v>
      </c>
      <c r="D118" s="24"/>
      <c r="E118" s="49"/>
      <c r="F118" s="47">
        <f>SourceП5!AL45</f>
        <v>16.79</v>
      </c>
      <c r="G118" s="26" t="str">
        <f>SourceП5!DD45</f>
        <v/>
      </c>
      <c r="H118" s="47">
        <f>ROUND(SourceП5!AC45*SourceП5!I45, 2)</f>
        <v>2.52</v>
      </c>
      <c r="I118" s="26"/>
      <c r="J118" s="26">
        <f>IF(SourceП5!BC45&lt;&gt; 0, SourceП5!BC45, 1)</f>
        <v>7.61</v>
      </c>
      <c r="K118" s="47">
        <f>SourceП5!P45</f>
        <v>19.170000000000002</v>
      </c>
      <c r="L118" s="27"/>
    </row>
    <row r="119" spans="1:26" ht="14.25" x14ac:dyDescent="0.2">
      <c r="A119" s="39"/>
      <c r="B119" s="40"/>
      <c r="C119" s="40" t="s">
        <v>293</v>
      </c>
      <c r="D119" s="24" t="s">
        <v>294</v>
      </c>
      <c r="E119" s="49">
        <f>SourceП5!BZ45</f>
        <v>95</v>
      </c>
      <c r="F119" s="43"/>
      <c r="G119" s="26"/>
      <c r="H119" s="47">
        <f>SUM(S116:S122)</f>
        <v>19.88</v>
      </c>
      <c r="I119" s="29"/>
      <c r="J119" s="45">
        <f>SourceП5!AT45</f>
        <v>95</v>
      </c>
      <c r="K119" s="47">
        <f>SUM(T116:T122)</f>
        <v>151.32</v>
      </c>
      <c r="L119" s="27"/>
    </row>
    <row r="120" spans="1:26" ht="14.25" x14ac:dyDescent="0.2">
      <c r="A120" s="39"/>
      <c r="B120" s="40"/>
      <c r="C120" s="40" t="s">
        <v>295</v>
      </c>
      <c r="D120" s="24" t="s">
        <v>294</v>
      </c>
      <c r="E120" s="49">
        <f>SourceП5!CA45</f>
        <v>65</v>
      </c>
      <c r="F120" s="43"/>
      <c r="G120" s="26"/>
      <c r="H120" s="47">
        <f>SUM(U116:U122)</f>
        <v>13.6</v>
      </c>
      <c r="I120" s="29"/>
      <c r="J120" s="45">
        <f>SourceП5!AU45</f>
        <v>65</v>
      </c>
      <c r="K120" s="47">
        <f>SUM(V116:V122)</f>
        <v>103.53</v>
      </c>
      <c r="L120" s="27"/>
    </row>
    <row r="121" spans="1:26" ht="14.25" x14ac:dyDescent="0.2">
      <c r="A121" s="39"/>
      <c r="B121" s="40"/>
      <c r="C121" s="40" t="s">
        <v>296</v>
      </c>
      <c r="D121" s="24" t="s">
        <v>297</v>
      </c>
      <c r="E121" s="49">
        <f>SourceП5!AQ45</f>
        <v>15.2</v>
      </c>
      <c r="F121" s="47"/>
      <c r="G121" s="26" t="str">
        <f>SourceП5!DI45</f>
        <v/>
      </c>
      <c r="H121" s="47"/>
      <c r="I121" s="26"/>
      <c r="J121" s="26"/>
      <c r="K121" s="47"/>
      <c r="L121" s="30">
        <f>SourceП5!U45</f>
        <v>2.2799999999999998</v>
      </c>
    </row>
    <row r="122" spans="1:26" ht="42.75" x14ac:dyDescent="0.2">
      <c r="A122" s="41" t="str">
        <f>SourceП5!E46</f>
        <v>10,1</v>
      </c>
      <c r="B122" s="42" t="str">
        <f>SourceП5!F46</f>
        <v>24.3.01.02-0022</v>
      </c>
      <c r="C122" s="42" t="str">
        <f>SourceП5!G46</f>
        <v>Трубы гибкие гофрированные легкие из самозатухающего ПВХ (IP55) серии FL, с зондом, диаметром 20 мм</v>
      </c>
      <c r="D122" s="32" t="str">
        <f>SourceП5!H46</f>
        <v>10 м</v>
      </c>
      <c r="E122" s="33">
        <f>SourceП5!I46</f>
        <v>1.5</v>
      </c>
      <c r="F122" s="34">
        <f>SourceП5!AL46+SourceП5!AM46+SourceП5!AO46</f>
        <v>21.2</v>
      </c>
      <c r="G122" s="35" t="s">
        <v>3</v>
      </c>
      <c r="H122" s="34">
        <f>ROUND(SourceП5!AC46*SourceП5!I46, 2)+ROUND(SourceП5!AD46*SourceП5!I46, 2)+ROUND(SourceП5!AF46*SourceП5!I46, 2)</f>
        <v>31.8</v>
      </c>
      <c r="I122" s="36"/>
      <c r="J122" s="36">
        <f>IF(SourceП5!BC46&lt;&gt; 0, SourceП5!BC46, 1)</f>
        <v>7.61</v>
      </c>
      <c r="K122" s="34">
        <f>SourceП5!O46</f>
        <v>242</v>
      </c>
      <c r="L122" s="37"/>
      <c r="S122">
        <f>ROUND((SourceП5!FX46/100)*((ROUND(SourceП5!AF46*SourceП5!I46, 2)+ROUND(SourceП5!AE46*SourceП5!I46, 2))), 2)</f>
        <v>0</v>
      </c>
      <c r="T122">
        <f>SourceП5!X46</f>
        <v>0</v>
      </c>
      <c r="U122">
        <f>ROUND((SourceП5!FY46/100)*((ROUND(SourceП5!AF46*SourceП5!I46, 2)+ROUND(SourceП5!AE46*SourceП5!I46, 2))), 2)</f>
        <v>0</v>
      </c>
      <c r="V122">
        <f>SourceП5!Y46</f>
        <v>0</v>
      </c>
      <c r="W122">
        <f>IF(SourceП5!BI46&lt;=1,H122, 0)</f>
        <v>0</v>
      </c>
      <c r="X122">
        <f>IF(SourceП5!BI46=2,H122, 0)</f>
        <v>31.8</v>
      </c>
      <c r="Y122">
        <f>IF(SourceП5!BI46=3,H122, 0)</f>
        <v>0</v>
      </c>
      <c r="Z122">
        <f>IF(SourceП5!BI46=4,H122, 0)</f>
        <v>0</v>
      </c>
    </row>
    <row r="123" spans="1:26" ht="15" x14ac:dyDescent="0.25">
      <c r="G123" s="54">
        <f>H117+H118+H119+H120+SUM(H122:H122)</f>
        <v>88.73</v>
      </c>
      <c r="H123" s="54"/>
      <c r="J123" s="54">
        <f>K117+K118+K119+K120+SUM(K122:K122)</f>
        <v>675.3</v>
      </c>
      <c r="K123" s="54"/>
      <c r="L123" s="38">
        <f>SourceП5!U45</f>
        <v>2.2799999999999998</v>
      </c>
      <c r="O123" s="20">
        <f>G123</f>
        <v>88.73</v>
      </c>
      <c r="P123" s="20">
        <f>J123</f>
        <v>675.3</v>
      </c>
      <c r="Q123" s="20">
        <f>L123</f>
        <v>2.2799999999999998</v>
      </c>
      <c r="W123">
        <f>IF(SourceП5!BI45&lt;=1,H117+H118+H119+H120, 0)</f>
        <v>0</v>
      </c>
      <c r="X123">
        <f>IF(SourceП5!BI45=2,H117+H118+H119+H120, 0)</f>
        <v>56.93</v>
      </c>
      <c r="Y123">
        <f>IF(SourceП5!BI45=3,H117+H118+H119+H120, 0)</f>
        <v>0</v>
      </c>
      <c r="Z123">
        <f>IF(SourceП5!BI45=4,H117+H118+H119+H120, 0)</f>
        <v>0</v>
      </c>
    </row>
    <row r="124" spans="1:26" ht="28.5" x14ac:dyDescent="0.2">
      <c r="A124" s="39" t="str">
        <f>SourceП5!E47</f>
        <v>11</v>
      </c>
      <c r="B124" s="40" t="str">
        <f>SourceП5!F47</f>
        <v>м08-02-390-01</v>
      </c>
      <c r="C124" s="40" t="str">
        <f>SourceП5!G47</f>
        <v>Короба пластмассовые шириной до 40 мм</v>
      </c>
      <c r="D124" s="24" t="str">
        <f>SourceП5!H47</f>
        <v>100 м</v>
      </c>
      <c r="E124" s="49">
        <f>SourceП5!I47</f>
        <v>6.3</v>
      </c>
      <c r="F124" s="47">
        <f>SourceП5!AL47+SourceП5!AM47+SourceП5!AO47</f>
        <v>206.76</v>
      </c>
      <c r="G124" s="26"/>
      <c r="H124" s="47"/>
      <c r="I124" s="26" t="str">
        <f>SourceП5!BO47</f>
        <v/>
      </c>
      <c r="J124" s="26"/>
      <c r="K124" s="47"/>
      <c r="L124" s="27"/>
      <c r="S124">
        <f>ROUND((SourceП5!FX47/100)*((ROUND(SourceП5!AF47*SourceП5!I47, 2)+ROUND(SourceП5!AE47*SourceП5!I47, 2))), 2)</f>
        <v>928.04</v>
      </c>
      <c r="T124">
        <f>SourceП5!X47</f>
        <v>7062.34</v>
      </c>
      <c r="U124">
        <f>ROUND((SourceП5!FY47/100)*((ROUND(SourceП5!AF47*SourceП5!I47, 2)+ROUND(SourceП5!AE47*SourceП5!I47, 2))), 2)</f>
        <v>634.97</v>
      </c>
      <c r="V124">
        <f>SourceП5!Y47</f>
        <v>4832.13</v>
      </c>
    </row>
    <row r="125" spans="1:26" ht="14.25" x14ac:dyDescent="0.2">
      <c r="A125" s="39"/>
      <c r="B125" s="40"/>
      <c r="C125" s="40" t="s">
        <v>290</v>
      </c>
      <c r="D125" s="24"/>
      <c r="E125" s="49"/>
      <c r="F125" s="47">
        <f>SourceП5!AO47</f>
        <v>154.91999999999999</v>
      </c>
      <c r="G125" s="26" t="str">
        <f>SourceП5!DG47</f>
        <v/>
      </c>
      <c r="H125" s="47">
        <f>ROUND(SourceП5!AF47*SourceП5!I47, 2)</f>
        <v>976</v>
      </c>
      <c r="I125" s="26"/>
      <c r="J125" s="26">
        <f>IF(SourceП5!BA47&lt;&gt; 0, SourceП5!BA47, 1)</f>
        <v>7.61</v>
      </c>
      <c r="K125" s="47">
        <f>SourceП5!S47</f>
        <v>7427.33</v>
      </c>
      <c r="L125" s="27"/>
      <c r="R125">
        <f>H125</f>
        <v>976</v>
      </c>
    </row>
    <row r="126" spans="1:26" ht="14.25" x14ac:dyDescent="0.2">
      <c r="A126" s="39"/>
      <c r="B126" s="40"/>
      <c r="C126" s="40" t="s">
        <v>165</v>
      </c>
      <c r="D126" s="24"/>
      <c r="E126" s="49"/>
      <c r="F126" s="47">
        <f>SourceП5!AM47</f>
        <v>0.31</v>
      </c>
      <c r="G126" s="26" t="str">
        <f>SourceП5!DE47</f>
        <v/>
      </c>
      <c r="H126" s="47">
        <f>ROUND(SourceП5!AD47*SourceП5!I47, 2)</f>
        <v>1.95</v>
      </c>
      <c r="I126" s="26"/>
      <c r="J126" s="26">
        <f>IF(SourceП5!BB47&lt;&gt; 0, SourceП5!BB47, 1)</f>
        <v>7.61</v>
      </c>
      <c r="K126" s="47">
        <f>SourceП5!Q47</f>
        <v>14.86</v>
      </c>
      <c r="L126" s="27"/>
    </row>
    <row r="127" spans="1:26" ht="14.25" x14ac:dyDescent="0.2">
      <c r="A127" s="39"/>
      <c r="B127" s="40"/>
      <c r="C127" s="40" t="s">
        <v>291</v>
      </c>
      <c r="D127" s="24"/>
      <c r="E127" s="49"/>
      <c r="F127" s="47">
        <f>SourceП5!AN47</f>
        <v>0.14000000000000001</v>
      </c>
      <c r="G127" s="26" t="str">
        <f>SourceП5!DF47</f>
        <v/>
      </c>
      <c r="H127" s="28">
        <f>ROUND(SourceП5!AE47*SourceП5!I47, 2)</f>
        <v>0.88</v>
      </c>
      <c r="I127" s="26"/>
      <c r="J127" s="26">
        <f>IF(SourceП5!BS47&lt;&gt; 0, SourceП5!BS47, 1)</f>
        <v>7.61</v>
      </c>
      <c r="K127" s="28">
        <f>SourceП5!R47</f>
        <v>6.71</v>
      </c>
      <c r="L127" s="27"/>
      <c r="R127">
        <f>H127</f>
        <v>0.88</v>
      </c>
    </row>
    <row r="128" spans="1:26" ht="14.25" x14ac:dyDescent="0.2">
      <c r="A128" s="39"/>
      <c r="B128" s="40"/>
      <c r="C128" s="40" t="s">
        <v>292</v>
      </c>
      <c r="D128" s="24"/>
      <c r="E128" s="49"/>
      <c r="F128" s="47">
        <f>SourceП5!AL47</f>
        <v>51.53</v>
      </c>
      <c r="G128" s="26" t="str">
        <f>SourceП5!DD47</f>
        <v/>
      </c>
      <c r="H128" s="47">
        <f>ROUND(SourceП5!AC47*SourceП5!I47, 2)</f>
        <v>324.64</v>
      </c>
      <c r="I128" s="26"/>
      <c r="J128" s="26">
        <f>IF(SourceП5!BC47&lt;&gt; 0, SourceП5!BC47, 1)</f>
        <v>7.61</v>
      </c>
      <c r="K128" s="47">
        <f>SourceП5!P47</f>
        <v>2470.5</v>
      </c>
      <c r="L128" s="27"/>
    </row>
    <row r="129" spans="1:26" ht="14.25" x14ac:dyDescent="0.2">
      <c r="A129" s="39"/>
      <c r="B129" s="40"/>
      <c r="C129" s="40" t="s">
        <v>293</v>
      </c>
      <c r="D129" s="24" t="s">
        <v>294</v>
      </c>
      <c r="E129" s="49">
        <f>SourceП5!BZ47</f>
        <v>95</v>
      </c>
      <c r="F129" s="43"/>
      <c r="G129" s="26"/>
      <c r="H129" s="47">
        <f>SUM(S124:S132)</f>
        <v>928.04</v>
      </c>
      <c r="I129" s="29"/>
      <c r="J129" s="45">
        <f>SourceП5!AT47</f>
        <v>95</v>
      </c>
      <c r="K129" s="47">
        <f>SUM(T124:T132)</f>
        <v>7062.34</v>
      </c>
      <c r="L129" s="27"/>
    </row>
    <row r="130" spans="1:26" ht="14.25" x14ac:dyDescent="0.2">
      <c r="A130" s="39"/>
      <c r="B130" s="40"/>
      <c r="C130" s="40" t="s">
        <v>295</v>
      </c>
      <c r="D130" s="24" t="s">
        <v>294</v>
      </c>
      <c r="E130" s="49">
        <f>SourceП5!CA47</f>
        <v>65</v>
      </c>
      <c r="F130" s="43"/>
      <c r="G130" s="26"/>
      <c r="H130" s="47">
        <f>SUM(U124:U132)</f>
        <v>634.97</v>
      </c>
      <c r="I130" s="29"/>
      <c r="J130" s="45">
        <f>SourceП5!AU47</f>
        <v>65</v>
      </c>
      <c r="K130" s="47">
        <f>SUM(V124:V132)</f>
        <v>4832.13</v>
      </c>
      <c r="L130" s="27"/>
    </row>
    <row r="131" spans="1:26" ht="14.25" x14ac:dyDescent="0.2">
      <c r="A131" s="39"/>
      <c r="B131" s="40"/>
      <c r="C131" s="40" t="s">
        <v>296</v>
      </c>
      <c r="D131" s="24" t="s">
        <v>297</v>
      </c>
      <c r="E131" s="49">
        <f>SourceП5!AQ47</f>
        <v>16.29</v>
      </c>
      <c r="F131" s="47"/>
      <c r="G131" s="26" t="str">
        <f>SourceП5!DI47</f>
        <v/>
      </c>
      <c r="H131" s="47"/>
      <c r="I131" s="26"/>
      <c r="J131" s="26"/>
      <c r="K131" s="47"/>
      <c r="L131" s="30">
        <f>SourceП5!U47</f>
        <v>102.627</v>
      </c>
    </row>
    <row r="132" spans="1:26" ht="28.5" x14ac:dyDescent="0.2">
      <c r="A132" s="41" t="str">
        <f>SourceП5!E48</f>
        <v>11,1</v>
      </c>
      <c r="B132" s="42" t="str">
        <f>SourceП5!F48</f>
        <v>20.2.05.04-0003</v>
      </c>
      <c r="C132" s="42" t="str">
        <f>SourceП5!G48</f>
        <v>Кабель-канал  25х17 мм</v>
      </c>
      <c r="D132" s="32" t="str">
        <f>SourceП5!H48</f>
        <v>100 м</v>
      </c>
      <c r="E132" s="33">
        <f>SourceП5!I48</f>
        <v>6.3</v>
      </c>
      <c r="F132" s="34">
        <f>SourceП5!AL48+SourceП5!AM48+SourceП5!AO48</f>
        <v>730</v>
      </c>
      <c r="G132" s="35" t="s">
        <v>3</v>
      </c>
      <c r="H132" s="34">
        <f>ROUND(SourceП5!AC48*SourceП5!I48, 2)+ROUND(SourceП5!AD48*SourceП5!I48, 2)+ROUND(SourceП5!AF48*SourceП5!I48, 2)</f>
        <v>4599</v>
      </c>
      <c r="I132" s="36"/>
      <c r="J132" s="36">
        <f>IF(SourceП5!BC48&lt;&gt; 0, SourceП5!BC48, 1)</f>
        <v>7.61</v>
      </c>
      <c r="K132" s="34">
        <f>SourceП5!O48</f>
        <v>34998.39</v>
      </c>
      <c r="L132" s="37"/>
      <c r="S132">
        <f>ROUND((SourceП5!FX48/100)*((ROUND(SourceП5!AF48*SourceП5!I48, 2)+ROUND(SourceП5!AE48*SourceП5!I48, 2))), 2)</f>
        <v>0</v>
      </c>
      <c r="T132">
        <f>SourceП5!X48</f>
        <v>0</v>
      </c>
      <c r="U132">
        <f>ROUND((SourceП5!FY48/100)*((ROUND(SourceП5!AF48*SourceП5!I48, 2)+ROUND(SourceП5!AE48*SourceП5!I48, 2))), 2)</f>
        <v>0</v>
      </c>
      <c r="V132">
        <f>SourceП5!Y48</f>
        <v>0</v>
      </c>
      <c r="W132">
        <f>IF(SourceП5!BI48&lt;=1,H132, 0)</f>
        <v>0</v>
      </c>
      <c r="X132">
        <f>IF(SourceП5!BI48=2,H132, 0)</f>
        <v>4599</v>
      </c>
      <c r="Y132">
        <f>IF(SourceП5!BI48=3,H132, 0)</f>
        <v>0</v>
      </c>
      <c r="Z132">
        <f>IF(SourceП5!BI48=4,H132, 0)</f>
        <v>0</v>
      </c>
    </row>
    <row r="133" spans="1:26" ht="15" x14ac:dyDescent="0.25">
      <c r="G133" s="54">
        <f>H125+H126+H128+H129+H130+SUM(H132:H132)</f>
        <v>7464.6</v>
      </c>
      <c r="H133" s="54"/>
      <c r="J133" s="54">
        <f>K125+K126+K128+K129+K130+SUM(K132:K132)</f>
        <v>56805.55</v>
      </c>
      <c r="K133" s="54"/>
      <c r="L133" s="38">
        <f>SourceП5!U47</f>
        <v>102.627</v>
      </c>
      <c r="O133" s="20">
        <f>G133</f>
        <v>7464.6</v>
      </c>
      <c r="P133" s="20">
        <f>J133</f>
        <v>56805.55</v>
      </c>
      <c r="Q133" s="20">
        <f>L133</f>
        <v>102.627</v>
      </c>
      <c r="W133">
        <f>IF(SourceП5!BI47&lt;=1,H125+H126+H128+H129+H130, 0)</f>
        <v>0</v>
      </c>
      <c r="X133">
        <f>IF(SourceП5!BI47=2,H125+H126+H128+H129+H130, 0)</f>
        <v>2865.6000000000004</v>
      </c>
      <c r="Y133">
        <f>IF(SourceП5!BI47=3,H125+H126+H128+H129+H130, 0)</f>
        <v>0</v>
      </c>
      <c r="Z133">
        <f>IF(SourceП5!BI47=4,H125+H126+H128+H129+H130, 0)</f>
        <v>0</v>
      </c>
    </row>
    <row r="134" spans="1:26" ht="28.5" x14ac:dyDescent="0.2">
      <c r="A134" s="39" t="str">
        <f>SourceП5!E49</f>
        <v>12</v>
      </c>
      <c r="B134" s="40" t="str">
        <f>SourceП5!F49</f>
        <v>м10-08-019-01</v>
      </c>
      <c r="C134" s="40" t="str">
        <f>SourceП5!G49</f>
        <v>Коробка ответвительная на стене</v>
      </c>
      <c r="D134" s="24" t="str">
        <f>SourceП5!H49</f>
        <v>ШТ</v>
      </c>
      <c r="E134" s="49">
        <f>SourceП5!I49</f>
        <v>58</v>
      </c>
      <c r="F134" s="47">
        <f>SourceП5!AL49+SourceП5!AM49+SourceП5!AO49</f>
        <v>5.29</v>
      </c>
      <c r="G134" s="26"/>
      <c r="H134" s="47"/>
      <c r="I134" s="26" t="str">
        <f>SourceП5!BO49</f>
        <v/>
      </c>
      <c r="J134" s="26"/>
      <c r="K134" s="47"/>
      <c r="L134" s="27"/>
      <c r="S134">
        <f>ROUND((SourceП5!FX49/100)*((ROUND(SourceП5!AF49*SourceП5!I49, 2)+ROUND(SourceП5!AE49*SourceП5!I49, 2))), 2)</f>
        <v>226.43</v>
      </c>
      <c r="T134">
        <f>SourceП5!X49</f>
        <v>1723.14</v>
      </c>
      <c r="U134">
        <f>ROUND((SourceП5!FY49/100)*((ROUND(SourceП5!AF49*SourceП5!I49, 2)+ROUND(SourceП5!AE49*SourceП5!I49, 2))), 2)</f>
        <v>169.82</v>
      </c>
      <c r="V134">
        <f>SourceП5!Y49</f>
        <v>1292.3599999999999</v>
      </c>
    </row>
    <row r="135" spans="1:26" ht="14.25" x14ac:dyDescent="0.2">
      <c r="A135" s="39"/>
      <c r="B135" s="40"/>
      <c r="C135" s="40" t="s">
        <v>290</v>
      </c>
      <c r="D135" s="24"/>
      <c r="E135" s="49"/>
      <c r="F135" s="47">
        <f>SourceП5!AO49</f>
        <v>4.88</v>
      </c>
      <c r="G135" s="26" t="str">
        <f>SourceП5!DG49</f>
        <v/>
      </c>
      <c r="H135" s="47">
        <f>ROUND(SourceП5!AF49*SourceП5!I49, 2)</f>
        <v>283.04000000000002</v>
      </c>
      <c r="I135" s="26"/>
      <c r="J135" s="26">
        <f>IF(SourceП5!BA49&lt;&gt; 0, SourceП5!BA49, 1)</f>
        <v>7.61</v>
      </c>
      <c r="K135" s="47">
        <f>SourceП5!S49</f>
        <v>2153.9299999999998</v>
      </c>
      <c r="L135" s="27"/>
      <c r="R135">
        <f>H135</f>
        <v>283.04000000000002</v>
      </c>
    </row>
    <row r="136" spans="1:26" ht="14.25" x14ac:dyDescent="0.2">
      <c r="A136" s="39"/>
      <c r="B136" s="40"/>
      <c r="C136" s="40" t="s">
        <v>292</v>
      </c>
      <c r="D136" s="24"/>
      <c r="E136" s="49"/>
      <c r="F136" s="47">
        <f>SourceП5!AL49</f>
        <v>0.41</v>
      </c>
      <c r="G136" s="26" t="str">
        <f>SourceП5!DD49</f>
        <v/>
      </c>
      <c r="H136" s="47">
        <f>ROUND(SourceП5!AC49*SourceП5!I49, 2)</f>
        <v>23.78</v>
      </c>
      <c r="I136" s="26"/>
      <c r="J136" s="26">
        <f>IF(SourceП5!BC49&lt;&gt; 0, SourceП5!BC49, 1)</f>
        <v>7.61</v>
      </c>
      <c r="K136" s="47">
        <f>SourceП5!P49</f>
        <v>180.97</v>
      </c>
      <c r="L136" s="27"/>
    </row>
    <row r="137" spans="1:26" ht="14.25" x14ac:dyDescent="0.2">
      <c r="A137" s="39"/>
      <c r="B137" s="40"/>
      <c r="C137" s="40" t="s">
        <v>293</v>
      </c>
      <c r="D137" s="24" t="s">
        <v>294</v>
      </c>
      <c r="E137" s="49">
        <f>SourceП5!BZ49</f>
        <v>80</v>
      </c>
      <c r="F137" s="43"/>
      <c r="G137" s="26"/>
      <c r="H137" s="47">
        <f>SUM(S134:S140)</f>
        <v>226.43</v>
      </c>
      <c r="I137" s="29"/>
      <c r="J137" s="45">
        <f>SourceП5!AT49</f>
        <v>80</v>
      </c>
      <c r="K137" s="47">
        <f>SUM(T134:T140)</f>
        <v>1723.14</v>
      </c>
      <c r="L137" s="27"/>
    </row>
    <row r="138" spans="1:26" ht="14.25" x14ac:dyDescent="0.2">
      <c r="A138" s="39"/>
      <c r="B138" s="40"/>
      <c r="C138" s="40" t="s">
        <v>295</v>
      </c>
      <c r="D138" s="24" t="s">
        <v>294</v>
      </c>
      <c r="E138" s="49">
        <f>SourceП5!CA49</f>
        <v>60</v>
      </c>
      <c r="F138" s="43"/>
      <c r="G138" s="26"/>
      <c r="H138" s="47">
        <f>SUM(U134:U140)</f>
        <v>169.82</v>
      </c>
      <c r="I138" s="29"/>
      <c r="J138" s="45">
        <f>SourceП5!AU49</f>
        <v>60</v>
      </c>
      <c r="K138" s="47">
        <f>SUM(V134:V140)</f>
        <v>1292.3599999999999</v>
      </c>
      <c r="L138" s="27"/>
    </row>
    <row r="139" spans="1:26" ht="14.25" x14ac:dyDescent="0.2">
      <c r="A139" s="39"/>
      <c r="B139" s="40"/>
      <c r="C139" s="40" t="s">
        <v>296</v>
      </c>
      <c r="D139" s="24" t="s">
        <v>297</v>
      </c>
      <c r="E139" s="49">
        <f>SourceП5!AQ49</f>
        <v>0.5</v>
      </c>
      <c r="F139" s="47"/>
      <c r="G139" s="26" t="str">
        <f>SourceП5!DI49</f>
        <v/>
      </c>
      <c r="H139" s="47"/>
      <c r="I139" s="26"/>
      <c r="J139" s="26"/>
      <c r="K139" s="47"/>
      <c r="L139" s="30">
        <f>SourceП5!U49</f>
        <v>29</v>
      </c>
    </row>
    <row r="140" spans="1:26" ht="42.75" x14ac:dyDescent="0.2">
      <c r="A140" s="41" t="str">
        <f>SourceП5!E50</f>
        <v>12,1</v>
      </c>
      <c r="B140" s="42" t="str">
        <f>SourceП5!F50</f>
        <v>20.5.02.06-0001</v>
      </c>
      <c r="C140" s="42" t="str">
        <f>SourceП5!G50</f>
        <v>Коробка разветвительная для открытой проводки KP 2603 "HEGEL" размером 80х80х40 мм</v>
      </c>
      <c r="D140" s="32" t="str">
        <f>SourceП5!H50</f>
        <v>10 шт.</v>
      </c>
      <c r="E140" s="33">
        <f>SourceП5!I50</f>
        <v>5.8</v>
      </c>
      <c r="F140" s="34">
        <f>SourceП5!AL50+SourceП5!AM50+SourceП5!AO50</f>
        <v>58.3</v>
      </c>
      <c r="G140" s="35" t="s">
        <v>3</v>
      </c>
      <c r="H140" s="34">
        <f>ROUND(SourceП5!AC50*SourceП5!I50, 2)+ROUND(SourceП5!AD50*SourceП5!I50, 2)+ROUND(SourceП5!AF50*SourceП5!I50, 2)</f>
        <v>338.14</v>
      </c>
      <c r="I140" s="36"/>
      <c r="J140" s="36">
        <f>IF(SourceП5!BC50&lt;&gt; 0, SourceП5!BC50, 1)</f>
        <v>7.61</v>
      </c>
      <c r="K140" s="34">
        <f>SourceП5!O50</f>
        <v>2573.25</v>
      </c>
      <c r="L140" s="37"/>
      <c r="S140">
        <f>ROUND((SourceП5!FX50/100)*((ROUND(SourceП5!AF50*SourceП5!I50, 2)+ROUND(SourceП5!AE50*SourceП5!I50, 2))), 2)</f>
        <v>0</v>
      </c>
      <c r="T140">
        <f>SourceП5!X50</f>
        <v>0</v>
      </c>
      <c r="U140">
        <f>ROUND((SourceП5!FY50/100)*((ROUND(SourceП5!AF50*SourceП5!I50, 2)+ROUND(SourceП5!AE50*SourceП5!I50, 2))), 2)</f>
        <v>0</v>
      </c>
      <c r="V140">
        <f>SourceП5!Y50</f>
        <v>0</v>
      </c>
      <c r="W140">
        <f>IF(SourceП5!BI50&lt;=1,H140, 0)</f>
        <v>0</v>
      </c>
      <c r="X140">
        <f>IF(SourceП5!BI50=2,H140, 0)</f>
        <v>338.14</v>
      </c>
      <c r="Y140">
        <f>IF(SourceП5!BI50=3,H140, 0)</f>
        <v>0</v>
      </c>
      <c r="Z140">
        <f>IF(SourceП5!BI50=4,H140, 0)</f>
        <v>0</v>
      </c>
    </row>
    <row r="141" spans="1:26" ht="15" x14ac:dyDescent="0.25">
      <c r="G141" s="54">
        <f>H135+H136+H137+H138+SUM(H140:H140)</f>
        <v>1041.21</v>
      </c>
      <c r="H141" s="54"/>
      <c r="J141" s="54">
        <f>K135+K136+K137+K138+SUM(K140:K140)</f>
        <v>7923.65</v>
      </c>
      <c r="K141" s="54"/>
      <c r="L141" s="38">
        <f>SourceП5!U49</f>
        <v>29</v>
      </c>
      <c r="O141" s="20">
        <f>G141</f>
        <v>1041.21</v>
      </c>
      <c r="P141" s="20">
        <f>J141</f>
        <v>7923.65</v>
      </c>
      <c r="Q141" s="20">
        <f>L141</f>
        <v>29</v>
      </c>
      <c r="W141">
        <f>IF(SourceП5!BI49&lt;=1,H135+H136+H137+H138, 0)</f>
        <v>0</v>
      </c>
      <c r="X141">
        <f>IF(SourceП5!BI49=2,H135+H136+H137+H138, 0)</f>
        <v>703.06999999999994</v>
      </c>
      <c r="Y141">
        <f>IF(SourceП5!BI49=3,H135+H136+H137+H138, 0)</f>
        <v>0</v>
      </c>
      <c r="Z141">
        <f>IF(SourceП5!BI49=4,H135+H136+H137+H138, 0)</f>
        <v>0</v>
      </c>
    </row>
    <row r="142" spans="1:26" ht="42.75" x14ac:dyDescent="0.2">
      <c r="A142" s="39" t="str">
        <f>SourceП5!E51</f>
        <v>13</v>
      </c>
      <c r="B142" s="40" t="str">
        <f>SourceП5!F51</f>
        <v>м08-02-148-01</v>
      </c>
      <c r="C142" s="40" t="str">
        <f>SourceП5!G51</f>
        <v>Кабель до 35 кВ в проложенных трубах, блоках и коробах, масса 1 м кабеля до 1 кг</v>
      </c>
      <c r="D142" s="24" t="str">
        <f>SourceП5!H51</f>
        <v>100 м</v>
      </c>
      <c r="E142" s="49">
        <f>SourceП5!I51</f>
        <v>14.98</v>
      </c>
      <c r="F142" s="47">
        <f>SourceП5!AL51+SourceП5!AM51+SourceП5!AO51</f>
        <v>179.05</v>
      </c>
      <c r="G142" s="26"/>
      <c r="H142" s="47"/>
      <c r="I142" s="26" t="str">
        <f>SourceП5!BO51</f>
        <v/>
      </c>
      <c r="J142" s="26"/>
      <c r="K142" s="47"/>
      <c r="L142" s="27"/>
      <c r="S142">
        <f>ROUND((SourceП5!FX51/100)*((ROUND(SourceП5!AF51*SourceП5!I51, 2)+ROUND(SourceП5!AE51*SourceП5!I51, 2))), 2)</f>
        <v>1436.33</v>
      </c>
      <c r="T142">
        <f>SourceП5!X51</f>
        <v>10930.51</v>
      </c>
      <c r="U142">
        <f>ROUND((SourceП5!FY51/100)*((ROUND(SourceП5!AF51*SourceП5!I51, 2)+ROUND(SourceП5!AE51*SourceП5!I51, 2))), 2)</f>
        <v>982.75</v>
      </c>
      <c r="V142">
        <f>SourceП5!Y51</f>
        <v>7478.77</v>
      </c>
    </row>
    <row r="143" spans="1:26" ht="14.25" x14ac:dyDescent="0.2">
      <c r="A143" s="39"/>
      <c r="B143" s="40"/>
      <c r="C143" s="40" t="s">
        <v>290</v>
      </c>
      <c r="D143" s="24"/>
      <c r="E143" s="49"/>
      <c r="F143" s="47">
        <f>SourceП5!AO51</f>
        <v>95.91</v>
      </c>
      <c r="G143" s="26" t="str">
        <f>SourceП5!DG51</f>
        <v/>
      </c>
      <c r="H143" s="47">
        <f>ROUND(SourceП5!AF51*SourceП5!I51, 2)</f>
        <v>1436.73</v>
      </c>
      <c r="I143" s="26"/>
      <c r="J143" s="26">
        <f>IF(SourceП5!BA51&lt;&gt; 0, SourceП5!BA51, 1)</f>
        <v>7.61</v>
      </c>
      <c r="K143" s="47">
        <f>SourceП5!S51</f>
        <v>10933.53</v>
      </c>
      <c r="L143" s="27"/>
      <c r="R143">
        <f>H143</f>
        <v>1436.73</v>
      </c>
    </row>
    <row r="144" spans="1:26" ht="14.25" x14ac:dyDescent="0.2">
      <c r="A144" s="39"/>
      <c r="B144" s="40"/>
      <c r="C144" s="40" t="s">
        <v>165</v>
      </c>
      <c r="D144" s="24"/>
      <c r="E144" s="49"/>
      <c r="F144" s="47">
        <f>SourceП5!AM51</f>
        <v>45.57</v>
      </c>
      <c r="G144" s="26" t="str">
        <f>SourceП5!DE51</f>
        <v/>
      </c>
      <c r="H144" s="47">
        <f>ROUND(SourceП5!AD51*SourceП5!I51, 2)</f>
        <v>682.64</v>
      </c>
      <c r="I144" s="26"/>
      <c r="J144" s="26">
        <f>IF(SourceП5!BB51&lt;&gt; 0, SourceП5!BB51, 1)</f>
        <v>7.61</v>
      </c>
      <c r="K144" s="47">
        <f>SourceП5!Q51</f>
        <v>5194.88</v>
      </c>
      <c r="L144" s="27"/>
    </row>
    <row r="145" spans="1:26" ht="14.25" x14ac:dyDescent="0.2">
      <c r="A145" s="39"/>
      <c r="B145" s="40"/>
      <c r="C145" s="40" t="s">
        <v>291</v>
      </c>
      <c r="D145" s="24"/>
      <c r="E145" s="49"/>
      <c r="F145" s="47">
        <f>SourceП5!AN51</f>
        <v>5.0199999999999996</v>
      </c>
      <c r="G145" s="26" t="str">
        <f>SourceП5!DF51</f>
        <v/>
      </c>
      <c r="H145" s="28">
        <f>ROUND(SourceП5!AE51*SourceП5!I51, 2)</f>
        <v>75.2</v>
      </c>
      <c r="I145" s="26"/>
      <c r="J145" s="26">
        <f>IF(SourceП5!BS51&lt;&gt; 0, SourceП5!BS51, 1)</f>
        <v>7.61</v>
      </c>
      <c r="K145" s="28">
        <f>SourceП5!R51</f>
        <v>572.27</v>
      </c>
      <c r="L145" s="27"/>
      <c r="R145">
        <f>H145</f>
        <v>75.2</v>
      </c>
    </row>
    <row r="146" spans="1:26" ht="14.25" x14ac:dyDescent="0.2">
      <c r="A146" s="39"/>
      <c r="B146" s="40"/>
      <c r="C146" s="40" t="s">
        <v>292</v>
      </c>
      <c r="D146" s="24"/>
      <c r="E146" s="49"/>
      <c r="F146" s="47">
        <f>SourceП5!AL51</f>
        <v>37.57</v>
      </c>
      <c r="G146" s="26" t="str">
        <f>SourceП5!DD51</f>
        <v/>
      </c>
      <c r="H146" s="47">
        <f>ROUND(SourceП5!AC51*SourceП5!I51, 2)</f>
        <v>562.79999999999995</v>
      </c>
      <c r="I146" s="26"/>
      <c r="J146" s="26">
        <f>IF(SourceП5!BC51&lt;&gt; 0, SourceП5!BC51, 1)</f>
        <v>7.61</v>
      </c>
      <c r="K146" s="47">
        <f>SourceП5!P51</f>
        <v>4282.8999999999996</v>
      </c>
      <c r="L146" s="27"/>
    </row>
    <row r="147" spans="1:26" ht="14.25" x14ac:dyDescent="0.2">
      <c r="A147" s="39"/>
      <c r="B147" s="40"/>
      <c r="C147" s="40" t="s">
        <v>293</v>
      </c>
      <c r="D147" s="24" t="s">
        <v>294</v>
      </c>
      <c r="E147" s="49">
        <f>SourceП5!BZ51</f>
        <v>95</v>
      </c>
      <c r="F147" s="43"/>
      <c r="G147" s="26"/>
      <c r="H147" s="47">
        <f>SUM(S142:S152)</f>
        <v>1436.33</v>
      </c>
      <c r="I147" s="29"/>
      <c r="J147" s="45">
        <f>SourceП5!AT51</f>
        <v>95</v>
      </c>
      <c r="K147" s="47">
        <f>SUM(T142:T152)</f>
        <v>10930.51</v>
      </c>
      <c r="L147" s="27"/>
    </row>
    <row r="148" spans="1:26" ht="14.25" x14ac:dyDescent="0.2">
      <c r="A148" s="39"/>
      <c r="B148" s="40"/>
      <c r="C148" s="40" t="s">
        <v>295</v>
      </c>
      <c r="D148" s="24" t="s">
        <v>294</v>
      </c>
      <c r="E148" s="49">
        <f>SourceП5!CA51</f>
        <v>65</v>
      </c>
      <c r="F148" s="43"/>
      <c r="G148" s="26"/>
      <c r="H148" s="47">
        <f>SUM(U142:U152)</f>
        <v>982.75</v>
      </c>
      <c r="I148" s="29"/>
      <c r="J148" s="45">
        <f>SourceП5!AU51</f>
        <v>65</v>
      </c>
      <c r="K148" s="47">
        <f>SUM(V142:V152)</f>
        <v>7478.77</v>
      </c>
      <c r="L148" s="27"/>
    </row>
    <row r="149" spans="1:26" ht="14.25" x14ac:dyDescent="0.2">
      <c r="A149" s="39"/>
      <c r="B149" s="40"/>
      <c r="C149" s="40" t="s">
        <v>296</v>
      </c>
      <c r="D149" s="24" t="s">
        <v>297</v>
      </c>
      <c r="E149" s="49">
        <f>SourceП5!AQ51</f>
        <v>9.9700000000000006</v>
      </c>
      <c r="F149" s="47"/>
      <c r="G149" s="26" t="str">
        <f>SourceП5!DI51</f>
        <v/>
      </c>
      <c r="H149" s="47"/>
      <c r="I149" s="26"/>
      <c r="J149" s="26"/>
      <c r="K149" s="47"/>
      <c r="L149" s="30">
        <f>SourceП5!U51</f>
        <v>149.35060000000001</v>
      </c>
    </row>
    <row r="150" spans="1:26" ht="128.25" x14ac:dyDescent="0.2">
      <c r="A150" s="39" t="str">
        <f>SourceП5!E52</f>
        <v>13,1</v>
      </c>
      <c r="B150" s="40" t="str">
        <f>SourceП5!F52</f>
        <v>21.1.08.01-0133</v>
      </c>
      <c r="C150" s="40" t="str">
        <f>SourceП5!G52</f>
        <v>Кабели парной скрутки огнестойкие для систем пожарной сигнализации с однопроволочными медными жилами, изоляцией из кремнийорганической резины, оболочкой из безгалогенной полимерной композиции, не распространяющий горение, с низким дымо- и газовыделением, марки КПСнг(А)-FRHF 1х2х1,5</v>
      </c>
      <c r="D150" s="24" t="str">
        <f>SourceП5!H52</f>
        <v>1000 м</v>
      </c>
      <c r="E150" s="49">
        <f>SourceП5!I52</f>
        <v>0.49899999999999994</v>
      </c>
      <c r="F150" s="47">
        <f>SourceП5!AL52+SourceП5!AM52+SourceП5!AO52</f>
        <v>10596.78</v>
      </c>
      <c r="G150" s="31" t="s">
        <v>3</v>
      </c>
      <c r="H150" s="47">
        <f>ROUND(SourceП5!AC52*SourceП5!I52, 2)+ROUND(SourceП5!AD52*SourceП5!I52, 2)+ROUND(SourceП5!AF52*SourceП5!I52, 2)</f>
        <v>5287.79</v>
      </c>
      <c r="I150" s="26"/>
      <c r="J150" s="26">
        <f>IF(SourceП5!BC52&lt;&gt; 0, SourceП5!BC52, 1)</f>
        <v>7.61</v>
      </c>
      <c r="K150" s="47">
        <f>SourceП5!O52</f>
        <v>40240.11</v>
      </c>
      <c r="L150" s="27"/>
      <c r="S150">
        <f>ROUND((SourceП5!FX52/100)*((ROUND(SourceП5!AF52*SourceП5!I52, 2)+ROUND(SourceП5!AE52*SourceП5!I52, 2))), 2)</f>
        <v>0</v>
      </c>
      <c r="T150">
        <f>SourceП5!X52</f>
        <v>0</v>
      </c>
      <c r="U150">
        <f>ROUND((SourceП5!FY52/100)*((ROUND(SourceП5!AF52*SourceП5!I52, 2)+ROUND(SourceП5!AE52*SourceП5!I52, 2))), 2)</f>
        <v>0</v>
      </c>
      <c r="V150">
        <f>SourceП5!Y52</f>
        <v>0</v>
      </c>
      <c r="W150">
        <f>IF(SourceП5!BI52&lt;=1,H150, 0)</f>
        <v>0</v>
      </c>
      <c r="X150">
        <f>IF(SourceП5!BI52=2,H150, 0)</f>
        <v>5287.79</v>
      </c>
      <c r="Y150">
        <f>IF(SourceП5!BI52=3,H150, 0)</f>
        <v>0</v>
      </c>
      <c r="Z150">
        <f>IF(SourceП5!BI52=4,H150, 0)</f>
        <v>0</v>
      </c>
    </row>
    <row r="151" spans="1:26" ht="128.25" x14ac:dyDescent="0.2">
      <c r="A151" s="39" t="str">
        <f>SourceП5!E53</f>
        <v>13,2</v>
      </c>
      <c r="B151" s="40" t="str">
        <f>SourceП5!F53</f>
        <v>21.1.08.01-0131</v>
      </c>
      <c r="C151" s="40" t="str">
        <f>SourceП5!G53</f>
        <v>Кабели парной скрутки огнестойкие для систем пожарной сигнализации с однопроволочными медными жилами, изоляцией из кремнийорганической резины, оболочкой из безгалогенной полимерной композиции, не распространяющий горение, с низким дымо- и газовыделением, марки КПСнг(А)-FRHF 1х2х0,5</v>
      </c>
      <c r="D151" s="24" t="str">
        <f>SourceП5!H53</f>
        <v>1000 м</v>
      </c>
      <c r="E151" s="49">
        <f>SourceП5!I53</f>
        <v>0.98799999999999999</v>
      </c>
      <c r="F151" s="47">
        <f>SourceП5!AL53+SourceП5!AM53+SourceП5!AO53</f>
        <v>7307.7</v>
      </c>
      <c r="G151" s="31" t="s">
        <v>3</v>
      </c>
      <c r="H151" s="47">
        <f>ROUND(SourceП5!AC53*SourceП5!I53, 2)+ROUND(SourceП5!AD53*SourceП5!I53, 2)+ROUND(SourceП5!AF53*SourceП5!I53, 2)</f>
        <v>7220.01</v>
      </c>
      <c r="I151" s="26"/>
      <c r="J151" s="26">
        <f>IF(SourceП5!BC53&lt;&gt; 0, SourceП5!BC53, 1)</f>
        <v>7.61</v>
      </c>
      <c r="K151" s="47">
        <f>SourceП5!O53</f>
        <v>54944.26</v>
      </c>
      <c r="L151" s="27"/>
      <c r="S151">
        <f>ROUND((SourceП5!FX53/100)*((ROUND(SourceП5!AF53*SourceП5!I53, 2)+ROUND(SourceП5!AE53*SourceП5!I53, 2))), 2)</f>
        <v>0</v>
      </c>
      <c r="T151">
        <f>SourceП5!X53</f>
        <v>0</v>
      </c>
      <c r="U151">
        <f>ROUND((SourceП5!FY53/100)*((ROUND(SourceП5!AF53*SourceП5!I53, 2)+ROUND(SourceП5!AE53*SourceП5!I53, 2))), 2)</f>
        <v>0</v>
      </c>
      <c r="V151">
        <f>SourceП5!Y53</f>
        <v>0</v>
      </c>
      <c r="W151">
        <f>IF(SourceП5!BI53&lt;=1,H151, 0)</f>
        <v>0</v>
      </c>
      <c r="X151">
        <f>IF(SourceП5!BI53=2,H151, 0)</f>
        <v>7220.01</v>
      </c>
      <c r="Y151">
        <f>IF(SourceП5!BI53=3,H151, 0)</f>
        <v>0</v>
      </c>
      <c r="Z151">
        <f>IF(SourceП5!BI53=4,H151, 0)</f>
        <v>0</v>
      </c>
    </row>
    <row r="152" spans="1:26" ht="114" x14ac:dyDescent="0.2">
      <c r="A152" s="41" t="str">
        <f>SourceП5!E55</f>
        <v>13,4</v>
      </c>
      <c r="B152" s="42" t="str">
        <f>SourceП5!F55</f>
        <v>21.1.06.10-0168</v>
      </c>
      <c r="C152" s="42" t="str">
        <f>SourceП5!G55</f>
        <v>Кабель силовой огнестойкий с медными жилами с изоляцией и оболочкой из ПВХ, не распространяющий горение, с низким дымо- и газовыделением, напряжением 1,0 кВ (ГОСТ Р 53769-2010), марки ВВГнг(A)-FRLS 3х1,5ок(N,РЕ)</v>
      </c>
      <c r="D152" s="32" t="str">
        <f>SourceП5!H55</f>
        <v>1000 м</v>
      </c>
      <c r="E152" s="33">
        <f>SourceП5!I55</f>
        <v>1.0999999999999999E-2</v>
      </c>
      <c r="F152" s="34">
        <f>SourceП5!AL55+SourceП5!AM55+SourceП5!AO55</f>
        <v>19862.939999999999</v>
      </c>
      <c r="G152" s="35" t="s">
        <v>3</v>
      </c>
      <c r="H152" s="34">
        <f>ROUND(SourceП5!AC55*SourceП5!I55, 2)+ROUND(SourceП5!AD55*SourceП5!I55, 2)+ROUND(SourceП5!AF55*SourceП5!I55, 2)</f>
        <v>218.49</v>
      </c>
      <c r="I152" s="36"/>
      <c r="J152" s="36">
        <f>IF(SourceП5!BC55&lt;&gt; 0, SourceП5!BC55, 1)</f>
        <v>7.61</v>
      </c>
      <c r="K152" s="34">
        <f>SourceП5!O55</f>
        <v>1662.73</v>
      </c>
      <c r="L152" s="37"/>
      <c r="S152">
        <f>ROUND((SourceП5!FX55/100)*((ROUND(SourceП5!AF55*SourceП5!I55, 2)+ROUND(SourceП5!AE55*SourceП5!I55, 2))), 2)</f>
        <v>0</v>
      </c>
      <c r="T152">
        <f>SourceП5!X55</f>
        <v>0</v>
      </c>
      <c r="U152">
        <f>ROUND((SourceП5!FY55/100)*((ROUND(SourceП5!AF55*SourceП5!I55, 2)+ROUND(SourceП5!AE55*SourceП5!I55, 2))), 2)</f>
        <v>0</v>
      </c>
      <c r="V152">
        <f>SourceП5!Y55</f>
        <v>0</v>
      </c>
      <c r="W152">
        <f>IF(SourceП5!BI55&lt;=1,H152, 0)</f>
        <v>0</v>
      </c>
      <c r="X152">
        <f>IF(SourceП5!BI55=2,H152, 0)</f>
        <v>218.49</v>
      </c>
      <c r="Y152">
        <f>IF(SourceП5!BI55=3,H152, 0)</f>
        <v>0</v>
      </c>
      <c r="Z152">
        <f>IF(SourceП5!BI55=4,H152, 0)</f>
        <v>0</v>
      </c>
    </row>
    <row r="153" spans="1:26" ht="15" x14ac:dyDescent="0.25">
      <c r="G153" s="54">
        <f>H143+H144+H146+H147+H148+SUM(H150:H152)</f>
        <v>17827.54</v>
      </c>
      <c r="H153" s="54"/>
      <c r="J153" s="54">
        <f>K143+K144+K146+K147+K148+SUM(K150:K152)</f>
        <v>135667.69</v>
      </c>
      <c r="K153" s="54"/>
      <c r="L153" s="38">
        <f>SourceП5!U51</f>
        <v>149.35060000000001</v>
      </c>
      <c r="O153" s="20">
        <f>G153</f>
        <v>17827.54</v>
      </c>
      <c r="P153" s="20">
        <f>J153</f>
        <v>135667.69</v>
      </c>
      <c r="Q153" s="20">
        <f>L153</f>
        <v>149.35060000000001</v>
      </c>
      <c r="W153">
        <f>IF(SourceП5!BI51&lt;=1,H143+H144+H146+H147+H148, 0)</f>
        <v>0</v>
      </c>
      <c r="X153">
        <f>IF(SourceП5!BI51=2,H143+H144+H146+H147+H148, 0)</f>
        <v>5101.25</v>
      </c>
      <c r="Y153">
        <f>IF(SourceП5!BI51=3,H143+H144+H146+H147+H148, 0)</f>
        <v>0</v>
      </c>
      <c r="Z153">
        <f>IF(SourceП5!BI51=4,H143+H144+H146+H147+H148, 0)</f>
        <v>0</v>
      </c>
    </row>
    <row r="154" spans="1:26" ht="15" x14ac:dyDescent="0.25">
      <c r="A154" s="53" t="str">
        <f>CONCATENATE("Итого по локальной смете: ",IF(SourceП5!G57&lt;&gt;"Новая локальная смета", SourceП5!G57, ""))</f>
        <v xml:space="preserve">Итого по локальной смете: </v>
      </c>
      <c r="B154" s="53"/>
      <c r="C154" s="53"/>
      <c r="D154" s="53"/>
      <c r="E154" s="53"/>
      <c r="F154" s="53"/>
      <c r="G154" s="52">
        <f>SUM(O32:O153)</f>
        <v>55595.83</v>
      </c>
      <c r="H154" s="52"/>
      <c r="I154" s="22"/>
      <c r="J154" s="52">
        <f>SUM(P32:P153)</f>
        <v>423084.28</v>
      </c>
      <c r="K154" s="52"/>
      <c r="L154" s="38">
        <f>SUM(Q32:Q153)</f>
        <v>580.97879999999998</v>
      </c>
    </row>
    <row r="155" spans="1:26" ht="15" x14ac:dyDescent="0.25">
      <c r="C155" s="53" t="str">
        <f>SourceП5!H85</f>
        <v>Итого</v>
      </c>
      <c r="D155" s="53"/>
      <c r="E155" s="53"/>
      <c r="F155" s="53"/>
      <c r="G155" s="53"/>
      <c r="H155" s="53"/>
      <c r="I155" s="53"/>
      <c r="J155" s="52">
        <f>IF(SourceП5!F85=0, "", SourceП5!F85)</f>
        <v>423084.28</v>
      </c>
      <c r="K155" s="52"/>
    </row>
    <row r="156" spans="1:26" ht="14.25" x14ac:dyDescent="0.2">
      <c r="C156" s="60" t="str">
        <f>SourceП5!H86</f>
        <v>НДС 18%</v>
      </c>
      <c r="D156" s="60"/>
      <c r="E156" s="60"/>
      <c r="F156" s="60"/>
      <c r="G156" s="60"/>
      <c r="H156" s="60"/>
      <c r="I156" s="60"/>
      <c r="J156" s="57">
        <f>IF(SourceП5!F86=0, "", SourceП5!F86)</f>
        <v>76155.17</v>
      </c>
      <c r="K156" s="57"/>
    </row>
    <row r="157" spans="1:26" ht="15" x14ac:dyDescent="0.25">
      <c r="C157" s="53" t="str">
        <f>SourceП5!H87</f>
        <v>Всего</v>
      </c>
      <c r="D157" s="53"/>
      <c r="E157" s="53"/>
      <c r="F157" s="53"/>
      <c r="G157" s="53"/>
      <c r="H157" s="53"/>
      <c r="I157" s="53"/>
      <c r="J157" s="52">
        <f>IF(SourceП5!F87=0, "", SourceП5!F87)</f>
        <v>499239.45</v>
      </c>
      <c r="K157" s="52"/>
    </row>
    <row r="159" spans="1:26" x14ac:dyDescent="0.2">
      <c r="C159" s="68"/>
      <c r="D159" s="68"/>
      <c r="E159" s="68"/>
      <c r="F159" s="68"/>
      <c r="G159" s="68"/>
      <c r="H159" s="68"/>
      <c r="I159" s="68"/>
    </row>
    <row r="160" spans="1:26" ht="14.25" x14ac:dyDescent="0.2">
      <c r="A160" s="21" t="s">
        <v>301</v>
      </c>
      <c r="B160" s="21"/>
      <c r="C160" s="50"/>
      <c r="D160" s="51"/>
      <c r="E160" s="51"/>
      <c r="F160" s="51"/>
      <c r="G160" s="51"/>
      <c r="H160" s="51"/>
      <c r="I160" s="51"/>
      <c r="J160" s="48"/>
      <c r="K160" s="48"/>
      <c r="L160" s="48"/>
    </row>
    <row r="161" spans="1:12" ht="14.25" x14ac:dyDescent="0.2">
      <c r="A161" s="48"/>
      <c r="B161" s="48"/>
      <c r="C161" s="50"/>
      <c r="D161" s="55"/>
      <c r="E161" s="55"/>
      <c r="F161" s="55"/>
      <c r="G161" s="55"/>
      <c r="H161" s="55"/>
      <c r="I161" s="51"/>
      <c r="J161" s="48"/>
      <c r="K161" s="48"/>
      <c r="L161" s="48"/>
    </row>
    <row r="162" spans="1:12" ht="14.25" x14ac:dyDescent="0.2">
      <c r="A162" s="48"/>
      <c r="B162" s="48"/>
      <c r="C162" s="50"/>
      <c r="D162" s="51"/>
      <c r="E162" s="51"/>
      <c r="F162" s="51"/>
      <c r="G162" s="51"/>
      <c r="H162" s="51"/>
      <c r="I162" s="51"/>
      <c r="J162" s="48"/>
      <c r="K162" s="48"/>
      <c r="L162" s="48"/>
    </row>
    <row r="163" spans="1:12" ht="14.25" x14ac:dyDescent="0.2">
      <c r="A163" s="21" t="s">
        <v>301</v>
      </c>
      <c r="B163" s="21"/>
      <c r="C163" s="50"/>
      <c r="D163" s="51"/>
      <c r="E163" s="51"/>
      <c r="F163" s="51"/>
      <c r="G163" s="51"/>
      <c r="H163" s="51"/>
      <c r="I163" s="51"/>
      <c r="J163" s="48"/>
      <c r="K163" s="48"/>
      <c r="L163" s="48"/>
    </row>
    <row r="164" spans="1:12" ht="14.25" x14ac:dyDescent="0.2">
      <c r="A164" s="48"/>
      <c r="B164" s="48"/>
      <c r="C164" s="51"/>
      <c r="D164" s="55"/>
      <c r="E164" s="55"/>
      <c r="F164" s="55"/>
      <c r="G164" s="55"/>
      <c r="H164" s="55"/>
      <c r="I164" s="51"/>
      <c r="J164" s="48"/>
      <c r="K164" s="48"/>
      <c r="L164" s="48"/>
    </row>
    <row r="165" spans="1:12" x14ac:dyDescent="0.2">
      <c r="C165" s="68"/>
      <c r="D165" s="68"/>
      <c r="E165" s="68"/>
      <c r="F165" s="68"/>
      <c r="G165" s="68"/>
      <c r="H165" s="68"/>
      <c r="I165" s="68"/>
    </row>
    <row r="166" spans="1:12" x14ac:dyDescent="0.2">
      <c r="C166" s="68"/>
      <c r="D166" s="68"/>
      <c r="E166" s="68"/>
      <c r="F166" s="68"/>
      <c r="G166" s="68"/>
      <c r="H166" s="68"/>
      <c r="I166" s="68"/>
    </row>
    <row r="167" spans="1:12" x14ac:dyDescent="0.2">
      <c r="C167" s="68"/>
      <c r="D167" s="68"/>
      <c r="E167" s="68"/>
      <c r="F167" s="68"/>
      <c r="G167" s="68"/>
      <c r="H167" s="68"/>
      <c r="I167" s="68"/>
    </row>
    <row r="168" spans="1:12" x14ac:dyDescent="0.2">
      <c r="C168" s="68"/>
      <c r="D168" s="68"/>
      <c r="E168" s="68"/>
      <c r="F168" s="68"/>
      <c r="G168" s="68"/>
      <c r="H168" s="68"/>
      <c r="I168" s="68"/>
    </row>
    <row r="169" spans="1:12" x14ac:dyDescent="0.2">
      <c r="C169" s="68"/>
      <c r="D169" s="68"/>
      <c r="E169" s="68"/>
      <c r="F169" s="68"/>
      <c r="G169" s="68"/>
      <c r="H169" s="68"/>
      <c r="I169" s="68"/>
    </row>
  </sheetData>
  <mergeCells count="81">
    <mergeCell ref="A154:F154"/>
    <mergeCell ref="J153:K153"/>
    <mergeCell ref="G153:H153"/>
    <mergeCell ref="J52:K52"/>
    <mergeCell ref="G52:H52"/>
    <mergeCell ref="G123:H123"/>
    <mergeCell ref="J115:K115"/>
    <mergeCell ref="G115:H115"/>
    <mergeCell ref="J106:K106"/>
    <mergeCell ref="G106:H106"/>
    <mergeCell ref="J96:K96"/>
    <mergeCell ref="G96:H96"/>
    <mergeCell ref="J43:K43"/>
    <mergeCell ref="G43:H43"/>
    <mergeCell ref="J88:K88"/>
    <mergeCell ref="G88:H88"/>
    <mergeCell ref="J80:K80"/>
    <mergeCell ref="G80:H80"/>
    <mergeCell ref="J70:K70"/>
    <mergeCell ref="G70:H70"/>
    <mergeCell ref="J60:K60"/>
    <mergeCell ref="G60:H60"/>
    <mergeCell ref="J123:K123"/>
    <mergeCell ref="C156:I156"/>
    <mergeCell ref="J156:K156"/>
    <mergeCell ref="C157:I157"/>
    <mergeCell ref="J157:K157"/>
    <mergeCell ref="D161:H161"/>
    <mergeCell ref="J141:K141"/>
    <mergeCell ref="G141:H141"/>
    <mergeCell ref="G154:H154"/>
    <mergeCell ref="J154:K154"/>
    <mergeCell ref="D164:H164"/>
    <mergeCell ref="C27:F27"/>
    <mergeCell ref="G27:H27"/>
    <mergeCell ref="I27:J27"/>
    <mergeCell ref="K27:L27"/>
    <mergeCell ref="A29:L29"/>
    <mergeCell ref="C155:I155"/>
    <mergeCell ref="J155:K155"/>
    <mergeCell ref="J133:K133"/>
    <mergeCell ref="G133:H133"/>
    <mergeCell ref="C25:F25"/>
    <mergeCell ref="G25:H25"/>
    <mergeCell ref="I25:J25"/>
    <mergeCell ref="K25:L25"/>
    <mergeCell ref="C26:F26"/>
    <mergeCell ref="G26:H26"/>
    <mergeCell ref="I26:J26"/>
    <mergeCell ref="K26:L26"/>
    <mergeCell ref="C23:F23"/>
    <mergeCell ref="G23:H23"/>
    <mergeCell ref="I23:J23"/>
    <mergeCell ref="K23:L23"/>
    <mergeCell ref="C24:F24"/>
    <mergeCell ref="G24:H24"/>
    <mergeCell ref="I24:J24"/>
    <mergeCell ref="K24:L24"/>
    <mergeCell ref="C21:F21"/>
    <mergeCell ref="G21:H21"/>
    <mergeCell ref="I21:J21"/>
    <mergeCell ref="K21:L21"/>
    <mergeCell ref="C22:F22"/>
    <mergeCell ref="G22:H22"/>
    <mergeCell ref="I22:J22"/>
    <mergeCell ref="K22:L22"/>
    <mergeCell ref="G20:H20"/>
    <mergeCell ref="I20:J20"/>
    <mergeCell ref="F8:G8"/>
    <mergeCell ref="H8:K8"/>
    <mergeCell ref="B10:K10"/>
    <mergeCell ref="B12:K12"/>
    <mergeCell ref="B14:K14"/>
    <mergeCell ref="B15:K15"/>
    <mergeCell ref="A17:L17"/>
    <mergeCell ref="B3:E3"/>
    <mergeCell ref="H3:L3"/>
    <mergeCell ref="B4:E4"/>
    <mergeCell ref="H4:L4"/>
    <mergeCell ref="B6:E6"/>
    <mergeCell ref="H6:L6"/>
  </mergeCells>
  <pageMargins left="0.4" right="0.2" top="0.2" bottom="0.4" header="0.2" footer="0.2"/>
  <pageSetup paperSize="9" scale="59" fitToHeight="0" orientation="portrait" r:id="rId1"/>
  <headerFooter>
    <oddHeader>&amp;L&amp;8</oddHeader>
    <oddFooter>&amp;R&amp;P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44"/>
  <sheetViews>
    <sheetView tabSelected="1" zoomScaleNormal="100" workbookViewId="0">
      <selection activeCell="C138" sqref="C138"/>
    </sheetView>
  </sheetViews>
  <sheetFormatPr defaultRowHeight="12.75" x14ac:dyDescent="0.2"/>
  <cols>
    <col min="1" max="1" width="5.7109375" customWidth="1"/>
    <col min="2" max="2" width="18.42578125" customWidth="1"/>
    <col min="3" max="3" width="40.7109375" customWidth="1"/>
    <col min="4" max="5" width="10.7109375" customWidth="1"/>
    <col min="6" max="8" width="12.7109375" customWidth="1"/>
    <col min="9" max="9" width="17.7109375" customWidth="1"/>
    <col min="10" max="10" width="8.7109375" customWidth="1"/>
    <col min="11" max="11" width="12.7109375" customWidth="1"/>
    <col min="12" max="12" width="8.7109375" customWidth="1"/>
    <col min="15" max="36" width="0" hidden="1" customWidth="1"/>
  </cols>
  <sheetData>
    <row r="1" spans="1:12" x14ac:dyDescent="0.2">
      <c r="A1" s="6"/>
    </row>
    <row r="2" spans="1:12" ht="14.25" x14ac:dyDescent="0.2">
      <c r="A2" s="49"/>
      <c r="B2" s="49"/>
      <c r="C2" s="49"/>
      <c r="D2" s="49"/>
      <c r="E2" s="49"/>
      <c r="F2" s="49"/>
      <c r="G2" s="49"/>
      <c r="H2" s="49"/>
      <c r="I2" s="49"/>
      <c r="J2" s="49"/>
      <c r="K2" s="48"/>
      <c r="L2" s="48"/>
    </row>
    <row r="3" spans="1:12" ht="35.25" customHeight="1" x14ac:dyDescent="0.25">
      <c r="A3" s="9"/>
      <c r="B3" s="66"/>
      <c r="C3" s="66"/>
      <c r="D3" s="66"/>
      <c r="E3" s="66"/>
      <c r="F3" s="48"/>
      <c r="G3" s="48"/>
      <c r="H3" s="60" t="s">
        <v>431</v>
      </c>
      <c r="I3" s="60"/>
      <c r="J3" s="60"/>
      <c r="K3" s="60"/>
      <c r="L3" s="60"/>
    </row>
    <row r="4" spans="1:12" ht="14.25" x14ac:dyDescent="0.2">
      <c r="A4" s="48"/>
      <c r="B4" s="67"/>
      <c r="C4" s="67"/>
      <c r="D4" s="67"/>
      <c r="E4" s="67"/>
      <c r="F4" s="48"/>
      <c r="G4" s="48"/>
      <c r="H4" s="67"/>
      <c r="I4" s="67"/>
      <c r="J4" s="67"/>
      <c r="K4" s="67"/>
      <c r="L4" s="67"/>
    </row>
    <row r="5" spans="1:12" ht="14.25" x14ac:dyDescent="0.2">
      <c r="A5" s="10"/>
      <c r="B5" s="10"/>
      <c r="C5" s="11"/>
      <c r="D5" s="11"/>
      <c r="E5" s="11"/>
      <c r="F5" s="48"/>
      <c r="G5" s="48"/>
      <c r="H5" s="44"/>
      <c r="I5" s="11"/>
      <c r="J5" s="11"/>
      <c r="K5" s="11"/>
      <c r="L5" s="44"/>
    </row>
    <row r="6" spans="1:12" ht="14.25" x14ac:dyDescent="0.2">
      <c r="A6" s="44"/>
      <c r="B6" s="67"/>
      <c r="C6" s="67"/>
      <c r="D6" s="67"/>
      <c r="E6" s="67"/>
      <c r="F6" s="48"/>
      <c r="G6" s="48"/>
      <c r="H6" s="67"/>
      <c r="I6" s="67"/>
      <c r="J6" s="67"/>
      <c r="K6" s="67"/>
      <c r="L6" s="67"/>
    </row>
    <row r="7" spans="1:12" ht="14.25" x14ac:dyDescent="0.2">
      <c r="A7" s="13"/>
      <c r="B7" s="65"/>
      <c r="C7" s="65"/>
      <c r="D7" s="65"/>
      <c r="E7" s="65"/>
      <c r="F7" s="48"/>
      <c r="G7" s="48"/>
      <c r="H7" s="65"/>
      <c r="I7" s="65"/>
      <c r="J7" s="65"/>
      <c r="K7" s="65"/>
      <c r="L7" s="65"/>
    </row>
    <row r="10" spans="1:12" ht="15.75" x14ac:dyDescent="0.25">
      <c r="A10" s="14"/>
      <c r="B10" s="62" t="s">
        <v>430</v>
      </c>
      <c r="C10" s="62"/>
      <c r="D10" s="62"/>
      <c r="E10" s="62"/>
      <c r="F10" s="62"/>
      <c r="G10" s="62"/>
      <c r="H10" s="62"/>
      <c r="I10" s="62"/>
      <c r="J10" s="62"/>
      <c r="K10" s="62"/>
      <c r="L10" s="14"/>
    </row>
    <row r="11" spans="1:12" ht="18" hidden="1" x14ac:dyDescent="0.25">
      <c r="A11" s="14"/>
      <c r="B11" s="63" t="str">
        <f>IF(SourceП6!G20&lt;&gt;"Новая локальная смета", SourceП6!G20, "")</f>
        <v/>
      </c>
      <c r="C11" s="63"/>
      <c r="D11" s="63"/>
      <c r="E11" s="63"/>
      <c r="F11" s="63"/>
      <c r="G11" s="63"/>
      <c r="H11" s="63"/>
      <c r="I11" s="63"/>
      <c r="J11" s="63"/>
      <c r="K11" s="63"/>
      <c r="L11" s="14"/>
    </row>
    <row r="12" spans="1:12" ht="14.25" hidden="1" x14ac:dyDescent="0.2">
      <c r="A12" s="48"/>
      <c r="B12" s="48"/>
      <c r="C12" s="48"/>
      <c r="D12" s="48"/>
      <c r="E12" s="48"/>
      <c r="F12" s="48"/>
      <c r="G12" s="48"/>
      <c r="H12" s="48"/>
      <c r="I12" s="48"/>
      <c r="J12" s="48"/>
      <c r="K12" s="48"/>
      <c r="L12" s="48"/>
    </row>
    <row r="13" spans="1:12" ht="35.25" customHeight="1" x14ac:dyDescent="0.25">
      <c r="A13" s="48"/>
      <c r="B13" s="63" t="s">
        <v>429</v>
      </c>
      <c r="C13" s="63"/>
      <c r="D13" s="63"/>
      <c r="E13" s="63"/>
      <c r="F13" s="63"/>
      <c r="G13" s="63"/>
      <c r="H13" s="63"/>
      <c r="I13" s="63"/>
      <c r="J13" s="63"/>
      <c r="K13" s="63"/>
      <c r="L13" s="15"/>
    </row>
    <row r="14" spans="1:12" ht="14.25" x14ac:dyDescent="0.2">
      <c r="A14" s="48"/>
      <c r="B14" s="48"/>
      <c r="C14" s="48"/>
      <c r="D14" s="48"/>
      <c r="E14" s="48"/>
      <c r="F14" s="48"/>
      <c r="G14" s="48"/>
      <c r="H14" s="48"/>
      <c r="I14" s="48"/>
      <c r="J14" s="48"/>
      <c r="K14" s="48"/>
      <c r="L14" s="48"/>
    </row>
    <row r="15" spans="1:12" ht="14.25" x14ac:dyDescent="0.2">
      <c r="A15" s="48"/>
      <c r="B15" s="48"/>
      <c r="C15" s="48"/>
      <c r="D15" s="48"/>
      <c r="E15" s="16"/>
      <c r="F15" s="16"/>
      <c r="G15" s="64" t="s">
        <v>266</v>
      </c>
      <c r="H15" s="64"/>
      <c r="I15" s="64" t="s">
        <v>267</v>
      </c>
      <c r="J15" s="64"/>
      <c r="K15" s="48"/>
      <c r="L15" s="48"/>
    </row>
    <row r="16" spans="1:12" ht="15" x14ac:dyDescent="0.25">
      <c r="A16" s="48"/>
      <c r="B16" s="48"/>
      <c r="C16" s="56" t="s">
        <v>268</v>
      </c>
      <c r="D16" s="56"/>
      <c r="E16" s="56"/>
      <c r="F16" s="56"/>
      <c r="G16" s="57">
        <f>SUM(O27:O132)/1000</f>
        <v>27.738349999999997</v>
      </c>
      <c r="H16" s="57"/>
      <c r="I16" s="57">
        <f>(SourceП6!F81/1000)</f>
        <v>249.08451000000002</v>
      </c>
      <c r="J16" s="57"/>
      <c r="K16" s="58" t="s">
        <v>269</v>
      </c>
      <c r="L16" s="58"/>
    </row>
    <row r="17" spans="1:22" ht="14.25" x14ac:dyDescent="0.2">
      <c r="A17" s="48"/>
      <c r="B17" s="48"/>
      <c r="C17" s="61" t="s">
        <v>270</v>
      </c>
      <c r="D17" s="61"/>
      <c r="E17" s="61"/>
      <c r="F17" s="61"/>
      <c r="G17" s="57">
        <f>SUM(W27:W132)/1000</f>
        <v>0</v>
      </c>
      <c r="H17" s="57"/>
      <c r="I17" s="57">
        <f>(SourceП6!F68)/1000</f>
        <v>0</v>
      </c>
      <c r="J17" s="57"/>
      <c r="K17" s="58" t="s">
        <v>269</v>
      </c>
      <c r="L17" s="58"/>
    </row>
    <row r="18" spans="1:22" ht="14.25" x14ac:dyDescent="0.2">
      <c r="A18" s="48"/>
      <c r="B18" s="48"/>
      <c r="C18" s="61" t="s">
        <v>271</v>
      </c>
      <c r="D18" s="61"/>
      <c r="E18" s="61"/>
      <c r="F18" s="61"/>
      <c r="G18" s="57">
        <f>SUM(X27:X132)/1000</f>
        <v>27.738350000000004</v>
      </c>
      <c r="H18" s="57"/>
      <c r="I18" s="57">
        <f>(SourceП6!F69)/1000</f>
        <v>211.08857</v>
      </c>
      <c r="J18" s="57"/>
      <c r="K18" s="58" t="s">
        <v>269</v>
      </c>
      <c r="L18" s="58"/>
    </row>
    <row r="19" spans="1:22" ht="14.25" x14ac:dyDescent="0.2">
      <c r="A19" s="48"/>
      <c r="B19" s="48"/>
      <c r="C19" s="61" t="s">
        <v>272</v>
      </c>
      <c r="D19" s="61"/>
      <c r="E19" s="61"/>
      <c r="F19" s="61"/>
      <c r="G19" s="57">
        <f>SUM(Y27:Y132)/1000</f>
        <v>0</v>
      </c>
      <c r="H19" s="57"/>
      <c r="I19" s="57">
        <f>(SourceП6!F60)/1000</f>
        <v>0</v>
      </c>
      <c r="J19" s="57"/>
      <c r="K19" s="58" t="s">
        <v>269</v>
      </c>
      <c r="L19" s="58"/>
    </row>
    <row r="20" spans="1:22" ht="14.25" x14ac:dyDescent="0.2">
      <c r="A20" s="48"/>
      <c r="B20" s="48"/>
      <c r="C20" s="61" t="s">
        <v>273</v>
      </c>
      <c r="D20" s="61"/>
      <c r="E20" s="61"/>
      <c r="F20" s="61"/>
      <c r="G20" s="57">
        <f>SUM(Z27:Z132)/1000</f>
        <v>0</v>
      </c>
      <c r="H20" s="57"/>
      <c r="I20" s="57">
        <f>(SourceП6!F70+SourceП6!F71)/1000</f>
        <v>0</v>
      </c>
      <c r="J20" s="57"/>
      <c r="K20" s="58" t="s">
        <v>269</v>
      </c>
      <c r="L20" s="58"/>
    </row>
    <row r="21" spans="1:22" ht="15" x14ac:dyDescent="0.25">
      <c r="A21" s="48"/>
      <c r="B21" s="48"/>
      <c r="C21" s="56" t="s">
        <v>274</v>
      </c>
      <c r="D21" s="56"/>
      <c r="E21" s="56"/>
      <c r="F21" s="56"/>
      <c r="G21" s="57">
        <f>I21</f>
        <v>303.28220000000005</v>
      </c>
      <c r="H21" s="57"/>
      <c r="I21" s="57">
        <f>(SourceП6!F73+SourceП6!F74)</f>
        <v>303.28220000000005</v>
      </c>
      <c r="J21" s="57"/>
      <c r="K21" s="58" t="s">
        <v>275</v>
      </c>
      <c r="L21" s="58"/>
    </row>
    <row r="22" spans="1:22" ht="15" x14ac:dyDescent="0.25">
      <c r="A22" s="48"/>
      <c r="B22" s="48"/>
      <c r="C22" s="56" t="s">
        <v>276</v>
      </c>
      <c r="D22" s="56"/>
      <c r="E22" s="56"/>
      <c r="F22" s="56"/>
      <c r="G22" s="57">
        <f>SUM(R27:R132)/1000</f>
        <v>2.9133599999999999</v>
      </c>
      <c r="H22" s="57"/>
      <c r="I22" s="57">
        <f>(SourceП6!F66+ SourceП6!F65)/1000</f>
        <v>22.170549999999999</v>
      </c>
      <c r="J22" s="57"/>
      <c r="K22" s="58" t="s">
        <v>269</v>
      </c>
      <c r="L22" s="58"/>
    </row>
    <row r="23" spans="1:22" ht="6.75" customHeight="1" x14ac:dyDescent="0.2">
      <c r="A23" s="48"/>
      <c r="B23" s="48"/>
      <c r="C23" s="48"/>
      <c r="D23" s="48"/>
      <c r="E23" s="48"/>
      <c r="F23" s="48"/>
      <c r="G23" s="48"/>
      <c r="H23" s="48"/>
      <c r="I23" s="48"/>
      <c r="J23" s="48"/>
      <c r="K23" s="48"/>
      <c r="L23" s="48"/>
    </row>
    <row r="24" spans="1:22" ht="14.25" x14ac:dyDescent="0.2">
      <c r="A24" s="59" t="s">
        <v>289</v>
      </c>
      <c r="B24" s="59"/>
      <c r="C24" s="59"/>
      <c r="D24" s="59"/>
      <c r="E24" s="59"/>
      <c r="F24" s="59"/>
      <c r="G24" s="59"/>
      <c r="H24" s="59"/>
      <c r="I24" s="59"/>
      <c r="J24" s="59"/>
      <c r="K24" s="59"/>
      <c r="L24" s="59"/>
    </row>
    <row r="25" spans="1:22" ht="57" x14ac:dyDescent="0.2">
      <c r="A25" s="17" t="s">
        <v>277</v>
      </c>
      <c r="B25" s="17" t="s">
        <v>278</v>
      </c>
      <c r="C25" s="17" t="s">
        <v>279</v>
      </c>
      <c r="D25" s="17" t="s">
        <v>280</v>
      </c>
      <c r="E25" s="17" t="s">
        <v>281</v>
      </c>
      <c r="F25" s="17" t="s">
        <v>282</v>
      </c>
      <c r="G25" s="17" t="s">
        <v>283</v>
      </c>
      <c r="H25" s="17" t="s">
        <v>284</v>
      </c>
      <c r="I25" s="17" t="s">
        <v>285</v>
      </c>
      <c r="J25" s="17" t="s">
        <v>286</v>
      </c>
      <c r="K25" s="17" t="s">
        <v>287</v>
      </c>
      <c r="L25" s="17" t="s">
        <v>288</v>
      </c>
    </row>
    <row r="26" spans="1:22" ht="14.25" x14ac:dyDescent="0.2">
      <c r="A26" s="18">
        <v>1</v>
      </c>
      <c r="B26" s="18">
        <v>2</v>
      </c>
      <c r="C26" s="18">
        <v>3</v>
      </c>
      <c r="D26" s="18">
        <v>4</v>
      </c>
      <c r="E26" s="18">
        <v>5</v>
      </c>
      <c r="F26" s="18">
        <v>6</v>
      </c>
      <c r="G26" s="18">
        <v>7</v>
      </c>
      <c r="H26" s="18">
        <v>8</v>
      </c>
      <c r="I26" s="18">
        <v>9</v>
      </c>
      <c r="J26" s="18">
        <v>10</v>
      </c>
      <c r="K26" s="18">
        <v>11</v>
      </c>
      <c r="L26" s="19">
        <v>12</v>
      </c>
    </row>
    <row r="27" spans="1:22" ht="57" x14ac:dyDescent="0.2">
      <c r="A27" s="39" t="str">
        <f>SourceП6!E24</f>
        <v>1</v>
      </c>
      <c r="B27" s="40" t="str">
        <f>SourceП6!F24</f>
        <v>м10-02-016-06</v>
      </c>
      <c r="C27" s="40" t="str">
        <f>SourceП6!G24</f>
        <v>Установка контролера, блока сигнально-пускового,контрольно-пускового,блок индикации,блоки питания</v>
      </c>
      <c r="D27" s="24" t="str">
        <f>SourceП6!H24</f>
        <v>ШТ</v>
      </c>
      <c r="E27" s="49">
        <f>SourceП6!I24</f>
        <v>3</v>
      </c>
      <c r="F27" s="47">
        <f>SourceП6!AL24+SourceП6!AM24+SourceП6!AO24</f>
        <v>199.95</v>
      </c>
      <c r="G27" s="26"/>
      <c r="H27" s="47"/>
      <c r="I27" s="26" t="str">
        <f>SourceП6!BO24</f>
        <v/>
      </c>
      <c r="J27" s="26"/>
      <c r="K27" s="47"/>
      <c r="L27" s="27"/>
      <c r="S27">
        <f>ROUND((SourceП6!FX24/100)*((ROUND(SourceП6!AF24*SourceП6!I24, 2)+ROUND(SourceП6!AE24*SourceП6!I24, 2))), 2)</f>
        <v>279.45999999999998</v>
      </c>
      <c r="T27">
        <f>SourceП6!X24</f>
        <v>2126.66</v>
      </c>
      <c r="U27">
        <f>ROUND((SourceП6!FY24/100)*((ROUND(SourceП6!AF24*SourceП6!I24, 2)+ROUND(SourceП6!AE24*SourceП6!I24, 2))), 2)</f>
        <v>209.59</v>
      </c>
      <c r="V27">
        <f>SourceП6!Y24</f>
        <v>1595</v>
      </c>
    </row>
    <row r="28" spans="1:22" ht="14.25" x14ac:dyDescent="0.2">
      <c r="A28" s="39"/>
      <c r="B28" s="40"/>
      <c r="C28" s="40" t="s">
        <v>290</v>
      </c>
      <c r="D28" s="24"/>
      <c r="E28" s="49"/>
      <c r="F28" s="47">
        <f>SourceП6!AO24</f>
        <v>112.01</v>
      </c>
      <c r="G28" s="26" t="str">
        <f>SourceП6!DG24</f>
        <v/>
      </c>
      <c r="H28" s="47">
        <f>ROUND(SourceП6!AF24*SourceП6!I24, 2)</f>
        <v>336.03</v>
      </c>
      <c r="I28" s="26"/>
      <c r="J28" s="26">
        <f>IF(SourceП6!BA24&lt;&gt; 0, SourceП6!BA24, 1)</f>
        <v>7.61</v>
      </c>
      <c r="K28" s="47">
        <f>SourceП6!S24</f>
        <v>2557.19</v>
      </c>
      <c r="L28" s="27"/>
      <c r="R28">
        <f>H28</f>
        <v>336.03</v>
      </c>
    </row>
    <row r="29" spans="1:22" ht="14.25" x14ac:dyDescent="0.2">
      <c r="A29" s="39"/>
      <c r="B29" s="40"/>
      <c r="C29" s="40" t="s">
        <v>165</v>
      </c>
      <c r="D29" s="24"/>
      <c r="E29" s="49"/>
      <c r="F29" s="47">
        <f>SourceП6!AM24</f>
        <v>39.6</v>
      </c>
      <c r="G29" s="26" t="str">
        <f>SourceП6!DE24</f>
        <v/>
      </c>
      <c r="H29" s="47">
        <f>ROUND(SourceП6!AD24*SourceП6!I24, 2)</f>
        <v>118.8</v>
      </c>
      <c r="I29" s="26"/>
      <c r="J29" s="26">
        <f>IF(SourceП6!BB24&lt;&gt; 0, SourceП6!BB24, 1)</f>
        <v>7.61</v>
      </c>
      <c r="K29" s="47">
        <f>SourceП6!Q24</f>
        <v>904.07</v>
      </c>
      <c r="L29" s="27"/>
    </row>
    <row r="30" spans="1:22" ht="14.25" x14ac:dyDescent="0.2">
      <c r="A30" s="39"/>
      <c r="B30" s="40"/>
      <c r="C30" s="40" t="s">
        <v>291</v>
      </c>
      <c r="D30" s="24"/>
      <c r="E30" s="49"/>
      <c r="F30" s="47">
        <f>SourceП6!AN24</f>
        <v>4.43</v>
      </c>
      <c r="G30" s="26" t="str">
        <f>SourceП6!DF24</f>
        <v/>
      </c>
      <c r="H30" s="28">
        <f>ROUND(SourceП6!AE24*SourceП6!I24, 2)</f>
        <v>13.29</v>
      </c>
      <c r="I30" s="26"/>
      <c r="J30" s="26">
        <f>IF(SourceП6!BS24&lt;&gt; 0, SourceП6!BS24, 1)</f>
        <v>7.61</v>
      </c>
      <c r="K30" s="28">
        <f>SourceП6!R24</f>
        <v>101.14</v>
      </c>
      <c r="L30" s="27"/>
      <c r="R30">
        <f>H30</f>
        <v>13.29</v>
      </c>
    </row>
    <row r="31" spans="1:22" ht="14.25" x14ac:dyDescent="0.2">
      <c r="A31" s="39"/>
      <c r="B31" s="40"/>
      <c r="C31" s="40" t="s">
        <v>292</v>
      </c>
      <c r="D31" s="24"/>
      <c r="E31" s="49"/>
      <c r="F31" s="47">
        <f>SourceП6!AL24</f>
        <v>48.34</v>
      </c>
      <c r="G31" s="26" t="str">
        <f>SourceП6!DD24</f>
        <v/>
      </c>
      <c r="H31" s="47">
        <f>ROUND(SourceП6!AC24*SourceП6!I24, 2)</f>
        <v>145.02000000000001</v>
      </c>
      <c r="I31" s="26"/>
      <c r="J31" s="26">
        <f>IF(SourceП6!BC24&lt;&gt; 0, SourceП6!BC24, 1)</f>
        <v>7.61</v>
      </c>
      <c r="K31" s="47">
        <f>SourceП6!P24</f>
        <v>1103.5999999999999</v>
      </c>
      <c r="L31" s="27"/>
    </row>
    <row r="32" spans="1:22" ht="14.25" x14ac:dyDescent="0.2">
      <c r="A32" s="39"/>
      <c r="B32" s="40"/>
      <c r="C32" s="40" t="s">
        <v>293</v>
      </c>
      <c r="D32" s="24" t="s">
        <v>294</v>
      </c>
      <c r="E32" s="49">
        <f>SourceП6!BZ24</f>
        <v>80</v>
      </c>
      <c r="F32" s="43"/>
      <c r="G32" s="26"/>
      <c r="H32" s="47">
        <f>SUM(S27:S37)</f>
        <v>279.45999999999998</v>
      </c>
      <c r="I32" s="29"/>
      <c r="J32" s="45">
        <f>SourceП6!AT24</f>
        <v>80</v>
      </c>
      <c r="K32" s="47">
        <f>SUM(T27:T37)</f>
        <v>2126.66</v>
      </c>
      <c r="L32" s="27"/>
    </row>
    <row r="33" spans="1:26" ht="14.25" x14ac:dyDescent="0.2">
      <c r="A33" s="39"/>
      <c r="B33" s="40"/>
      <c r="C33" s="40" t="s">
        <v>295</v>
      </c>
      <c r="D33" s="24" t="s">
        <v>294</v>
      </c>
      <c r="E33" s="49">
        <f>SourceП6!CA24</f>
        <v>60</v>
      </c>
      <c r="F33" s="43"/>
      <c r="G33" s="26"/>
      <c r="H33" s="47">
        <f>SUM(U27:U37)</f>
        <v>209.59</v>
      </c>
      <c r="I33" s="29"/>
      <c r="J33" s="45">
        <f>SourceП6!AU24</f>
        <v>60</v>
      </c>
      <c r="K33" s="47">
        <f>SUM(V27:V37)</f>
        <v>1595</v>
      </c>
      <c r="L33" s="27"/>
    </row>
    <row r="34" spans="1:26" ht="14.25" x14ac:dyDescent="0.2">
      <c r="A34" s="39"/>
      <c r="B34" s="40"/>
      <c r="C34" s="40" t="s">
        <v>296</v>
      </c>
      <c r="D34" s="24" t="s">
        <v>297</v>
      </c>
      <c r="E34" s="49">
        <f>SourceП6!AQ24</f>
        <v>10.1</v>
      </c>
      <c r="F34" s="47"/>
      <c r="G34" s="26" t="str">
        <f>SourceП6!DI24</f>
        <v/>
      </c>
      <c r="H34" s="47"/>
      <c r="I34" s="26"/>
      <c r="J34" s="26"/>
      <c r="K34" s="47"/>
      <c r="L34" s="30">
        <f>SourceП6!U24</f>
        <v>30.299999999999997</v>
      </c>
    </row>
    <row r="35" spans="1:26" ht="28.5" x14ac:dyDescent="0.2">
      <c r="A35" s="39" t="str">
        <f>SourceП6!E25</f>
        <v>1,1</v>
      </c>
      <c r="B35" s="40" t="str">
        <f>SourceП6!F25</f>
        <v>61.2.07.04-0002</v>
      </c>
      <c r="C35" s="40" t="str">
        <f>SourceП6!G25</f>
        <v>Контроллер двухпроводной линии связи, марка "С2000-КДЛ"</v>
      </c>
      <c r="D35" s="24" t="str">
        <f>SourceП6!H25</f>
        <v>шт.</v>
      </c>
      <c r="E35" s="49">
        <f>SourceП6!I25</f>
        <v>1</v>
      </c>
      <c r="F35" s="47">
        <f>SourceП6!AL25+SourceП6!AM25+SourceП6!AO25</f>
        <v>175.63</v>
      </c>
      <c r="G35" s="31" t="s">
        <v>3</v>
      </c>
      <c r="H35" s="47">
        <f>ROUND(SourceП6!AC25*SourceП6!I25, 2)+ROUND(SourceП6!AD25*SourceП6!I25, 2)+ROUND(SourceП6!AF25*SourceП6!I25, 2)</f>
        <v>175.63</v>
      </c>
      <c r="I35" s="26"/>
      <c r="J35" s="26">
        <f>IF(SourceП6!BC25&lt;&gt; 0, SourceП6!BC25, 1)</f>
        <v>7.61</v>
      </c>
      <c r="K35" s="47">
        <f>SourceП6!O25</f>
        <v>1336.54</v>
      </c>
      <c r="L35" s="27"/>
      <c r="S35">
        <f>ROUND((SourceП6!FX25/100)*((ROUND(SourceП6!AF25*SourceП6!I25, 2)+ROUND(SourceП6!AE25*SourceП6!I25, 2))), 2)</f>
        <v>0</v>
      </c>
      <c r="T35">
        <f>SourceП6!X25</f>
        <v>0</v>
      </c>
      <c r="U35">
        <f>ROUND((SourceП6!FY25/100)*((ROUND(SourceП6!AF25*SourceП6!I25, 2)+ROUND(SourceП6!AE25*SourceП6!I25, 2))), 2)</f>
        <v>0</v>
      </c>
      <c r="V35">
        <f>SourceП6!Y25</f>
        <v>0</v>
      </c>
      <c r="W35">
        <f>IF(SourceП6!BI25&lt;=1,H35, 0)</f>
        <v>0</v>
      </c>
      <c r="X35">
        <f>IF(SourceП6!BI25=2,H35, 0)</f>
        <v>175.63</v>
      </c>
      <c r="Y35">
        <f>IF(SourceП6!BI25=3,H35, 0)</f>
        <v>0</v>
      </c>
      <c r="Z35">
        <f>IF(SourceП6!BI25=4,H35, 0)</f>
        <v>0</v>
      </c>
    </row>
    <row r="36" spans="1:26" ht="28.5" x14ac:dyDescent="0.2">
      <c r="A36" s="39" t="str">
        <f>SourceП6!E26</f>
        <v>1,2</v>
      </c>
      <c r="B36" s="40" t="str">
        <f>SourceП6!F26</f>
        <v>61.2.07.02-0034</v>
      </c>
      <c r="C36" s="40" t="str">
        <f>SourceП6!G26</f>
        <v>Блок контрольно-пусковой, марка "С2000-КПБ"</v>
      </c>
      <c r="D36" s="24" t="str">
        <f>SourceП6!H26</f>
        <v>шт.</v>
      </c>
      <c r="E36" s="49">
        <f>SourceП6!I26</f>
        <v>1</v>
      </c>
      <c r="F36" s="47">
        <f>SourceП6!AL26+SourceП6!AM26+SourceП6!AO26</f>
        <v>243.85</v>
      </c>
      <c r="G36" s="31" t="s">
        <v>3</v>
      </c>
      <c r="H36" s="47">
        <f>ROUND(SourceП6!AC26*SourceП6!I26, 2)+ROUND(SourceП6!AD26*SourceП6!I26, 2)+ROUND(SourceП6!AF26*SourceП6!I26, 2)</f>
        <v>243.85</v>
      </c>
      <c r="I36" s="26"/>
      <c r="J36" s="26">
        <f>IF(SourceП6!BC26&lt;&gt; 0, SourceП6!BC26, 1)</f>
        <v>7.61</v>
      </c>
      <c r="K36" s="47">
        <f>SourceП6!O26</f>
        <v>1855.7</v>
      </c>
      <c r="L36" s="27"/>
      <c r="S36">
        <f>ROUND((SourceП6!FX26/100)*((ROUND(SourceП6!AF26*SourceП6!I26, 2)+ROUND(SourceП6!AE26*SourceП6!I26, 2))), 2)</f>
        <v>0</v>
      </c>
      <c r="T36">
        <f>SourceП6!X26</f>
        <v>0</v>
      </c>
      <c r="U36">
        <f>ROUND((SourceП6!FY26/100)*((ROUND(SourceП6!AF26*SourceП6!I26, 2)+ROUND(SourceП6!AE26*SourceП6!I26, 2))), 2)</f>
        <v>0</v>
      </c>
      <c r="V36">
        <f>SourceП6!Y26</f>
        <v>0</v>
      </c>
      <c r="W36">
        <f>IF(SourceП6!BI26&lt;=1,H36, 0)</f>
        <v>0</v>
      </c>
      <c r="X36">
        <f>IF(SourceП6!BI26=2,H36, 0)</f>
        <v>243.85</v>
      </c>
      <c r="Y36">
        <f>IF(SourceП6!BI26=3,H36, 0)</f>
        <v>0</v>
      </c>
      <c r="Z36">
        <f>IF(SourceП6!BI26=4,H36, 0)</f>
        <v>0</v>
      </c>
    </row>
    <row r="37" spans="1:26" ht="54" x14ac:dyDescent="0.2">
      <c r="A37" s="41" t="str">
        <f>SourceП6!E27</f>
        <v>1,3</v>
      </c>
      <c r="B37" s="42" t="str">
        <f>SourceП6!F27</f>
        <v>Прайс-лист ВижнПро</v>
      </c>
      <c r="C37" s="42" t="s">
        <v>298</v>
      </c>
      <c r="D37" s="32" t="str">
        <f>SourceП6!H27</f>
        <v>ШТ</v>
      </c>
      <c r="E37" s="33">
        <f>SourceП6!I27</f>
        <v>1</v>
      </c>
      <c r="F37" s="34">
        <f>SourceП6!AL27+SourceП6!AM27+SourceП6!AO27</f>
        <v>189.31</v>
      </c>
      <c r="G37" s="35" t="s">
        <v>3</v>
      </c>
      <c r="H37" s="34">
        <f>ROUND(SourceП6!AC27*SourceП6!I27, 2)+ROUND(SourceП6!AD27*SourceП6!I27, 2)+ROUND(SourceП6!AF27*SourceП6!I27, 2)</f>
        <v>189.31</v>
      </c>
      <c r="I37" s="36"/>
      <c r="J37" s="36">
        <f>IF(SourceП6!BC27&lt;&gt; 0, SourceП6!BC27, 1)</f>
        <v>7.61</v>
      </c>
      <c r="K37" s="34">
        <f>SourceП6!O27</f>
        <v>1440.65</v>
      </c>
      <c r="L37" s="37"/>
      <c r="S37">
        <f>ROUND((SourceП6!FX27/100)*((ROUND(SourceП6!AF27*SourceП6!I27, 2)+ROUND(SourceП6!AE27*SourceП6!I27, 2))), 2)</f>
        <v>0</v>
      </c>
      <c r="T37">
        <f>SourceП6!X27</f>
        <v>0</v>
      </c>
      <c r="U37">
        <f>ROUND((SourceП6!FY27/100)*((ROUND(SourceП6!AF27*SourceП6!I27, 2)+ROUND(SourceП6!AE27*SourceП6!I27, 2))), 2)</f>
        <v>0</v>
      </c>
      <c r="V37">
        <f>SourceП6!Y27</f>
        <v>0</v>
      </c>
      <c r="W37">
        <f>IF(SourceП6!BI27&lt;=1,H37, 0)</f>
        <v>0</v>
      </c>
      <c r="X37">
        <f>IF(SourceП6!BI27=2,H37, 0)</f>
        <v>189.31</v>
      </c>
      <c r="Y37">
        <f>IF(SourceП6!BI27=3,H37, 0)</f>
        <v>0</v>
      </c>
      <c r="Z37">
        <f>IF(SourceП6!BI27=4,H37, 0)</f>
        <v>0</v>
      </c>
    </row>
    <row r="38" spans="1:26" ht="15" x14ac:dyDescent="0.25">
      <c r="G38" s="54">
        <f>H28+H29+H31+H32+H33+SUM(H35:H37)</f>
        <v>1697.6899999999998</v>
      </c>
      <c r="H38" s="54"/>
      <c r="J38" s="54">
        <f>K28+K29+K31+K32+K33+SUM(K35:K37)</f>
        <v>12919.41</v>
      </c>
      <c r="K38" s="54"/>
      <c r="L38" s="38">
        <f>SourceП6!U24</f>
        <v>30.299999999999997</v>
      </c>
      <c r="O38" s="20">
        <f>G38</f>
        <v>1697.6899999999998</v>
      </c>
      <c r="P38" s="20">
        <f>J38</f>
        <v>12919.41</v>
      </c>
      <c r="Q38" s="20">
        <f>L38</f>
        <v>30.299999999999997</v>
      </c>
      <c r="W38">
        <f>IF(SourceП6!BI24&lt;=1,H28+H29+H31+H32+H33, 0)</f>
        <v>0</v>
      </c>
      <c r="X38">
        <f>IF(SourceП6!BI24=2,H28+H29+H31+H32+H33, 0)</f>
        <v>1088.8999999999999</v>
      </c>
      <c r="Y38">
        <f>IF(SourceП6!BI24=3,H28+H29+H31+H32+H33, 0)</f>
        <v>0</v>
      </c>
      <c r="Z38">
        <f>IF(SourceП6!BI24=4,H28+H29+H31+H32+H33, 0)</f>
        <v>0</v>
      </c>
    </row>
    <row r="39" spans="1:26" ht="14.25" x14ac:dyDescent="0.2">
      <c r="A39" s="39" t="str">
        <f>SourceП6!E28</f>
        <v>2</v>
      </c>
      <c r="B39" s="40" t="str">
        <f>SourceП6!F28</f>
        <v>м08-03-593-10</v>
      </c>
      <c r="C39" s="40" t="str">
        <f>SourceП6!G28</f>
        <v>Световые настенные указатели</v>
      </c>
      <c r="D39" s="24" t="str">
        <f>SourceП6!H28</f>
        <v>100 ШТ</v>
      </c>
      <c r="E39" s="49">
        <f>SourceП6!I28</f>
        <v>0.02</v>
      </c>
      <c r="F39" s="47">
        <f>SourceП6!AL28+SourceП6!AM28+SourceП6!AO28</f>
        <v>1335.26</v>
      </c>
      <c r="G39" s="26"/>
      <c r="H39" s="47"/>
      <c r="I39" s="26" t="str">
        <f>SourceП6!BO28</f>
        <v/>
      </c>
      <c r="J39" s="26"/>
      <c r="K39" s="47"/>
      <c r="L39" s="27"/>
      <c r="S39">
        <f>ROUND((SourceП6!FX28/100)*((ROUND(SourceП6!AF28*SourceП6!I28, 2)+ROUND(SourceП6!AE28*SourceП6!I28, 2))), 2)</f>
        <v>14.91</v>
      </c>
      <c r="T39">
        <f>SourceП6!X28</f>
        <v>113.4</v>
      </c>
      <c r="U39">
        <f>ROUND((SourceП6!FY28/100)*((ROUND(SourceП6!AF28*SourceП6!I28, 2)+ROUND(SourceП6!AE28*SourceП6!I28, 2))), 2)</f>
        <v>10.199999999999999</v>
      </c>
      <c r="V39">
        <f>SourceП6!Y28</f>
        <v>77.59</v>
      </c>
    </row>
    <row r="40" spans="1:26" ht="14.25" x14ac:dyDescent="0.2">
      <c r="A40" s="39"/>
      <c r="B40" s="40"/>
      <c r="C40" s="40" t="s">
        <v>290</v>
      </c>
      <c r="D40" s="24"/>
      <c r="E40" s="49"/>
      <c r="F40" s="47">
        <f>SourceП6!AO28</f>
        <v>779.32</v>
      </c>
      <c r="G40" s="26" t="str">
        <f>SourceП6!DG28</f>
        <v/>
      </c>
      <c r="H40" s="47">
        <f>ROUND(SourceП6!AF28*SourceП6!I28, 2)</f>
        <v>15.59</v>
      </c>
      <c r="I40" s="26"/>
      <c r="J40" s="26">
        <f>IF(SourceП6!BA28&lt;&gt; 0, SourceП6!BA28, 1)</f>
        <v>7.61</v>
      </c>
      <c r="K40" s="47">
        <f>SourceП6!S28</f>
        <v>118.61</v>
      </c>
      <c r="L40" s="27"/>
      <c r="R40">
        <f>H40</f>
        <v>15.59</v>
      </c>
    </row>
    <row r="41" spans="1:26" ht="14.25" x14ac:dyDescent="0.2">
      <c r="A41" s="39"/>
      <c r="B41" s="40"/>
      <c r="C41" s="40" t="s">
        <v>165</v>
      </c>
      <c r="D41" s="24"/>
      <c r="E41" s="49"/>
      <c r="F41" s="47">
        <f>SourceП6!AM28</f>
        <v>35.54</v>
      </c>
      <c r="G41" s="26" t="str">
        <f>SourceП6!DE28</f>
        <v/>
      </c>
      <c r="H41" s="47">
        <f>ROUND(SourceП6!AD28*SourceП6!I28, 2)</f>
        <v>0.71</v>
      </c>
      <c r="I41" s="26"/>
      <c r="J41" s="26">
        <f>IF(SourceП6!BB28&lt;&gt; 0, SourceП6!BB28, 1)</f>
        <v>7.61</v>
      </c>
      <c r="K41" s="47">
        <f>SourceП6!Q28</f>
        <v>5.41</v>
      </c>
      <c r="L41" s="27"/>
    </row>
    <row r="42" spans="1:26" ht="14.25" x14ac:dyDescent="0.2">
      <c r="A42" s="39"/>
      <c r="B42" s="40"/>
      <c r="C42" s="40" t="s">
        <v>291</v>
      </c>
      <c r="D42" s="24"/>
      <c r="E42" s="49"/>
      <c r="F42" s="47">
        <f>SourceП6!AN28</f>
        <v>5.0199999999999996</v>
      </c>
      <c r="G42" s="26" t="str">
        <f>SourceП6!DF28</f>
        <v/>
      </c>
      <c r="H42" s="28">
        <f>ROUND(SourceП6!AE28*SourceП6!I28, 2)</f>
        <v>0.1</v>
      </c>
      <c r="I42" s="26"/>
      <c r="J42" s="26">
        <f>IF(SourceП6!BS28&lt;&gt; 0, SourceП6!BS28, 1)</f>
        <v>7.61</v>
      </c>
      <c r="K42" s="28">
        <f>SourceП6!R28</f>
        <v>0.76</v>
      </c>
      <c r="L42" s="27"/>
      <c r="R42">
        <f>H42</f>
        <v>0.1</v>
      </c>
    </row>
    <row r="43" spans="1:26" ht="14.25" x14ac:dyDescent="0.2">
      <c r="A43" s="39"/>
      <c r="B43" s="40"/>
      <c r="C43" s="40" t="s">
        <v>292</v>
      </c>
      <c r="D43" s="24"/>
      <c r="E43" s="49"/>
      <c r="F43" s="47">
        <f>SourceП6!AL28</f>
        <v>520.4</v>
      </c>
      <c r="G43" s="26" t="str">
        <f>SourceП6!DD28</f>
        <v/>
      </c>
      <c r="H43" s="47">
        <f>ROUND(SourceП6!AC28*SourceП6!I28, 2)</f>
        <v>10.41</v>
      </c>
      <c r="I43" s="26"/>
      <c r="J43" s="26">
        <f>IF(SourceП6!BC28&lt;&gt; 0, SourceП6!BC28, 1)</f>
        <v>7.61</v>
      </c>
      <c r="K43" s="47">
        <f>SourceП6!P28</f>
        <v>79.2</v>
      </c>
      <c r="L43" s="27"/>
    </row>
    <row r="44" spans="1:26" ht="14.25" x14ac:dyDescent="0.2">
      <c r="A44" s="39"/>
      <c r="B44" s="40"/>
      <c r="C44" s="40" t="s">
        <v>293</v>
      </c>
      <c r="D44" s="24" t="s">
        <v>294</v>
      </c>
      <c r="E44" s="49">
        <f>SourceП6!BZ28</f>
        <v>95</v>
      </c>
      <c r="F44" s="43"/>
      <c r="G44" s="26"/>
      <c r="H44" s="47">
        <f>SUM(S39:S47)</f>
        <v>14.91</v>
      </c>
      <c r="I44" s="29"/>
      <c r="J44" s="45">
        <f>SourceП6!AT28</f>
        <v>95</v>
      </c>
      <c r="K44" s="47">
        <f>SUM(T39:T47)</f>
        <v>113.4</v>
      </c>
      <c r="L44" s="27"/>
    </row>
    <row r="45" spans="1:26" ht="14.25" x14ac:dyDescent="0.2">
      <c r="A45" s="39"/>
      <c r="B45" s="40"/>
      <c r="C45" s="40" t="s">
        <v>295</v>
      </c>
      <c r="D45" s="24" t="s">
        <v>294</v>
      </c>
      <c r="E45" s="49">
        <f>SourceП6!CA28</f>
        <v>65</v>
      </c>
      <c r="F45" s="43"/>
      <c r="G45" s="26"/>
      <c r="H45" s="47">
        <f>SUM(U39:U47)</f>
        <v>10.199999999999999</v>
      </c>
      <c r="I45" s="29"/>
      <c r="J45" s="45">
        <f>SourceП6!AU28</f>
        <v>65</v>
      </c>
      <c r="K45" s="47">
        <f>SUM(V39:V47)</f>
        <v>77.59</v>
      </c>
      <c r="L45" s="27"/>
    </row>
    <row r="46" spans="1:26" ht="14.25" x14ac:dyDescent="0.2">
      <c r="A46" s="39"/>
      <c r="B46" s="40"/>
      <c r="C46" s="40" t="s">
        <v>296</v>
      </c>
      <c r="D46" s="24" t="s">
        <v>297</v>
      </c>
      <c r="E46" s="49">
        <f>SourceП6!AQ28</f>
        <v>78.56</v>
      </c>
      <c r="F46" s="47"/>
      <c r="G46" s="26" t="str">
        <f>SourceП6!DI28</f>
        <v/>
      </c>
      <c r="H46" s="47"/>
      <c r="I46" s="26"/>
      <c r="J46" s="26"/>
      <c r="K46" s="47"/>
      <c r="L46" s="30">
        <f>SourceП6!U28</f>
        <v>1.5712000000000002</v>
      </c>
    </row>
    <row r="47" spans="1:26" ht="28.5" x14ac:dyDescent="0.2">
      <c r="A47" s="41" t="str">
        <f>SourceП6!E29</f>
        <v>2,1</v>
      </c>
      <c r="B47" s="42" t="str">
        <f>SourceП6!F29</f>
        <v>61.2.04.07-0008</v>
      </c>
      <c r="C47" s="42" t="str">
        <f>SourceП6!G29</f>
        <v>Оповещатель световой МОЛНИЯ-12 ВЫХОД</v>
      </c>
      <c r="D47" s="32" t="str">
        <f>SourceП6!H29</f>
        <v>шт.</v>
      </c>
      <c r="E47" s="33">
        <f>SourceП6!I29</f>
        <v>2</v>
      </c>
      <c r="F47" s="34">
        <f>SourceП6!AL29+SourceП6!AM29+SourceП6!AO29</f>
        <v>38.380000000000003</v>
      </c>
      <c r="G47" s="35" t="s">
        <v>3</v>
      </c>
      <c r="H47" s="34">
        <f>ROUND(SourceП6!AC29*SourceП6!I29, 2)+ROUND(SourceП6!AD29*SourceП6!I29, 2)+ROUND(SourceП6!AF29*SourceП6!I29, 2)</f>
        <v>76.760000000000005</v>
      </c>
      <c r="I47" s="36"/>
      <c r="J47" s="36">
        <f>IF(SourceП6!BC29&lt;&gt; 0, SourceП6!BC29, 1)</f>
        <v>7.61</v>
      </c>
      <c r="K47" s="34">
        <f>SourceП6!O29</f>
        <v>584.14</v>
      </c>
      <c r="L47" s="37"/>
      <c r="S47">
        <f>ROUND((SourceП6!FX29/100)*((ROUND(SourceП6!AF29*SourceП6!I29, 2)+ROUND(SourceП6!AE29*SourceП6!I29, 2))), 2)</f>
        <v>0</v>
      </c>
      <c r="T47">
        <f>SourceП6!X29</f>
        <v>0</v>
      </c>
      <c r="U47">
        <f>ROUND((SourceП6!FY29/100)*((ROUND(SourceП6!AF29*SourceП6!I29, 2)+ROUND(SourceП6!AE29*SourceП6!I29, 2))), 2)</f>
        <v>0</v>
      </c>
      <c r="V47">
        <f>SourceП6!Y29</f>
        <v>0</v>
      </c>
      <c r="W47">
        <f>IF(SourceП6!BI29&lt;=1,H47, 0)</f>
        <v>0</v>
      </c>
      <c r="X47">
        <f>IF(SourceП6!BI29=2,H47, 0)</f>
        <v>76.760000000000005</v>
      </c>
      <c r="Y47">
        <f>IF(SourceП6!BI29=3,H47, 0)</f>
        <v>0</v>
      </c>
      <c r="Z47">
        <f>IF(SourceП6!BI29=4,H47, 0)</f>
        <v>0</v>
      </c>
    </row>
    <row r="48" spans="1:26" ht="15" x14ac:dyDescent="0.25">
      <c r="G48" s="54">
        <f>H40+H41+H43+H44+H45+SUM(H47:H47)</f>
        <v>128.58000000000001</v>
      </c>
      <c r="H48" s="54"/>
      <c r="J48" s="54">
        <f>K40+K41+K43+K44+K45+SUM(K47:K47)</f>
        <v>978.35</v>
      </c>
      <c r="K48" s="54"/>
      <c r="L48" s="38">
        <f>SourceП6!U28</f>
        <v>1.5712000000000002</v>
      </c>
      <c r="O48" s="20">
        <f>G48</f>
        <v>128.58000000000001</v>
      </c>
      <c r="P48" s="20">
        <f>J48</f>
        <v>978.35</v>
      </c>
      <c r="Q48" s="20">
        <f>L48</f>
        <v>1.5712000000000002</v>
      </c>
      <c r="W48">
        <f>IF(SourceП6!BI28&lt;=1,H40+H41+H43+H44+H45, 0)</f>
        <v>0</v>
      </c>
      <c r="X48">
        <f>IF(SourceП6!BI28=2,H40+H41+H43+H44+H45, 0)</f>
        <v>51.820000000000007</v>
      </c>
      <c r="Y48">
        <f>IF(SourceП6!BI28=3,H40+H41+H43+H44+H45, 0)</f>
        <v>0</v>
      </c>
      <c r="Z48">
        <f>IF(SourceП6!BI28=4,H40+H41+H43+H44+H45, 0)</f>
        <v>0</v>
      </c>
    </row>
    <row r="49" spans="1:26" ht="57" x14ac:dyDescent="0.2">
      <c r="A49" s="39" t="str">
        <f>SourceП6!E30</f>
        <v>3</v>
      </c>
      <c r="B49" s="40" t="str">
        <f>SourceП6!F30</f>
        <v>м08-03-572-05</v>
      </c>
      <c r="C49" s="40" t="str">
        <f>SourceП6!G30</f>
        <v>Блок управления шкафного исполнения или распределительный пункт (шкаф), устанавливаемый на стене, высота и ширина до 1700х1100 мм</v>
      </c>
      <c r="D49" s="24" t="str">
        <f>SourceП6!H30</f>
        <v>ШТ</v>
      </c>
      <c r="E49" s="49">
        <f>SourceП6!I30</f>
        <v>1</v>
      </c>
      <c r="F49" s="47">
        <f>SourceП6!AL30+SourceП6!AM30+SourceП6!AO30</f>
        <v>455.82000000000005</v>
      </c>
      <c r="G49" s="26"/>
      <c r="H49" s="47"/>
      <c r="I49" s="26" t="str">
        <f>SourceП6!BO30</f>
        <v/>
      </c>
      <c r="J49" s="26"/>
      <c r="K49" s="47"/>
      <c r="L49" s="27"/>
      <c r="S49">
        <f>ROUND((SourceП6!FX30/100)*((ROUND(SourceП6!AF30*SourceП6!I30, 2)+ROUND(SourceП6!AE30*SourceП6!I30, 2))), 2)</f>
        <v>40.76</v>
      </c>
      <c r="T49">
        <f>SourceП6!X30</f>
        <v>310.22000000000003</v>
      </c>
      <c r="U49">
        <f>ROUND((SourceП6!FY30/100)*((ROUND(SourceП6!AF30*SourceП6!I30, 2)+ROUND(SourceП6!AE30*SourceП6!I30, 2))), 2)</f>
        <v>27.89</v>
      </c>
      <c r="V49">
        <f>SourceП6!Y30</f>
        <v>212.26</v>
      </c>
    </row>
    <row r="50" spans="1:26" ht="14.25" x14ac:dyDescent="0.2">
      <c r="A50" s="39"/>
      <c r="B50" s="40"/>
      <c r="C50" s="40" t="s">
        <v>290</v>
      </c>
      <c r="D50" s="24"/>
      <c r="E50" s="49"/>
      <c r="F50" s="47">
        <f>SourceП6!AO30</f>
        <v>34.619999999999997</v>
      </c>
      <c r="G50" s="26" t="str">
        <f>SourceП6!DG30</f>
        <v/>
      </c>
      <c r="H50" s="47">
        <f>ROUND(SourceП6!AF30*SourceП6!I30, 2)</f>
        <v>34.619999999999997</v>
      </c>
      <c r="I50" s="26"/>
      <c r="J50" s="26">
        <f>IF(SourceП6!BA30&lt;&gt; 0, SourceП6!BA30, 1)</f>
        <v>7.61</v>
      </c>
      <c r="K50" s="47">
        <f>SourceП6!S30</f>
        <v>263.45999999999998</v>
      </c>
      <c r="L50" s="27"/>
      <c r="R50">
        <f>H50</f>
        <v>34.619999999999997</v>
      </c>
    </row>
    <row r="51" spans="1:26" ht="14.25" x14ac:dyDescent="0.2">
      <c r="A51" s="39"/>
      <c r="B51" s="40"/>
      <c r="C51" s="40" t="s">
        <v>165</v>
      </c>
      <c r="D51" s="24"/>
      <c r="E51" s="49"/>
      <c r="F51" s="47">
        <f>SourceП6!AM30</f>
        <v>69.09</v>
      </c>
      <c r="G51" s="26" t="str">
        <f>SourceП6!DE30</f>
        <v/>
      </c>
      <c r="H51" s="47">
        <f>ROUND(SourceП6!AD30*SourceП6!I30, 2)</f>
        <v>69.09</v>
      </c>
      <c r="I51" s="26"/>
      <c r="J51" s="26">
        <f>IF(SourceП6!BB30&lt;&gt; 0, SourceП6!BB30, 1)</f>
        <v>7.61</v>
      </c>
      <c r="K51" s="47">
        <f>SourceП6!Q30</f>
        <v>525.77</v>
      </c>
      <c r="L51" s="27"/>
    </row>
    <row r="52" spans="1:26" ht="14.25" x14ac:dyDescent="0.2">
      <c r="A52" s="39"/>
      <c r="B52" s="40"/>
      <c r="C52" s="40" t="s">
        <v>291</v>
      </c>
      <c r="D52" s="24"/>
      <c r="E52" s="49"/>
      <c r="F52" s="47">
        <f>SourceП6!AN30</f>
        <v>8.2899999999999991</v>
      </c>
      <c r="G52" s="26" t="str">
        <f>SourceП6!DF30</f>
        <v/>
      </c>
      <c r="H52" s="28">
        <f>ROUND(SourceП6!AE30*SourceП6!I30, 2)</f>
        <v>8.2899999999999991</v>
      </c>
      <c r="I52" s="26"/>
      <c r="J52" s="26">
        <f>IF(SourceП6!BS30&lt;&gt; 0, SourceП6!BS30, 1)</f>
        <v>7.61</v>
      </c>
      <c r="K52" s="28">
        <f>SourceП6!R30</f>
        <v>63.09</v>
      </c>
      <c r="L52" s="27"/>
      <c r="R52">
        <f>H52</f>
        <v>8.2899999999999991</v>
      </c>
    </row>
    <row r="53" spans="1:26" ht="14.25" x14ac:dyDescent="0.2">
      <c r="A53" s="39"/>
      <c r="B53" s="40"/>
      <c r="C53" s="40" t="s">
        <v>292</v>
      </c>
      <c r="D53" s="24"/>
      <c r="E53" s="49"/>
      <c r="F53" s="47">
        <f>SourceП6!AL30</f>
        <v>352.11</v>
      </c>
      <c r="G53" s="26" t="str">
        <f>SourceП6!DD30</f>
        <v/>
      </c>
      <c r="H53" s="47">
        <f>ROUND(SourceП6!AC30*SourceП6!I30, 2)</f>
        <v>352.11</v>
      </c>
      <c r="I53" s="26"/>
      <c r="J53" s="26">
        <f>IF(SourceП6!BC30&lt;&gt; 0, SourceП6!BC30, 1)</f>
        <v>7.61</v>
      </c>
      <c r="K53" s="47">
        <f>SourceП6!P30</f>
        <v>2679.56</v>
      </c>
      <c r="L53" s="27"/>
    </row>
    <row r="54" spans="1:26" ht="14.25" x14ac:dyDescent="0.2">
      <c r="A54" s="39"/>
      <c r="B54" s="40"/>
      <c r="C54" s="40" t="s">
        <v>293</v>
      </c>
      <c r="D54" s="24" t="s">
        <v>294</v>
      </c>
      <c r="E54" s="49">
        <f>SourceП6!BZ30</f>
        <v>95</v>
      </c>
      <c r="F54" s="43"/>
      <c r="G54" s="26"/>
      <c r="H54" s="47">
        <f>SUM(S49:S57)</f>
        <v>40.76</v>
      </c>
      <c r="I54" s="29"/>
      <c r="J54" s="45">
        <f>SourceП6!AT30</f>
        <v>95</v>
      </c>
      <c r="K54" s="47">
        <f>SUM(T49:T57)</f>
        <v>310.22000000000003</v>
      </c>
      <c r="L54" s="27"/>
    </row>
    <row r="55" spans="1:26" ht="14.25" x14ac:dyDescent="0.2">
      <c r="A55" s="39"/>
      <c r="B55" s="40"/>
      <c r="C55" s="40" t="s">
        <v>295</v>
      </c>
      <c r="D55" s="24" t="s">
        <v>294</v>
      </c>
      <c r="E55" s="49">
        <f>SourceП6!CA30</f>
        <v>65</v>
      </c>
      <c r="F55" s="43"/>
      <c r="G55" s="26"/>
      <c r="H55" s="47">
        <f>SUM(U49:U57)</f>
        <v>27.89</v>
      </c>
      <c r="I55" s="29"/>
      <c r="J55" s="45">
        <f>SourceП6!AU30</f>
        <v>65</v>
      </c>
      <c r="K55" s="47">
        <f>SUM(V49:V57)</f>
        <v>212.26</v>
      </c>
      <c r="L55" s="27"/>
    </row>
    <row r="56" spans="1:26" ht="14.25" x14ac:dyDescent="0.2">
      <c r="A56" s="39"/>
      <c r="B56" s="40"/>
      <c r="C56" s="40" t="s">
        <v>296</v>
      </c>
      <c r="D56" s="24" t="s">
        <v>297</v>
      </c>
      <c r="E56" s="49">
        <f>SourceП6!AQ30</f>
        <v>3.49</v>
      </c>
      <c r="F56" s="47"/>
      <c r="G56" s="26" t="str">
        <f>SourceП6!DI30</f>
        <v/>
      </c>
      <c r="H56" s="47"/>
      <c r="I56" s="26"/>
      <c r="J56" s="26"/>
      <c r="K56" s="47"/>
      <c r="L56" s="30">
        <f>SourceП6!U30</f>
        <v>3.49</v>
      </c>
    </row>
    <row r="57" spans="1:26" ht="39.75" x14ac:dyDescent="0.2">
      <c r="A57" s="41" t="str">
        <f>SourceП6!E31</f>
        <v>3,1</v>
      </c>
      <c r="B57" s="42" t="str">
        <f>SourceП6!F31</f>
        <v>Прайс-лист ООО ТРИОН</v>
      </c>
      <c r="C57" s="42" t="s">
        <v>299</v>
      </c>
      <c r="D57" s="32" t="str">
        <f>SourceП6!H31</f>
        <v>ШТ</v>
      </c>
      <c r="E57" s="33">
        <f>SourceП6!I31</f>
        <v>1</v>
      </c>
      <c r="F57" s="34">
        <f>SourceП6!AL31+SourceП6!AM31+SourceП6!AO31</f>
        <v>149.22</v>
      </c>
      <c r="G57" s="35" t="s">
        <v>3</v>
      </c>
      <c r="H57" s="34">
        <f>ROUND(SourceП6!AC31*SourceП6!I31, 2)+ROUND(SourceП6!AD31*SourceП6!I31, 2)+ROUND(SourceП6!AF31*SourceП6!I31, 2)</f>
        <v>149.22</v>
      </c>
      <c r="I57" s="36"/>
      <c r="J57" s="36">
        <f>IF(SourceП6!BC31&lt;&gt; 0, SourceП6!BC31, 1)</f>
        <v>7.61</v>
      </c>
      <c r="K57" s="34">
        <f>SourceП6!O31</f>
        <v>1135.56</v>
      </c>
      <c r="L57" s="37"/>
      <c r="S57">
        <f>ROUND((SourceП6!FX31/100)*((ROUND(SourceП6!AF31*SourceП6!I31, 2)+ROUND(SourceП6!AE31*SourceП6!I31, 2))), 2)</f>
        <v>0</v>
      </c>
      <c r="T57">
        <f>SourceП6!X31</f>
        <v>0</v>
      </c>
      <c r="U57">
        <f>ROUND((SourceП6!FY31/100)*((ROUND(SourceП6!AF31*SourceП6!I31, 2)+ROUND(SourceП6!AE31*SourceП6!I31, 2))), 2)</f>
        <v>0</v>
      </c>
      <c r="V57">
        <f>SourceП6!Y31</f>
        <v>0</v>
      </c>
      <c r="W57">
        <f>IF(SourceП6!BI31&lt;=1,H57, 0)</f>
        <v>0</v>
      </c>
      <c r="X57">
        <f>IF(SourceП6!BI31=2,H57, 0)</f>
        <v>149.22</v>
      </c>
      <c r="Y57">
        <f>IF(SourceП6!BI31=3,H57, 0)</f>
        <v>0</v>
      </c>
      <c r="Z57">
        <f>IF(SourceП6!BI31=4,H57, 0)</f>
        <v>0</v>
      </c>
    </row>
    <row r="58" spans="1:26" ht="15" x14ac:dyDescent="0.25">
      <c r="G58" s="54">
        <f>H50+H51+H53+H54+H55+SUM(H57:H57)</f>
        <v>673.69</v>
      </c>
      <c r="H58" s="54"/>
      <c r="J58" s="54">
        <f>K50+K51+K53+K54+K55+SUM(K57:K57)</f>
        <v>5126.83</v>
      </c>
      <c r="K58" s="54"/>
      <c r="L58" s="38">
        <f>SourceП6!U30</f>
        <v>3.49</v>
      </c>
      <c r="O58" s="20">
        <f>G58</f>
        <v>673.69</v>
      </c>
      <c r="P58" s="20">
        <f>J58</f>
        <v>5126.83</v>
      </c>
      <c r="Q58" s="20">
        <f>L58</f>
        <v>3.49</v>
      </c>
      <c r="W58">
        <f>IF(SourceП6!BI30&lt;=1,H50+H51+H53+H54+H55, 0)</f>
        <v>0</v>
      </c>
      <c r="X58">
        <f>IF(SourceП6!BI30=2,H50+H51+H53+H54+H55, 0)</f>
        <v>524.47</v>
      </c>
      <c r="Y58">
        <f>IF(SourceП6!BI30=3,H50+H51+H53+H54+H55, 0)</f>
        <v>0</v>
      </c>
      <c r="Z58">
        <f>IF(SourceП6!BI30=4,H50+H51+H53+H54+H55, 0)</f>
        <v>0</v>
      </c>
    </row>
    <row r="59" spans="1:26" ht="28.5" x14ac:dyDescent="0.2">
      <c r="A59" s="39" t="str">
        <f>SourceП6!E32</f>
        <v>4</v>
      </c>
      <c r="B59" s="40" t="str">
        <f>SourceП6!F32</f>
        <v>м10-04-101-07</v>
      </c>
      <c r="C59" s="40" t="str">
        <f>SourceП6!G32</f>
        <v>Громкоговоритель или звуковая колонка в помещении</v>
      </c>
      <c r="D59" s="24" t="str">
        <f>SourceП6!H32</f>
        <v>ШТ</v>
      </c>
      <c r="E59" s="49">
        <f>SourceП6!I32</f>
        <v>53</v>
      </c>
      <c r="F59" s="47">
        <f>SourceП6!AL32+SourceП6!AM32+SourceП6!AO32</f>
        <v>30.770000000000003</v>
      </c>
      <c r="G59" s="26"/>
      <c r="H59" s="47"/>
      <c r="I59" s="26" t="str">
        <f>SourceП6!BO32</f>
        <v/>
      </c>
      <c r="J59" s="26"/>
      <c r="K59" s="47"/>
      <c r="L59" s="27"/>
      <c r="S59">
        <f>ROUND((SourceП6!FX32/100)*((ROUND(SourceП6!AF32*SourceП6!I32, 2)+ROUND(SourceП6!AE32*SourceП6!I32, 2))), 2)</f>
        <v>884.51</v>
      </c>
      <c r="T59">
        <f>SourceП6!X32</f>
        <v>6731.1</v>
      </c>
      <c r="U59">
        <f>ROUND((SourceП6!FY32/100)*((ROUND(SourceП6!AF32*SourceП6!I32, 2)+ROUND(SourceП6!AE32*SourceП6!I32, 2))), 2)</f>
        <v>624.91999999999996</v>
      </c>
      <c r="V59">
        <f>SourceП6!Y32</f>
        <v>4755.67</v>
      </c>
    </row>
    <row r="60" spans="1:26" ht="14.25" x14ac:dyDescent="0.2">
      <c r="A60" s="39"/>
      <c r="B60" s="40"/>
      <c r="C60" s="40" t="s">
        <v>290</v>
      </c>
      <c r="D60" s="24"/>
      <c r="E60" s="49"/>
      <c r="F60" s="47">
        <f>SourceП6!AO32</f>
        <v>18.14</v>
      </c>
      <c r="G60" s="26" t="str">
        <f>SourceП6!DG32</f>
        <v/>
      </c>
      <c r="H60" s="47">
        <f>ROUND(SourceП6!AF32*SourceП6!I32, 2)</f>
        <v>961.42</v>
      </c>
      <c r="I60" s="26"/>
      <c r="J60" s="26">
        <f>IF(SourceП6!BA32&lt;&gt; 0, SourceП6!BA32, 1)</f>
        <v>7.61</v>
      </c>
      <c r="K60" s="47">
        <f>SourceП6!S32</f>
        <v>7316.41</v>
      </c>
      <c r="L60" s="27"/>
      <c r="R60">
        <f>H60</f>
        <v>961.42</v>
      </c>
    </row>
    <row r="61" spans="1:26" ht="14.25" x14ac:dyDescent="0.2">
      <c r="A61" s="39"/>
      <c r="B61" s="40"/>
      <c r="C61" s="40" t="s">
        <v>292</v>
      </c>
      <c r="D61" s="24"/>
      <c r="E61" s="49"/>
      <c r="F61" s="47">
        <f>SourceП6!AL32</f>
        <v>12.63</v>
      </c>
      <c r="G61" s="26" t="str">
        <f>SourceП6!DD32</f>
        <v/>
      </c>
      <c r="H61" s="47">
        <f>ROUND(SourceП6!AC32*SourceП6!I32, 2)</f>
        <v>669.39</v>
      </c>
      <c r="I61" s="26"/>
      <c r="J61" s="26">
        <f>IF(SourceП6!BC32&lt;&gt; 0, SourceП6!BC32, 1)</f>
        <v>7.61</v>
      </c>
      <c r="K61" s="47">
        <f>SourceП6!P32</f>
        <v>5094.0600000000004</v>
      </c>
      <c r="L61" s="27"/>
    </row>
    <row r="62" spans="1:26" ht="14.25" x14ac:dyDescent="0.2">
      <c r="A62" s="39"/>
      <c r="B62" s="40"/>
      <c r="C62" s="40" t="s">
        <v>293</v>
      </c>
      <c r="D62" s="24" t="s">
        <v>294</v>
      </c>
      <c r="E62" s="49">
        <f>SourceП6!BZ32</f>
        <v>92</v>
      </c>
      <c r="F62" s="43"/>
      <c r="G62" s="26"/>
      <c r="H62" s="47">
        <f>SUM(S59:S65)</f>
        <v>884.51</v>
      </c>
      <c r="I62" s="29"/>
      <c r="J62" s="45">
        <f>SourceП6!AT32</f>
        <v>92</v>
      </c>
      <c r="K62" s="47">
        <f>SUM(T59:T65)</f>
        <v>6731.1</v>
      </c>
      <c r="L62" s="27"/>
    </row>
    <row r="63" spans="1:26" ht="14.25" x14ac:dyDescent="0.2">
      <c r="A63" s="39"/>
      <c r="B63" s="40"/>
      <c r="C63" s="40" t="s">
        <v>295</v>
      </c>
      <c r="D63" s="24" t="s">
        <v>294</v>
      </c>
      <c r="E63" s="49">
        <f>SourceП6!CA32</f>
        <v>65</v>
      </c>
      <c r="F63" s="43"/>
      <c r="G63" s="26"/>
      <c r="H63" s="47">
        <f>SUM(U59:U65)</f>
        <v>624.91999999999996</v>
      </c>
      <c r="I63" s="29"/>
      <c r="J63" s="45">
        <f>SourceП6!AU32</f>
        <v>65</v>
      </c>
      <c r="K63" s="47">
        <f>SUM(V59:V65)</f>
        <v>4755.67</v>
      </c>
      <c r="L63" s="27"/>
    </row>
    <row r="64" spans="1:26" ht="14.25" x14ac:dyDescent="0.2">
      <c r="A64" s="39"/>
      <c r="B64" s="40"/>
      <c r="C64" s="40" t="s">
        <v>296</v>
      </c>
      <c r="D64" s="24" t="s">
        <v>297</v>
      </c>
      <c r="E64" s="49">
        <f>SourceП6!AQ32</f>
        <v>2</v>
      </c>
      <c r="F64" s="47"/>
      <c r="G64" s="26" t="str">
        <f>SourceП6!DI32</f>
        <v/>
      </c>
      <c r="H64" s="47"/>
      <c r="I64" s="26"/>
      <c r="J64" s="26"/>
      <c r="K64" s="47"/>
      <c r="L64" s="30">
        <f>SourceП6!U32</f>
        <v>106</v>
      </c>
    </row>
    <row r="65" spans="1:26" ht="54" x14ac:dyDescent="0.2">
      <c r="A65" s="41" t="str">
        <f>SourceП6!E33</f>
        <v>4,1</v>
      </c>
      <c r="B65" s="42" t="str">
        <f>SourceП6!F33</f>
        <v>Прайс-лист ТД Видеоглаз</v>
      </c>
      <c r="C65" s="42" t="s">
        <v>300</v>
      </c>
      <c r="D65" s="32" t="str">
        <f>SourceП6!H33</f>
        <v>ШТ</v>
      </c>
      <c r="E65" s="33">
        <f>SourceП6!I33</f>
        <v>53</v>
      </c>
      <c r="F65" s="34">
        <f>SourceП6!AL33+SourceП6!AM33+SourceП6!AO33</f>
        <v>146.55000000000001</v>
      </c>
      <c r="G65" s="35" t="s">
        <v>3</v>
      </c>
      <c r="H65" s="34">
        <f>ROUND(SourceП6!AC33*SourceП6!I33, 2)+ROUND(SourceП6!AD33*SourceП6!I33, 2)+ROUND(SourceП6!AF33*SourceП6!I33, 2)</f>
        <v>7767.15</v>
      </c>
      <c r="I65" s="36"/>
      <c r="J65" s="36">
        <f>IF(SourceП6!BC33&lt;&gt; 0, SourceП6!BC33, 1)</f>
        <v>7.61</v>
      </c>
      <c r="K65" s="34">
        <f>SourceП6!O33</f>
        <v>59108.01</v>
      </c>
      <c r="L65" s="37"/>
      <c r="S65">
        <f>ROUND((SourceП6!FX33/100)*((ROUND(SourceП6!AF33*SourceП6!I33, 2)+ROUND(SourceП6!AE33*SourceП6!I33, 2))), 2)</f>
        <v>0</v>
      </c>
      <c r="T65">
        <f>SourceП6!X33</f>
        <v>0</v>
      </c>
      <c r="U65">
        <f>ROUND((SourceП6!FY33/100)*((ROUND(SourceП6!AF33*SourceП6!I33, 2)+ROUND(SourceП6!AE33*SourceП6!I33, 2))), 2)</f>
        <v>0</v>
      </c>
      <c r="V65">
        <f>SourceП6!Y33</f>
        <v>0</v>
      </c>
      <c r="W65">
        <f>IF(SourceП6!BI33&lt;=1,H65, 0)</f>
        <v>0</v>
      </c>
      <c r="X65">
        <f>IF(SourceП6!BI33=2,H65, 0)</f>
        <v>7767.15</v>
      </c>
      <c r="Y65">
        <f>IF(SourceП6!BI33=3,H65, 0)</f>
        <v>0</v>
      </c>
      <c r="Z65">
        <f>IF(SourceП6!BI33=4,H65, 0)</f>
        <v>0</v>
      </c>
    </row>
    <row r="66" spans="1:26" ht="15" x14ac:dyDescent="0.25">
      <c r="G66" s="54">
        <f>H60+H61+H62+H63+SUM(H65:H65)</f>
        <v>10907.39</v>
      </c>
      <c r="H66" s="54"/>
      <c r="J66" s="54">
        <f>K60+K61+K62+K63+SUM(K65:K65)</f>
        <v>83005.25</v>
      </c>
      <c r="K66" s="54"/>
      <c r="L66" s="38">
        <f>SourceП6!U32</f>
        <v>106</v>
      </c>
      <c r="O66" s="20">
        <f>G66</f>
        <v>10907.39</v>
      </c>
      <c r="P66" s="20">
        <f>J66</f>
        <v>83005.25</v>
      </c>
      <c r="Q66" s="20">
        <f>L66</f>
        <v>106</v>
      </c>
      <c r="W66">
        <f>IF(SourceП6!BI32&lt;=1,H60+H61+H62+H63, 0)</f>
        <v>0</v>
      </c>
      <c r="X66">
        <f>IF(SourceП6!BI32=2,H60+H61+H62+H63, 0)</f>
        <v>3140.24</v>
      </c>
      <c r="Y66">
        <f>IF(SourceП6!BI32=3,H60+H61+H62+H63, 0)</f>
        <v>0</v>
      </c>
      <c r="Z66">
        <f>IF(SourceП6!BI32=4,H60+H61+H62+H63, 0)</f>
        <v>0</v>
      </c>
    </row>
    <row r="67" spans="1:26" ht="14.25" x14ac:dyDescent="0.2">
      <c r="A67" s="39" t="str">
        <f>SourceП6!E34</f>
        <v>5</v>
      </c>
      <c r="B67" s="40" t="str">
        <f>SourceП6!F34</f>
        <v>м08-01-121-01</v>
      </c>
      <c r="C67" s="40" t="str">
        <f>SourceП6!G34</f>
        <v>Аккумулятор  стационарный</v>
      </c>
      <c r="D67" s="24" t="str">
        <f>SourceП6!H34</f>
        <v>ШТ</v>
      </c>
      <c r="E67" s="49">
        <f>SourceП6!I34</f>
        <v>1</v>
      </c>
      <c r="F67" s="47">
        <f>SourceП6!AL34+SourceП6!AM34+SourceП6!AO34</f>
        <v>40.47</v>
      </c>
      <c r="G67" s="26"/>
      <c r="H67" s="47"/>
      <c r="I67" s="26" t="str">
        <f>SourceП6!BO34</f>
        <v/>
      </c>
      <c r="J67" s="26"/>
      <c r="K67" s="47"/>
      <c r="L67" s="27"/>
      <c r="S67">
        <f>ROUND((SourceП6!FX34/100)*((ROUND(SourceП6!AF34*SourceП6!I34, 2)+ROUND(SourceП6!AE34*SourceП6!I34, 2))), 2)</f>
        <v>18.829999999999998</v>
      </c>
      <c r="T67">
        <f>SourceП6!X34</f>
        <v>143.29</v>
      </c>
      <c r="U67">
        <f>ROUND((SourceП6!FY34/100)*((ROUND(SourceП6!AF34*SourceП6!I34, 2)+ROUND(SourceП6!AE34*SourceП6!I34, 2))), 2)</f>
        <v>12.88</v>
      </c>
      <c r="V67">
        <f>SourceП6!Y34</f>
        <v>98.04</v>
      </c>
    </row>
    <row r="68" spans="1:26" ht="14.25" x14ac:dyDescent="0.2">
      <c r="A68" s="39"/>
      <c r="B68" s="40"/>
      <c r="C68" s="40" t="s">
        <v>290</v>
      </c>
      <c r="D68" s="24"/>
      <c r="E68" s="49"/>
      <c r="F68" s="47">
        <f>SourceП6!AO34</f>
        <v>19.82</v>
      </c>
      <c r="G68" s="26" t="str">
        <f>SourceП6!DG34</f>
        <v/>
      </c>
      <c r="H68" s="47">
        <f>ROUND(SourceП6!AF34*SourceП6!I34, 2)</f>
        <v>19.82</v>
      </c>
      <c r="I68" s="26"/>
      <c r="J68" s="26">
        <f>IF(SourceП6!BA34&lt;&gt; 0, SourceП6!BA34, 1)</f>
        <v>7.61</v>
      </c>
      <c r="K68" s="47">
        <f>SourceП6!S34</f>
        <v>150.83000000000001</v>
      </c>
      <c r="L68" s="27"/>
      <c r="R68">
        <f>H68</f>
        <v>19.82</v>
      </c>
    </row>
    <row r="69" spans="1:26" ht="14.25" x14ac:dyDescent="0.2">
      <c r="A69" s="39"/>
      <c r="B69" s="40"/>
      <c r="C69" s="40" t="s">
        <v>292</v>
      </c>
      <c r="D69" s="24"/>
      <c r="E69" s="49"/>
      <c r="F69" s="47">
        <f>SourceП6!AL34</f>
        <v>20.65</v>
      </c>
      <c r="G69" s="26" t="str">
        <f>SourceП6!DD34</f>
        <v/>
      </c>
      <c r="H69" s="47">
        <f>ROUND(SourceП6!AC34*SourceП6!I34, 2)</f>
        <v>20.65</v>
      </c>
      <c r="I69" s="26"/>
      <c r="J69" s="26">
        <f>IF(SourceП6!BC34&lt;&gt; 0, SourceП6!BC34, 1)</f>
        <v>7.61</v>
      </c>
      <c r="K69" s="47">
        <f>SourceП6!P34</f>
        <v>157.15</v>
      </c>
      <c r="L69" s="27"/>
    </row>
    <row r="70" spans="1:26" ht="14.25" x14ac:dyDescent="0.2">
      <c r="A70" s="39"/>
      <c r="B70" s="40"/>
      <c r="C70" s="40" t="s">
        <v>293</v>
      </c>
      <c r="D70" s="24" t="s">
        <v>294</v>
      </c>
      <c r="E70" s="49">
        <f>SourceП6!BZ34</f>
        <v>95</v>
      </c>
      <c r="F70" s="43"/>
      <c r="G70" s="26"/>
      <c r="H70" s="47">
        <f>SUM(S67:S73)</f>
        <v>18.829999999999998</v>
      </c>
      <c r="I70" s="29"/>
      <c r="J70" s="45">
        <f>SourceП6!AT34</f>
        <v>95</v>
      </c>
      <c r="K70" s="47">
        <f>SUM(T67:T73)</f>
        <v>143.29</v>
      </c>
      <c r="L70" s="27"/>
    </row>
    <row r="71" spans="1:26" ht="14.25" x14ac:dyDescent="0.2">
      <c r="A71" s="39"/>
      <c r="B71" s="40"/>
      <c r="C71" s="40" t="s">
        <v>295</v>
      </c>
      <c r="D71" s="24" t="s">
        <v>294</v>
      </c>
      <c r="E71" s="49">
        <f>SourceП6!CA34</f>
        <v>65</v>
      </c>
      <c r="F71" s="43"/>
      <c r="G71" s="26"/>
      <c r="H71" s="47">
        <f>SUM(U67:U73)</f>
        <v>12.88</v>
      </c>
      <c r="I71" s="29"/>
      <c r="J71" s="45">
        <f>SourceП6!AU34</f>
        <v>65</v>
      </c>
      <c r="K71" s="47">
        <f>SUM(V67:V73)</f>
        <v>98.04</v>
      </c>
      <c r="L71" s="27"/>
    </row>
    <row r="72" spans="1:26" ht="14.25" x14ac:dyDescent="0.2">
      <c r="A72" s="39"/>
      <c r="B72" s="40"/>
      <c r="C72" s="40" t="s">
        <v>296</v>
      </c>
      <c r="D72" s="24" t="s">
        <v>297</v>
      </c>
      <c r="E72" s="49">
        <f>SourceП6!AQ34</f>
        <v>2.06</v>
      </c>
      <c r="F72" s="47"/>
      <c r="G72" s="26" t="str">
        <f>SourceП6!DI34</f>
        <v/>
      </c>
      <c r="H72" s="47"/>
      <c r="I72" s="26"/>
      <c r="J72" s="26"/>
      <c r="K72" s="47"/>
      <c r="L72" s="30">
        <f>SourceП6!U34</f>
        <v>2.06</v>
      </c>
    </row>
    <row r="73" spans="1:26" ht="28.5" x14ac:dyDescent="0.2">
      <c r="A73" s="41" t="str">
        <f>SourceП6!E35</f>
        <v>5,1</v>
      </c>
      <c r="B73" s="42" t="str">
        <f>SourceП6!F35</f>
        <v>62.4.01.01-0004</v>
      </c>
      <c r="C73" s="42" t="str">
        <f>SourceП6!G35</f>
        <v>Батарея аккумуляторная АКБ-7 12В/7 А/ч</v>
      </c>
      <c r="D73" s="32" t="str">
        <f>SourceП6!H35</f>
        <v>шт.</v>
      </c>
      <c r="E73" s="33">
        <f>SourceП6!I35</f>
        <v>1</v>
      </c>
      <c r="F73" s="34">
        <f>SourceП6!AL35+SourceП6!AM35+SourceП6!AO35</f>
        <v>77.5</v>
      </c>
      <c r="G73" s="35" t="s">
        <v>3</v>
      </c>
      <c r="H73" s="34">
        <f>ROUND(SourceП6!AC35*SourceП6!I35, 2)+ROUND(SourceП6!AD35*SourceП6!I35, 2)+ROUND(SourceП6!AF35*SourceП6!I35, 2)</f>
        <v>77.5</v>
      </c>
      <c r="I73" s="36"/>
      <c r="J73" s="36">
        <f>IF(SourceП6!BC35&lt;&gt; 0, SourceП6!BC35, 1)</f>
        <v>7.61</v>
      </c>
      <c r="K73" s="34">
        <f>SourceП6!O35</f>
        <v>589.78</v>
      </c>
      <c r="L73" s="37"/>
      <c r="S73">
        <f>ROUND((SourceП6!FX35/100)*((ROUND(SourceП6!AF35*SourceП6!I35, 2)+ROUND(SourceП6!AE35*SourceП6!I35, 2))), 2)</f>
        <v>0</v>
      </c>
      <c r="T73">
        <f>SourceП6!X35</f>
        <v>0</v>
      </c>
      <c r="U73">
        <f>ROUND((SourceП6!FY35/100)*((ROUND(SourceП6!AF35*SourceП6!I35, 2)+ROUND(SourceП6!AE35*SourceП6!I35, 2))), 2)</f>
        <v>0</v>
      </c>
      <c r="V73">
        <f>SourceП6!Y35</f>
        <v>0</v>
      </c>
      <c r="W73">
        <f>IF(SourceП6!BI35&lt;=1,H73, 0)</f>
        <v>0</v>
      </c>
      <c r="X73">
        <f>IF(SourceП6!BI35=2,H73, 0)</f>
        <v>77.5</v>
      </c>
      <c r="Y73">
        <f>IF(SourceП6!BI35=3,H73, 0)</f>
        <v>0</v>
      </c>
      <c r="Z73">
        <f>IF(SourceП6!BI35=4,H73, 0)</f>
        <v>0</v>
      </c>
    </row>
    <row r="74" spans="1:26" ht="15" x14ac:dyDescent="0.25">
      <c r="G74" s="54">
        <f>H68+H69+H70+H71+SUM(H73:H73)</f>
        <v>149.68</v>
      </c>
      <c r="H74" s="54"/>
      <c r="J74" s="54">
        <f>K68+K69+K70+K71+SUM(K73:K73)</f>
        <v>1139.0899999999999</v>
      </c>
      <c r="K74" s="54"/>
      <c r="L74" s="38">
        <f>SourceП6!U34</f>
        <v>2.06</v>
      </c>
      <c r="O74" s="20">
        <f>G74</f>
        <v>149.68</v>
      </c>
      <c r="P74" s="20">
        <f>J74</f>
        <v>1139.0899999999999</v>
      </c>
      <c r="Q74" s="20">
        <f>L74</f>
        <v>2.06</v>
      </c>
      <c r="W74">
        <f>IF(SourceП6!BI34&lt;=1,H68+H69+H70+H71, 0)</f>
        <v>0</v>
      </c>
      <c r="X74">
        <f>IF(SourceП6!BI34=2,H68+H69+H70+H71, 0)</f>
        <v>72.179999999999993</v>
      </c>
      <c r="Y74">
        <f>IF(SourceП6!BI34=3,H68+H69+H70+H71, 0)</f>
        <v>0</v>
      </c>
      <c r="Z74">
        <f>IF(SourceП6!BI34=4,H68+H69+H70+H71, 0)</f>
        <v>0</v>
      </c>
    </row>
    <row r="75" spans="1:26" ht="28.5" x14ac:dyDescent="0.2">
      <c r="A75" s="39" t="str">
        <f>SourceП6!E36</f>
        <v>6</v>
      </c>
      <c r="B75" s="40" t="str">
        <f>SourceП6!F36</f>
        <v>м08-02-370-02</v>
      </c>
      <c r="C75" s="40" t="str">
        <f>SourceП6!G36</f>
        <v>Щиток до трех групп, устанавливаемый в нише цоколя</v>
      </c>
      <c r="D75" s="24" t="str">
        <f>SourceП6!H36</f>
        <v>ШТ</v>
      </c>
      <c r="E75" s="49">
        <f>SourceП6!I36</f>
        <v>1</v>
      </c>
      <c r="F75" s="47">
        <f>SourceП6!AL36+SourceП6!AM36+SourceП6!AO36</f>
        <v>33.42</v>
      </c>
      <c r="G75" s="26"/>
      <c r="H75" s="47"/>
      <c r="I75" s="26" t="str">
        <f>SourceП6!BO36</f>
        <v/>
      </c>
      <c r="J75" s="26"/>
      <c r="K75" s="47"/>
      <c r="L75" s="27"/>
      <c r="S75">
        <f>ROUND((SourceП6!FX36/100)*((ROUND(SourceП6!AF36*SourceП6!I36, 2)+ROUND(SourceП6!AE36*SourceП6!I36, 2))), 2)</f>
        <v>11.36</v>
      </c>
      <c r="T75">
        <f>SourceП6!X36</f>
        <v>86.46</v>
      </c>
      <c r="U75">
        <f>ROUND((SourceП6!FY36/100)*((ROUND(SourceП6!AF36*SourceП6!I36, 2)+ROUND(SourceП6!AE36*SourceП6!I36, 2))), 2)</f>
        <v>7.77</v>
      </c>
      <c r="V75">
        <f>SourceП6!Y36</f>
        <v>59.16</v>
      </c>
    </row>
    <row r="76" spans="1:26" ht="14.25" x14ac:dyDescent="0.2">
      <c r="A76" s="39"/>
      <c r="B76" s="40"/>
      <c r="C76" s="40" t="s">
        <v>290</v>
      </c>
      <c r="D76" s="24"/>
      <c r="E76" s="49"/>
      <c r="F76" s="47">
        <f>SourceП6!AO36</f>
        <v>9.4499999999999993</v>
      </c>
      <c r="G76" s="26" t="str">
        <f>SourceП6!DG36</f>
        <v/>
      </c>
      <c r="H76" s="47">
        <f>ROUND(SourceП6!AF36*SourceП6!I36, 2)</f>
        <v>9.4499999999999993</v>
      </c>
      <c r="I76" s="26"/>
      <c r="J76" s="26">
        <f>IF(SourceП6!BA36&lt;&gt; 0, SourceП6!BA36, 1)</f>
        <v>7.61</v>
      </c>
      <c r="K76" s="47">
        <f>SourceП6!S36</f>
        <v>71.91</v>
      </c>
      <c r="L76" s="27"/>
      <c r="R76">
        <f>H76</f>
        <v>9.4499999999999993</v>
      </c>
    </row>
    <row r="77" spans="1:26" ht="14.25" x14ac:dyDescent="0.2">
      <c r="A77" s="39"/>
      <c r="B77" s="40"/>
      <c r="C77" s="40" t="s">
        <v>165</v>
      </c>
      <c r="D77" s="24"/>
      <c r="E77" s="49"/>
      <c r="F77" s="47">
        <f>SourceП6!AM36</f>
        <v>17.77</v>
      </c>
      <c r="G77" s="26" t="str">
        <f>SourceП6!DE36</f>
        <v/>
      </c>
      <c r="H77" s="47">
        <f>ROUND(SourceП6!AD36*SourceП6!I36, 2)</f>
        <v>17.77</v>
      </c>
      <c r="I77" s="26"/>
      <c r="J77" s="26">
        <f>IF(SourceП6!BB36&lt;&gt; 0, SourceП6!BB36, 1)</f>
        <v>7.61</v>
      </c>
      <c r="K77" s="47">
        <f>SourceП6!Q36</f>
        <v>135.22999999999999</v>
      </c>
      <c r="L77" s="27"/>
    </row>
    <row r="78" spans="1:26" ht="14.25" x14ac:dyDescent="0.2">
      <c r="A78" s="39"/>
      <c r="B78" s="40"/>
      <c r="C78" s="40" t="s">
        <v>291</v>
      </c>
      <c r="D78" s="24"/>
      <c r="E78" s="49"/>
      <c r="F78" s="47">
        <f>SourceП6!AN36</f>
        <v>2.5099999999999998</v>
      </c>
      <c r="G78" s="26" t="str">
        <f>SourceП6!DF36</f>
        <v/>
      </c>
      <c r="H78" s="28">
        <f>ROUND(SourceП6!AE36*SourceП6!I36, 2)</f>
        <v>2.5099999999999998</v>
      </c>
      <c r="I78" s="26"/>
      <c r="J78" s="26">
        <f>IF(SourceП6!BS36&lt;&gt; 0, SourceП6!BS36, 1)</f>
        <v>7.61</v>
      </c>
      <c r="K78" s="28">
        <f>SourceП6!R36</f>
        <v>19.100000000000001</v>
      </c>
      <c r="L78" s="27"/>
      <c r="R78">
        <f>H78</f>
        <v>2.5099999999999998</v>
      </c>
    </row>
    <row r="79" spans="1:26" ht="14.25" x14ac:dyDescent="0.2">
      <c r="A79" s="39"/>
      <c r="B79" s="40"/>
      <c r="C79" s="40" t="s">
        <v>292</v>
      </c>
      <c r="D79" s="24"/>
      <c r="E79" s="49"/>
      <c r="F79" s="47">
        <f>SourceП6!AL36</f>
        <v>6.2</v>
      </c>
      <c r="G79" s="26" t="str">
        <f>SourceП6!DD36</f>
        <v/>
      </c>
      <c r="H79" s="47">
        <f>ROUND(SourceП6!AC36*SourceП6!I36, 2)</f>
        <v>6.2</v>
      </c>
      <c r="I79" s="26"/>
      <c r="J79" s="26">
        <f>IF(SourceП6!BC36&lt;&gt; 0, SourceП6!BC36, 1)</f>
        <v>7.61</v>
      </c>
      <c r="K79" s="47">
        <f>SourceП6!P36</f>
        <v>47.18</v>
      </c>
      <c r="L79" s="27"/>
    </row>
    <row r="80" spans="1:26" ht="14.25" x14ac:dyDescent="0.2">
      <c r="A80" s="39"/>
      <c r="B80" s="40"/>
      <c r="C80" s="40" t="s">
        <v>293</v>
      </c>
      <c r="D80" s="24" t="s">
        <v>294</v>
      </c>
      <c r="E80" s="49">
        <f>SourceП6!BZ36</f>
        <v>95</v>
      </c>
      <c r="F80" s="43"/>
      <c r="G80" s="26"/>
      <c r="H80" s="47">
        <f>SUM(S75:S83)</f>
        <v>11.36</v>
      </c>
      <c r="I80" s="29"/>
      <c r="J80" s="45">
        <f>SourceП6!AT36</f>
        <v>95</v>
      </c>
      <c r="K80" s="47">
        <f>SUM(T75:T83)</f>
        <v>86.46</v>
      </c>
      <c r="L80" s="27"/>
    </row>
    <row r="81" spans="1:26" ht="14.25" x14ac:dyDescent="0.2">
      <c r="A81" s="39"/>
      <c r="B81" s="40"/>
      <c r="C81" s="40" t="s">
        <v>295</v>
      </c>
      <c r="D81" s="24" t="s">
        <v>294</v>
      </c>
      <c r="E81" s="49">
        <f>SourceП6!CA36</f>
        <v>65</v>
      </c>
      <c r="F81" s="43"/>
      <c r="G81" s="26"/>
      <c r="H81" s="47">
        <f>SUM(U75:U83)</f>
        <v>7.77</v>
      </c>
      <c r="I81" s="29"/>
      <c r="J81" s="45">
        <f>SourceП6!AU36</f>
        <v>65</v>
      </c>
      <c r="K81" s="47">
        <f>SUM(V75:V83)</f>
        <v>59.16</v>
      </c>
      <c r="L81" s="27"/>
    </row>
    <row r="82" spans="1:26" ht="14.25" x14ac:dyDescent="0.2">
      <c r="A82" s="39"/>
      <c r="B82" s="40"/>
      <c r="C82" s="40" t="s">
        <v>296</v>
      </c>
      <c r="D82" s="24" t="s">
        <v>297</v>
      </c>
      <c r="E82" s="49">
        <f>SourceП6!AQ36</f>
        <v>0.9</v>
      </c>
      <c r="F82" s="47"/>
      <c r="G82" s="26" t="str">
        <f>SourceП6!DI36</f>
        <v/>
      </c>
      <c r="H82" s="47"/>
      <c r="I82" s="26"/>
      <c r="J82" s="26"/>
      <c r="K82" s="47"/>
      <c r="L82" s="30">
        <f>SourceП6!U36</f>
        <v>0.9</v>
      </c>
    </row>
    <row r="83" spans="1:26" ht="42.75" x14ac:dyDescent="0.2">
      <c r="A83" s="41" t="str">
        <f>SourceП6!E37</f>
        <v>6,1</v>
      </c>
      <c r="B83" s="42" t="str">
        <f>SourceП6!F37</f>
        <v>62.1.02.03-0003</v>
      </c>
      <c r="C83" s="42" t="str">
        <f>SourceП6!G37</f>
        <v>Боксы модульные для автоматических выключателей наружной установки КМПн 2/2</v>
      </c>
      <c r="D83" s="32" t="str">
        <f>SourceП6!H37</f>
        <v>10 шт.</v>
      </c>
      <c r="E83" s="33">
        <f>SourceП6!I37</f>
        <v>0.1</v>
      </c>
      <c r="F83" s="34">
        <f>SourceП6!AL37+SourceП6!AM37+SourceП6!AO37</f>
        <v>188.5</v>
      </c>
      <c r="G83" s="35" t="s">
        <v>3</v>
      </c>
      <c r="H83" s="34">
        <f>ROUND(SourceП6!AC37*SourceП6!I37, 2)+ROUND(SourceП6!AD37*SourceП6!I37, 2)+ROUND(SourceП6!AF37*SourceП6!I37, 2)</f>
        <v>18.850000000000001</v>
      </c>
      <c r="I83" s="36"/>
      <c r="J83" s="36">
        <f>IF(SourceП6!BC37&lt;&gt; 0, SourceП6!BC37, 1)</f>
        <v>7.61</v>
      </c>
      <c r="K83" s="34">
        <f>SourceП6!O37</f>
        <v>143.44999999999999</v>
      </c>
      <c r="L83" s="37"/>
      <c r="S83">
        <f>ROUND((SourceП6!FX37/100)*((ROUND(SourceП6!AF37*SourceП6!I37, 2)+ROUND(SourceП6!AE37*SourceП6!I37, 2))), 2)</f>
        <v>0</v>
      </c>
      <c r="T83">
        <f>SourceП6!X37</f>
        <v>0</v>
      </c>
      <c r="U83">
        <f>ROUND((SourceП6!FY37/100)*((ROUND(SourceП6!AF37*SourceП6!I37, 2)+ROUND(SourceП6!AE37*SourceП6!I37, 2))), 2)</f>
        <v>0</v>
      </c>
      <c r="V83">
        <f>SourceП6!Y37</f>
        <v>0</v>
      </c>
      <c r="W83">
        <f>IF(SourceП6!BI37&lt;=1,H83, 0)</f>
        <v>0</v>
      </c>
      <c r="X83">
        <f>IF(SourceП6!BI37=2,H83, 0)</f>
        <v>18.850000000000001</v>
      </c>
      <c r="Y83">
        <f>IF(SourceП6!BI37=3,H83, 0)</f>
        <v>0</v>
      </c>
      <c r="Z83">
        <f>IF(SourceП6!BI37=4,H83, 0)</f>
        <v>0</v>
      </c>
    </row>
    <row r="84" spans="1:26" ht="15" x14ac:dyDescent="0.25">
      <c r="G84" s="54">
        <f>H76+H77+H79+H80+H81+SUM(H83:H83)</f>
        <v>71.400000000000006</v>
      </c>
      <c r="H84" s="54"/>
      <c r="J84" s="54">
        <f>K76+K77+K79+K80+K81+SUM(K83:K83)</f>
        <v>543.38999999999987</v>
      </c>
      <c r="K84" s="54"/>
      <c r="L84" s="38">
        <f>SourceП6!U36</f>
        <v>0.9</v>
      </c>
      <c r="O84" s="20">
        <f>G84</f>
        <v>71.400000000000006</v>
      </c>
      <c r="P84" s="20">
        <f>J84</f>
        <v>543.38999999999987</v>
      </c>
      <c r="Q84" s="20">
        <f>L84</f>
        <v>0.9</v>
      </c>
      <c r="W84">
        <f>IF(SourceП6!BI36&lt;=1,H76+H77+H79+H80+H81, 0)</f>
        <v>0</v>
      </c>
      <c r="X84">
        <f>IF(SourceП6!BI36=2,H76+H77+H79+H80+H81, 0)</f>
        <v>52.55</v>
      </c>
      <c r="Y84">
        <f>IF(SourceП6!BI36=3,H76+H77+H79+H80+H81, 0)</f>
        <v>0</v>
      </c>
      <c r="Z84">
        <f>IF(SourceП6!BI36=4,H76+H77+H79+H80+H81, 0)</f>
        <v>0</v>
      </c>
    </row>
    <row r="85" spans="1:26" ht="42.75" x14ac:dyDescent="0.2">
      <c r="A85" s="39" t="str">
        <f>SourceП6!E38</f>
        <v>7</v>
      </c>
      <c r="B85" s="40" t="str">
        <f>SourceП6!F38</f>
        <v>м08-03-526-01</v>
      </c>
      <c r="C85" s="40" t="str">
        <f>SourceП6!G38</f>
        <v>Автомат одно-, двух-, трехполюсный, устанавливаемый на конструкции на стене или колонне, на ток до 25 А</v>
      </c>
      <c r="D85" s="24" t="str">
        <f>SourceП6!H38</f>
        <v>ШТ</v>
      </c>
      <c r="E85" s="49">
        <f>SourceП6!I38</f>
        <v>1</v>
      </c>
      <c r="F85" s="47">
        <f>SourceП6!AL38+SourceП6!AM38+SourceП6!AO38</f>
        <v>35.980000000000004</v>
      </c>
      <c r="G85" s="26"/>
      <c r="H85" s="47"/>
      <c r="I85" s="26" t="str">
        <f>SourceП6!BO38</f>
        <v/>
      </c>
      <c r="J85" s="26"/>
      <c r="K85" s="47"/>
      <c r="L85" s="27"/>
      <c r="S85">
        <f>ROUND((SourceП6!FX38/100)*((ROUND(SourceП6!AF38*SourceП6!I38, 2)+ROUND(SourceП6!AE38*SourceП6!I38, 2))), 2)</f>
        <v>14.1</v>
      </c>
      <c r="T85">
        <f>SourceП6!X38</f>
        <v>107.28</v>
      </c>
      <c r="U85">
        <f>ROUND((SourceП6!FY38/100)*((ROUND(SourceП6!AF38*SourceП6!I38, 2)+ROUND(SourceП6!AE38*SourceП6!I38, 2))), 2)</f>
        <v>9.65</v>
      </c>
      <c r="V85">
        <f>SourceП6!Y38</f>
        <v>73.400000000000006</v>
      </c>
    </row>
    <row r="86" spans="1:26" ht="14.25" x14ac:dyDescent="0.2">
      <c r="A86" s="39"/>
      <c r="B86" s="40"/>
      <c r="C86" s="40" t="s">
        <v>290</v>
      </c>
      <c r="D86" s="24"/>
      <c r="E86" s="49"/>
      <c r="F86" s="47">
        <f>SourceП6!AO38</f>
        <v>14.84</v>
      </c>
      <c r="G86" s="26" t="str">
        <f>SourceП6!DG38</f>
        <v/>
      </c>
      <c r="H86" s="47">
        <f>ROUND(SourceП6!AF38*SourceП6!I38, 2)</f>
        <v>14.84</v>
      </c>
      <c r="I86" s="26"/>
      <c r="J86" s="26">
        <f>IF(SourceП6!BA38&lt;&gt; 0, SourceП6!BA38, 1)</f>
        <v>7.61</v>
      </c>
      <c r="K86" s="47">
        <f>SourceП6!S38</f>
        <v>112.93</v>
      </c>
      <c r="L86" s="27"/>
      <c r="R86">
        <f>H86</f>
        <v>14.84</v>
      </c>
    </row>
    <row r="87" spans="1:26" ht="14.25" x14ac:dyDescent="0.2">
      <c r="A87" s="39"/>
      <c r="B87" s="40"/>
      <c r="C87" s="40" t="s">
        <v>165</v>
      </c>
      <c r="D87" s="24"/>
      <c r="E87" s="49"/>
      <c r="F87" s="47">
        <f>SourceП6!AM38</f>
        <v>1.05</v>
      </c>
      <c r="G87" s="26" t="str">
        <f>SourceП6!DE38</f>
        <v/>
      </c>
      <c r="H87" s="47">
        <f>ROUND(SourceП6!AD38*SourceП6!I38, 2)</f>
        <v>1.05</v>
      </c>
      <c r="I87" s="26"/>
      <c r="J87" s="26">
        <f>IF(SourceП6!BB38&lt;&gt; 0, SourceП6!BB38, 1)</f>
        <v>7.61</v>
      </c>
      <c r="K87" s="47">
        <f>SourceП6!Q38</f>
        <v>7.99</v>
      </c>
      <c r="L87" s="27"/>
    </row>
    <row r="88" spans="1:26" ht="14.25" x14ac:dyDescent="0.2">
      <c r="A88" s="39"/>
      <c r="B88" s="40"/>
      <c r="C88" s="40" t="s">
        <v>292</v>
      </c>
      <c r="D88" s="24"/>
      <c r="E88" s="49"/>
      <c r="F88" s="47">
        <f>SourceП6!AL38</f>
        <v>20.09</v>
      </c>
      <c r="G88" s="26" t="str">
        <f>SourceП6!DD38</f>
        <v/>
      </c>
      <c r="H88" s="47">
        <f>ROUND(SourceП6!AC38*SourceП6!I38, 2)</f>
        <v>20.09</v>
      </c>
      <c r="I88" s="26"/>
      <c r="J88" s="26">
        <f>IF(SourceП6!BC38&lt;&gt; 0, SourceП6!BC38, 1)</f>
        <v>7.61</v>
      </c>
      <c r="K88" s="47">
        <f>SourceП6!P38</f>
        <v>152.88</v>
      </c>
      <c r="L88" s="27"/>
    </row>
    <row r="89" spans="1:26" ht="14.25" x14ac:dyDescent="0.2">
      <c r="A89" s="39"/>
      <c r="B89" s="40"/>
      <c r="C89" s="40" t="s">
        <v>293</v>
      </c>
      <c r="D89" s="24" t="s">
        <v>294</v>
      </c>
      <c r="E89" s="49">
        <f>SourceП6!BZ38</f>
        <v>95</v>
      </c>
      <c r="F89" s="43"/>
      <c r="G89" s="26"/>
      <c r="H89" s="47">
        <f>SUM(S85:S92)</f>
        <v>14.1</v>
      </c>
      <c r="I89" s="29"/>
      <c r="J89" s="45">
        <f>SourceП6!AT38</f>
        <v>95</v>
      </c>
      <c r="K89" s="47">
        <f>SUM(T85:T92)</f>
        <v>107.28</v>
      </c>
      <c r="L89" s="27"/>
    </row>
    <row r="90" spans="1:26" ht="14.25" x14ac:dyDescent="0.2">
      <c r="A90" s="39"/>
      <c r="B90" s="40"/>
      <c r="C90" s="40" t="s">
        <v>295</v>
      </c>
      <c r="D90" s="24" t="s">
        <v>294</v>
      </c>
      <c r="E90" s="49">
        <f>SourceП6!CA38</f>
        <v>65</v>
      </c>
      <c r="F90" s="43"/>
      <c r="G90" s="26"/>
      <c r="H90" s="47">
        <f>SUM(U85:U92)</f>
        <v>9.65</v>
      </c>
      <c r="I90" s="29"/>
      <c r="J90" s="45">
        <f>SourceП6!AU38</f>
        <v>65</v>
      </c>
      <c r="K90" s="47">
        <f>SUM(V85:V92)</f>
        <v>73.400000000000006</v>
      </c>
      <c r="L90" s="27"/>
    </row>
    <row r="91" spans="1:26" ht="14.25" x14ac:dyDescent="0.2">
      <c r="A91" s="39"/>
      <c r="B91" s="40"/>
      <c r="C91" s="40" t="s">
        <v>296</v>
      </c>
      <c r="D91" s="24" t="s">
        <v>297</v>
      </c>
      <c r="E91" s="49">
        <f>SourceП6!AQ38</f>
        <v>1.56</v>
      </c>
      <c r="F91" s="47"/>
      <c r="G91" s="26" t="str">
        <f>SourceП6!DI38</f>
        <v/>
      </c>
      <c r="H91" s="47"/>
      <c r="I91" s="26"/>
      <c r="J91" s="26"/>
      <c r="K91" s="47"/>
      <c r="L91" s="30">
        <f>SourceП6!U38</f>
        <v>1.56</v>
      </c>
    </row>
    <row r="92" spans="1:26" ht="28.5" x14ac:dyDescent="0.2">
      <c r="A92" s="41" t="str">
        <f>SourceП6!E39</f>
        <v>7,1</v>
      </c>
      <c r="B92" s="42" t="str">
        <f>SourceП6!F39</f>
        <v>62.1.01.09-0004</v>
      </c>
      <c r="C92" s="42" t="str">
        <f>SourceП6!G39</f>
        <v>Выключатели автоматические «IEK» ВА47-29 1Р 10А, характеристика С</v>
      </c>
      <c r="D92" s="32" t="str">
        <f>SourceП6!H39</f>
        <v>шт.</v>
      </c>
      <c r="E92" s="33">
        <f>SourceП6!I39</f>
        <v>1</v>
      </c>
      <c r="F92" s="34">
        <f>SourceП6!AL39+SourceП6!AM39+SourceП6!AO39</f>
        <v>13.12</v>
      </c>
      <c r="G92" s="35" t="s">
        <v>3</v>
      </c>
      <c r="H92" s="34">
        <f>ROUND(SourceП6!AC39*SourceП6!I39, 2)+ROUND(SourceП6!AD39*SourceП6!I39, 2)+ROUND(SourceП6!AF39*SourceП6!I39, 2)</f>
        <v>13.12</v>
      </c>
      <c r="I92" s="36"/>
      <c r="J92" s="36">
        <f>IF(SourceП6!BC39&lt;&gt; 0, SourceП6!BC39, 1)</f>
        <v>7.61</v>
      </c>
      <c r="K92" s="34">
        <f>SourceП6!O39</f>
        <v>99.84</v>
      </c>
      <c r="L92" s="37"/>
      <c r="S92">
        <f>ROUND((SourceП6!FX39/100)*((ROUND(SourceП6!AF39*SourceП6!I39, 2)+ROUND(SourceП6!AE39*SourceП6!I39, 2))), 2)</f>
        <v>0</v>
      </c>
      <c r="T92">
        <f>SourceП6!X39</f>
        <v>0</v>
      </c>
      <c r="U92">
        <f>ROUND((SourceП6!FY39/100)*((ROUND(SourceП6!AF39*SourceП6!I39, 2)+ROUND(SourceП6!AE39*SourceП6!I39, 2))), 2)</f>
        <v>0</v>
      </c>
      <c r="V92">
        <f>SourceП6!Y39</f>
        <v>0</v>
      </c>
      <c r="W92">
        <f>IF(SourceП6!BI39&lt;=1,H92, 0)</f>
        <v>0</v>
      </c>
      <c r="X92">
        <f>IF(SourceП6!BI39=2,H92, 0)</f>
        <v>13.12</v>
      </c>
      <c r="Y92">
        <f>IF(SourceП6!BI39=3,H92, 0)</f>
        <v>0</v>
      </c>
      <c r="Z92">
        <f>IF(SourceП6!BI39=4,H92, 0)</f>
        <v>0</v>
      </c>
    </row>
    <row r="93" spans="1:26" ht="15" x14ac:dyDescent="0.25">
      <c r="G93" s="54">
        <f>H86+H87+H88+H89+H90+SUM(H92:H92)</f>
        <v>72.850000000000009</v>
      </c>
      <c r="H93" s="54"/>
      <c r="J93" s="54">
        <f>K86+K87+K88+K89+K90+SUM(K92:K92)</f>
        <v>554.32000000000005</v>
      </c>
      <c r="K93" s="54"/>
      <c r="L93" s="38">
        <f>SourceП6!U38</f>
        <v>1.56</v>
      </c>
      <c r="O93" s="20">
        <f>G93</f>
        <v>72.850000000000009</v>
      </c>
      <c r="P93" s="20">
        <f>J93</f>
        <v>554.32000000000005</v>
      </c>
      <c r="Q93" s="20">
        <f>L93</f>
        <v>1.56</v>
      </c>
      <c r="W93">
        <f>IF(SourceП6!BI38&lt;=1,H86+H87+H88+H89+H90, 0)</f>
        <v>0</v>
      </c>
      <c r="X93">
        <f>IF(SourceП6!BI38=2,H86+H87+H88+H89+H90, 0)</f>
        <v>59.730000000000004</v>
      </c>
      <c r="Y93">
        <f>IF(SourceП6!BI38=3,H86+H87+H88+H89+H90, 0)</f>
        <v>0</v>
      </c>
      <c r="Z93">
        <f>IF(SourceП6!BI38=4,H86+H87+H88+H89+H90, 0)</f>
        <v>0</v>
      </c>
    </row>
    <row r="94" spans="1:26" ht="28.5" x14ac:dyDescent="0.2">
      <c r="A94" s="39" t="str">
        <f>SourceП6!E40</f>
        <v>8</v>
      </c>
      <c r="B94" s="40" t="str">
        <f>SourceП6!F40</f>
        <v>м08-10-010-01</v>
      </c>
      <c r="C94" s="40" t="str">
        <f>SourceП6!G40</f>
        <v>Прокладка труб гофрированных ПВХ для защиты проводов и кабелей</v>
      </c>
      <c r="D94" s="24" t="str">
        <f>SourceП6!H40</f>
        <v>100 м</v>
      </c>
      <c r="E94" s="49">
        <f>SourceП6!I40</f>
        <v>0.15</v>
      </c>
      <c r="F94" s="47">
        <f>SourceП6!AL40+SourceП6!AM40+SourceП6!AO40</f>
        <v>156.32999999999998</v>
      </c>
      <c r="G94" s="26"/>
      <c r="H94" s="47"/>
      <c r="I94" s="26" t="str">
        <f>SourceП6!BO40</f>
        <v/>
      </c>
      <c r="J94" s="26"/>
      <c r="K94" s="47"/>
      <c r="L94" s="27"/>
      <c r="S94">
        <f>ROUND((SourceП6!FX40/100)*((ROUND(SourceП6!AF40*SourceП6!I40, 2)+ROUND(SourceП6!AE40*SourceП6!I40, 2))), 2)</f>
        <v>19.88</v>
      </c>
      <c r="T94">
        <f>SourceП6!X40</f>
        <v>151.32</v>
      </c>
      <c r="U94">
        <f>ROUND((SourceП6!FY40/100)*((ROUND(SourceП6!AF40*SourceП6!I40, 2)+ROUND(SourceП6!AE40*SourceП6!I40, 2))), 2)</f>
        <v>13.6</v>
      </c>
      <c r="V94">
        <f>SourceП6!Y40</f>
        <v>103.53</v>
      </c>
    </row>
    <row r="95" spans="1:26" ht="14.25" x14ac:dyDescent="0.2">
      <c r="A95" s="39"/>
      <c r="B95" s="40"/>
      <c r="C95" s="40" t="s">
        <v>290</v>
      </c>
      <c r="D95" s="24"/>
      <c r="E95" s="49"/>
      <c r="F95" s="47">
        <f>SourceП6!AO40</f>
        <v>139.54</v>
      </c>
      <c r="G95" s="26" t="str">
        <f>SourceП6!DG40</f>
        <v/>
      </c>
      <c r="H95" s="47">
        <f>ROUND(SourceП6!AF40*SourceП6!I40, 2)</f>
        <v>20.93</v>
      </c>
      <c r="I95" s="26"/>
      <c r="J95" s="26">
        <f>IF(SourceП6!BA40&lt;&gt; 0, SourceП6!BA40, 1)</f>
        <v>7.61</v>
      </c>
      <c r="K95" s="47">
        <f>SourceП6!S40</f>
        <v>159.28</v>
      </c>
      <c r="L95" s="27"/>
      <c r="R95">
        <f>H95</f>
        <v>20.93</v>
      </c>
    </row>
    <row r="96" spans="1:26" ht="14.25" x14ac:dyDescent="0.2">
      <c r="A96" s="39"/>
      <c r="B96" s="40"/>
      <c r="C96" s="40" t="s">
        <v>292</v>
      </c>
      <c r="D96" s="24"/>
      <c r="E96" s="49"/>
      <c r="F96" s="47">
        <f>SourceП6!AL40</f>
        <v>16.79</v>
      </c>
      <c r="G96" s="26" t="str">
        <f>SourceП6!DD40</f>
        <v/>
      </c>
      <c r="H96" s="47">
        <f>ROUND(SourceП6!AC40*SourceП6!I40, 2)</f>
        <v>2.52</v>
      </c>
      <c r="I96" s="26"/>
      <c r="J96" s="26">
        <f>IF(SourceП6!BC40&lt;&gt; 0, SourceП6!BC40, 1)</f>
        <v>7.61</v>
      </c>
      <c r="K96" s="47">
        <f>SourceП6!P40</f>
        <v>19.170000000000002</v>
      </c>
      <c r="L96" s="27"/>
    </row>
    <row r="97" spans="1:26" ht="14.25" x14ac:dyDescent="0.2">
      <c r="A97" s="39"/>
      <c r="B97" s="40"/>
      <c r="C97" s="40" t="s">
        <v>293</v>
      </c>
      <c r="D97" s="24" t="s">
        <v>294</v>
      </c>
      <c r="E97" s="49">
        <f>SourceП6!BZ40</f>
        <v>95</v>
      </c>
      <c r="F97" s="43"/>
      <c r="G97" s="26"/>
      <c r="H97" s="47">
        <f>SUM(S94:S100)</f>
        <v>19.88</v>
      </c>
      <c r="I97" s="29"/>
      <c r="J97" s="45">
        <f>SourceП6!AT40</f>
        <v>95</v>
      </c>
      <c r="K97" s="47">
        <f>SUM(T94:T100)</f>
        <v>151.32</v>
      </c>
      <c r="L97" s="27"/>
    </row>
    <row r="98" spans="1:26" ht="14.25" x14ac:dyDescent="0.2">
      <c r="A98" s="39"/>
      <c r="B98" s="40"/>
      <c r="C98" s="40" t="s">
        <v>295</v>
      </c>
      <c r="D98" s="24" t="s">
        <v>294</v>
      </c>
      <c r="E98" s="49">
        <f>SourceП6!CA40</f>
        <v>65</v>
      </c>
      <c r="F98" s="43"/>
      <c r="G98" s="26"/>
      <c r="H98" s="47">
        <f>SUM(U94:U100)</f>
        <v>13.6</v>
      </c>
      <c r="I98" s="29"/>
      <c r="J98" s="45">
        <f>SourceП6!AU40</f>
        <v>65</v>
      </c>
      <c r="K98" s="47">
        <f>SUM(V94:V100)</f>
        <v>103.53</v>
      </c>
      <c r="L98" s="27"/>
    </row>
    <row r="99" spans="1:26" ht="14.25" x14ac:dyDescent="0.2">
      <c r="A99" s="39"/>
      <c r="B99" s="40"/>
      <c r="C99" s="40" t="s">
        <v>296</v>
      </c>
      <c r="D99" s="24" t="s">
        <v>297</v>
      </c>
      <c r="E99" s="49">
        <f>SourceП6!AQ40</f>
        <v>15.2</v>
      </c>
      <c r="F99" s="47"/>
      <c r="G99" s="26" t="str">
        <f>SourceП6!DI40</f>
        <v/>
      </c>
      <c r="H99" s="47"/>
      <c r="I99" s="26"/>
      <c r="J99" s="26"/>
      <c r="K99" s="47"/>
      <c r="L99" s="30">
        <f>SourceП6!U40</f>
        <v>2.2799999999999998</v>
      </c>
    </row>
    <row r="100" spans="1:26" ht="42.75" x14ac:dyDescent="0.2">
      <c r="A100" s="41" t="str">
        <f>SourceП6!E41</f>
        <v>8,1</v>
      </c>
      <c r="B100" s="42" t="str">
        <f>SourceП6!F41</f>
        <v>24.3.01.02-0022</v>
      </c>
      <c r="C100" s="42" t="str">
        <f>SourceП6!G41</f>
        <v>Трубы гибкие гофрированные легкие из самозатухающего ПВХ (IP55) серии FL, с зондом, диаметром 20 мм</v>
      </c>
      <c r="D100" s="32" t="str">
        <f>SourceП6!H41</f>
        <v>10 м</v>
      </c>
      <c r="E100" s="33">
        <f>SourceП6!I41</f>
        <v>1.5</v>
      </c>
      <c r="F100" s="34">
        <f>SourceП6!AL41+SourceП6!AM41+SourceП6!AO41</f>
        <v>21.2</v>
      </c>
      <c r="G100" s="35" t="s">
        <v>3</v>
      </c>
      <c r="H100" s="34">
        <f>ROUND(SourceП6!AC41*SourceП6!I41, 2)+ROUND(SourceП6!AD41*SourceП6!I41, 2)+ROUND(SourceП6!AF41*SourceП6!I41, 2)</f>
        <v>31.8</v>
      </c>
      <c r="I100" s="36"/>
      <c r="J100" s="36">
        <f>IF(SourceП6!BC41&lt;&gt; 0, SourceП6!BC41, 1)</f>
        <v>7.61</v>
      </c>
      <c r="K100" s="34">
        <f>SourceП6!O41</f>
        <v>242</v>
      </c>
      <c r="L100" s="37"/>
      <c r="S100">
        <f>ROUND((SourceП6!FX41/100)*((ROUND(SourceП6!AF41*SourceП6!I41, 2)+ROUND(SourceП6!AE41*SourceП6!I41, 2))), 2)</f>
        <v>0</v>
      </c>
      <c r="T100">
        <f>SourceП6!X41</f>
        <v>0</v>
      </c>
      <c r="U100">
        <f>ROUND((SourceП6!FY41/100)*((ROUND(SourceП6!AF41*SourceП6!I41, 2)+ROUND(SourceП6!AE41*SourceП6!I41, 2))), 2)</f>
        <v>0</v>
      </c>
      <c r="V100">
        <f>SourceП6!Y41</f>
        <v>0</v>
      </c>
      <c r="W100">
        <f>IF(SourceП6!BI41&lt;=1,H100, 0)</f>
        <v>0</v>
      </c>
      <c r="X100">
        <f>IF(SourceП6!BI41=2,H100, 0)</f>
        <v>31.8</v>
      </c>
      <c r="Y100">
        <f>IF(SourceП6!BI41=3,H100, 0)</f>
        <v>0</v>
      </c>
      <c r="Z100">
        <f>IF(SourceП6!BI41=4,H100, 0)</f>
        <v>0</v>
      </c>
    </row>
    <row r="101" spans="1:26" ht="15" x14ac:dyDescent="0.25">
      <c r="G101" s="54">
        <f>H95+H96+H97+H98+SUM(H100:H100)</f>
        <v>88.73</v>
      </c>
      <c r="H101" s="54"/>
      <c r="J101" s="54">
        <f>K95+K96+K97+K98+SUM(K100:K100)</f>
        <v>675.3</v>
      </c>
      <c r="K101" s="54"/>
      <c r="L101" s="38">
        <f>SourceП6!U40</f>
        <v>2.2799999999999998</v>
      </c>
      <c r="O101" s="20">
        <f>G101</f>
        <v>88.73</v>
      </c>
      <c r="P101" s="20">
        <f>J101</f>
        <v>675.3</v>
      </c>
      <c r="Q101" s="20">
        <f>L101</f>
        <v>2.2799999999999998</v>
      </c>
      <c r="W101">
        <f>IF(SourceП6!BI40&lt;=1,H95+H96+H97+H98, 0)</f>
        <v>0</v>
      </c>
      <c r="X101">
        <f>IF(SourceП6!BI40=2,H95+H96+H97+H98, 0)</f>
        <v>56.93</v>
      </c>
      <c r="Y101">
        <f>IF(SourceП6!BI40=3,H95+H96+H97+H98, 0)</f>
        <v>0</v>
      </c>
      <c r="Z101">
        <f>IF(SourceП6!BI40=4,H95+H96+H97+H98, 0)</f>
        <v>0</v>
      </c>
    </row>
    <row r="102" spans="1:26" ht="28.5" x14ac:dyDescent="0.2">
      <c r="A102" s="39" t="str">
        <f>SourceП6!E42</f>
        <v>9</v>
      </c>
      <c r="B102" s="40" t="str">
        <f>SourceП6!F42</f>
        <v>м08-02-390-01</v>
      </c>
      <c r="C102" s="40" t="str">
        <f>SourceП6!G42</f>
        <v>Короба пластмассовые шириной до 40 мм</v>
      </c>
      <c r="D102" s="24" t="str">
        <f>SourceП6!H42</f>
        <v>100 м</v>
      </c>
      <c r="E102" s="49">
        <f>SourceП6!I42</f>
        <v>3.56</v>
      </c>
      <c r="F102" s="47">
        <f>SourceП6!AL42+SourceП6!AM42+SourceП6!AO42</f>
        <v>206.76</v>
      </c>
      <c r="G102" s="26"/>
      <c r="H102" s="47"/>
      <c r="I102" s="26" t="str">
        <f>SourceП6!BO42</f>
        <v/>
      </c>
      <c r="J102" s="26"/>
      <c r="K102" s="47"/>
      <c r="L102" s="27"/>
      <c r="S102">
        <f>ROUND((SourceП6!FX42/100)*((ROUND(SourceП6!AF42*SourceП6!I42, 2)+ROUND(SourceП6!AE42*SourceП6!I42, 2))), 2)</f>
        <v>524.41999999999996</v>
      </c>
      <c r="T102">
        <f>SourceП6!X42</f>
        <v>3990.78</v>
      </c>
      <c r="U102">
        <f>ROUND((SourceП6!FY42/100)*((ROUND(SourceП6!AF42*SourceП6!I42, 2)+ROUND(SourceП6!AE42*SourceП6!I42, 2))), 2)</f>
        <v>358.81</v>
      </c>
      <c r="V102">
        <f>SourceП6!Y42</f>
        <v>2730.53</v>
      </c>
    </row>
    <row r="103" spans="1:26" ht="14.25" x14ac:dyDescent="0.2">
      <c r="A103" s="39"/>
      <c r="B103" s="40"/>
      <c r="C103" s="40" t="s">
        <v>290</v>
      </c>
      <c r="D103" s="24"/>
      <c r="E103" s="49"/>
      <c r="F103" s="47">
        <f>SourceП6!AO42</f>
        <v>154.91999999999999</v>
      </c>
      <c r="G103" s="26" t="str">
        <f>SourceП6!DG42</f>
        <v/>
      </c>
      <c r="H103" s="47">
        <f>ROUND(SourceП6!AF42*SourceП6!I42, 2)</f>
        <v>551.52</v>
      </c>
      <c r="I103" s="26"/>
      <c r="J103" s="26">
        <f>IF(SourceП6!BA42&lt;&gt; 0, SourceП6!BA42, 1)</f>
        <v>7.61</v>
      </c>
      <c r="K103" s="47">
        <f>SourceП6!S42</f>
        <v>4197.03</v>
      </c>
      <c r="L103" s="27"/>
      <c r="R103">
        <f>H103</f>
        <v>551.52</v>
      </c>
    </row>
    <row r="104" spans="1:26" ht="14.25" x14ac:dyDescent="0.2">
      <c r="A104" s="39"/>
      <c r="B104" s="40"/>
      <c r="C104" s="40" t="s">
        <v>165</v>
      </c>
      <c r="D104" s="24"/>
      <c r="E104" s="49"/>
      <c r="F104" s="47">
        <f>SourceП6!AM42</f>
        <v>0.31</v>
      </c>
      <c r="G104" s="26" t="str">
        <f>SourceП6!DE42</f>
        <v/>
      </c>
      <c r="H104" s="47">
        <f>ROUND(SourceП6!AD42*SourceП6!I42, 2)</f>
        <v>1.1000000000000001</v>
      </c>
      <c r="I104" s="26"/>
      <c r="J104" s="26">
        <f>IF(SourceП6!BB42&lt;&gt; 0, SourceП6!BB42, 1)</f>
        <v>7.61</v>
      </c>
      <c r="K104" s="47">
        <f>SourceП6!Q42</f>
        <v>8.4</v>
      </c>
      <c r="L104" s="27"/>
    </row>
    <row r="105" spans="1:26" ht="14.25" x14ac:dyDescent="0.2">
      <c r="A105" s="39"/>
      <c r="B105" s="40"/>
      <c r="C105" s="40" t="s">
        <v>291</v>
      </c>
      <c r="D105" s="24"/>
      <c r="E105" s="49"/>
      <c r="F105" s="47">
        <f>SourceП6!AN42</f>
        <v>0.14000000000000001</v>
      </c>
      <c r="G105" s="26" t="str">
        <f>SourceП6!DF42</f>
        <v/>
      </c>
      <c r="H105" s="28">
        <f>ROUND(SourceП6!AE42*SourceП6!I42, 2)</f>
        <v>0.5</v>
      </c>
      <c r="I105" s="26"/>
      <c r="J105" s="26">
        <f>IF(SourceП6!BS42&lt;&gt; 0, SourceП6!BS42, 1)</f>
        <v>7.61</v>
      </c>
      <c r="K105" s="28">
        <f>SourceП6!R42</f>
        <v>3.79</v>
      </c>
      <c r="L105" s="27"/>
      <c r="R105">
        <f>H105</f>
        <v>0.5</v>
      </c>
    </row>
    <row r="106" spans="1:26" ht="14.25" x14ac:dyDescent="0.2">
      <c r="A106" s="39"/>
      <c r="B106" s="40"/>
      <c r="C106" s="40" t="s">
        <v>292</v>
      </c>
      <c r="D106" s="24"/>
      <c r="E106" s="49"/>
      <c r="F106" s="47">
        <f>SourceП6!AL42</f>
        <v>51.53</v>
      </c>
      <c r="G106" s="26" t="str">
        <f>SourceП6!DD42</f>
        <v/>
      </c>
      <c r="H106" s="47">
        <f>ROUND(SourceП6!AC42*SourceП6!I42, 2)</f>
        <v>183.45</v>
      </c>
      <c r="I106" s="26"/>
      <c r="J106" s="26">
        <f>IF(SourceП6!BC42&lt;&gt; 0, SourceП6!BC42, 1)</f>
        <v>7.61</v>
      </c>
      <c r="K106" s="47">
        <f>SourceП6!P42</f>
        <v>1396.03</v>
      </c>
      <c r="L106" s="27"/>
    </row>
    <row r="107" spans="1:26" ht="14.25" x14ac:dyDescent="0.2">
      <c r="A107" s="39"/>
      <c r="B107" s="40"/>
      <c r="C107" s="40" t="s">
        <v>293</v>
      </c>
      <c r="D107" s="24" t="s">
        <v>294</v>
      </c>
      <c r="E107" s="49">
        <f>SourceП6!BZ42</f>
        <v>95</v>
      </c>
      <c r="F107" s="43"/>
      <c r="G107" s="26"/>
      <c r="H107" s="47">
        <f>SUM(S102:S110)</f>
        <v>524.41999999999996</v>
      </c>
      <c r="I107" s="29"/>
      <c r="J107" s="45">
        <f>SourceП6!AT42</f>
        <v>95</v>
      </c>
      <c r="K107" s="47">
        <f>SUM(T102:T110)</f>
        <v>3990.78</v>
      </c>
      <c r="L107" s="27"/>
    </row>
    <row r="108" spans="1:26" ht="14.25" x14ac:dyDescent="0.2">
      <c r="A108" s="39"/>
      <c r="B108" s="40"/>
      <c r="C108" s="40" t="s">
        <v>295</v>
      </c>
      <c r="D108" s="24" t="s">
        <v>294</v>
      </c>
      <c r="E108" s="49">
        <f>SourceП6!CA42</f>
        <v>65</v>
      </c>
      <c r="F108" s="43"/>
      <c r="G108" s="26"/>
      <c r="H108" s="47">
        <f>SUM(U102:U110)</f>
        <v>358.81</v>
      </c>
      <c r="I108" s="29"/>
      <c r="J108" s="45">
        <f>SourceП6!AU42</f>
        <v>65</v>
      </c>
      <c r="K108" s="47">
        <f>SUM(V102:V110)</f>
        <v>2730.53</v>
      </c>
      <c r="L108" s="27"/>
    </row>
    <row r="109" spans="1:26" ht="14.25" x14ac:dyDescent="0.2">
      <c r="A109" s="39"/>
      <c r="B109" s="40"/>
      <c r="C109" s="40" t="s">
        <v>296</v>
      </c>
      <c r="D109" s="24" t="s">
        <v>297</v>
      </c>
      <c r="E109" s="49">
        <f>SourceП6!AQ42</f>
        <v>16.29</v>
      </c>
      <c r="F109" s="47"/>
      <c r="G109" s="26" t="str">
        <f>SourceП6!DI42</f>
        <v/>
      </c>
      <c r="H109" s="47"/>
      <c r="I109" s="26"/>
      <c r="J109" s="26"/>
      <c r="K109" s="47"/>
      <c r="L109" s="30">
        <f>SourceП6!U42</f>
        <v>57.992399999999996</v>
      </c>
    </row>
    <row r="110" spans="1:26" ht="14.25" x14ac:dyDescent="0.2">
      <c r="A110" s="41" t="str">
        <f>SourceП6!E43</f>
        <v>9,1</v>
      </c>
      <c r="B110" s="42" t="str">
        <f>SourceП6!F43</f>
        <v>20.2.05.04-0003</v>
      </c>
      <c r="C110" s="42" t="str">
        <f>SourceП6!G43</f>
        <v>Кабель-канал  25х17 мм</v>
      </c>
      <c r="D110" s="32" t="str">
        <f>SourceП6!H43</f>
        <v>100 м</v>
      </c>
      <c r="E110" s="33">
        <f>SourceП6!I43</f>
        <v>3.56</v>
      </c>
      <c r="F110" s="34">
        <f>SourceП6!AL43+SourceП6!AM43+SourceП6!AO43</f>
        <v>730</v>
      </c>
      <c r="G110" s="35" t="s">
        <v>3</v>
      </c>
      <c r="H110" s="34">
        <f>ROUND(SourceП6!AC43*SourceП6!I43, 2)+ROUND(SourceП6!AD43*SourceП6!I43, 2)+ROUND(SourceП6!AF43*SourceП6!I43, 2)</f>
        <v>2598.8000000000002</v>
      </c>
      <c r="I110" s="36"/>
      <c r="J110" s="36">
        <f>IF(SourceП6!BC43&lt;&gt; 0, SourceП6!BC43, 1)</f>
        <v>7.61</v>
      </c>
      <c r="K110" s="34">
        <f>SourceП6!O43</f>
        <v>19776.87</v>
      </c>
      <c r="L110" s="37"/>
      <c r="S110">
        <f>ROUND((SourceП6!FX43/100)*((ROUND(SourceП6!AF43*SourceП6!I43, 2)+ROUND(SourceП6!AE43*SourceП6!I43, 2))), 2)</f>
        <v>0</v>
      </c>
      <c r="T110">
        <f>SourceП6!X43</f>
        <v>0</v>
      </c>
      <c r="U110">
        <f>ROUND((SourceП6!FY43/100)*((ROUND(SourceП6!AF43*SourceП6!I43, 2)+ROUND(SourceП6!AE43*SourceП6!I43, 2))), 2)</f>
        <v>0</v>
      </c>
      <c r="V110">
        <f>SourceП6!Y43</f>
        <v>0</v>
      </c>
      <c r="W110">
        <f>IF(SourceП6!BI43&lt;=1,H110, 0)</f>
        <v>0</v>
      </c>
      <c r="X110">
        <f>IF(SourceП6!BI43=2,H110, 0)</f>
        <v>2598.8000000000002</v>
      </c>
      <c r="Y110">
        <f>IF(SourceП6!BI43=3,H110, 0)</f>
        <v>0</v>
      </c>
      <c r="Z110">
        <f>IF(SourceП6!BI43=4,H110, 0)</f>
        <v>0</v>
      </c>
    </row>
    <row r="111" spans="1:26" ht="15" x14ac:dyDescent="0.25">
      <c r="G111" s="54">
        <f>H103+H104+H106+H107+H108+SUM(H110:H110)</f>
        <v>4218.1000000000004</v>
      </c>
      <c r="H111" s="54"/>
      <c r="J111" s="54">
        <f>K103+K104+K106+K107+K108+SUM(K110:K110)</f>
        <v>32099.64</v>
      </c>
      <c r="K111" s="54"/>
      <c r="L111" s="38">
        <f>SourceП6!U42</f>
        <v>57.992399999999996</v>
      </c>
      <c r="O111" s="20">
        <f>G111</f>
        <v>4218.1000000000004</v>
      </c>
      <c r="P111" s="20">
        <f>J111</f>
        <v>32099.64</v>
      </c>
      <c r="Q111" s="20">
        <f>L111</f>
        <v>57.992399999999996</v>
      </c>
      <c r="W111">
        <f>IF(SourceП6!BI42&lt;=1,H103+H104+H106+H107+H108, 0)</f>
        <v>0</v>
      </c>
      <c r="X111">
        <f>IF(SourceП6!BI42=2,H103+H104+H106+H107+H108, 0)</f>
        <v>1619.2999999999997</v>
      </c>
      <c r="Y111">
        <f>IF(SourceП6!BI42=3,H103+H104+H106+H107+H108, 0)</f>
        <v>0</v>
      </c>
      <c r="Z111">
        <f>IF(SourceП6!BI42=4,H103+H104+H106+H107+H108, 0)</f>
        <v>0</v>
      </c>
    </row>
    <row r="112" spans="1:26" ht="14.25" x14ac:dyDescent="0.2">
      <c r="A112" s="39" t="str">
        <f>SourceП6!E44</f>
        <v>10</v>
      </c>
      <c r="B112" s="40" t="str">
        <f>SourceП6!F44</f>
        <v>м10-08-019-01</v>
      </c>
      <c r="C112" s="40" t="str">
        <f>SourceП6!G44</f>
        <v>Коробка ответвительная на стене</v>
      </c>
      <c r="D112" s="24" t="str">
        <f>SourceП6!H44</f>
        <v>ШТ</v>
      </c>
      <c r="E112" s="49">
        <f>SourceП6!I44</f>
        <v>55</v>
      </c>
      <c r="F112" s="47">
        <f>SourceП6!AL44+SourceП6!AM44+SourceП6!AO44</f>
        <v>5.29</v>
      </c>
      <c r="G112" s="26"/>
      <c r="H112" s="47"/>
      <c r="I112" s="26" t="str">
        <f>SourceП6!BO44</f>
        <v/>
      </c>
      <c r="J112" s="26"/>
      <c r="K112" s="47"/>
      <c r="L112" s="27"/>
      <c r="S112">
        <f>ROUND((SourceП6!FX44/100)*((ROUND(SourceП6!AF44*SourceП6!I44, 2)+ROUND(SourceП6!AE44*SourceП6!I44, 2))), 2)</f>
        <v>214.72</v>
      </c>
      <c r="T112">
        <f>SourceП6!X44</f>
        <v>1634.02</v>
      </c>
      <c r="U112">
        <f>ROUND((SourceП6!FY44/100)*((ROUND(SourceП6!AF44*SourceП6!I44, 2)+ROUND(SourceП6!AE44*SourceП6!I44, 2))), 2)</f>
        <v>161.04</v>
      </c>
      <c r="V112">
        <f>SourceП6!Y44</f>
        <v>1225.51</v>
      </c>
    </row>
    <row r="113" spans="1:26" ht="14.25" x14ac:dyDescent="0.2">
      <c r="A113" s="39"/>
      <c r="B113" s="40"/>
      <c r="C113" s="40" t="s">
        <v>290</v>
      </c>
      <c r="D113" s="24"/>
      <c r="E113" s="49"/>
      <c r="F113" s="47">
        <f>SourceП6!AO44</f>
        <v>4.88</v>
      </c>
      <c r="G113" s="26" t="str">
        <f>SourceП6!DG44</f>
        <v/>
      </c>
      <c r="H113" s="47">
        <f>ROUND(SourceП6!AF44*SourceП6!I44, 2)</f>
        <v>268.39999999999998</v>
      </c>
      <c r="I113" s="26"/>
      <c r="J113" s="26">
        <f>IF(SourceП6!BA44&lt;&gt; 0, SourceП6!BA44, 1)</f>
        <v>7.61</v>
      </c>
      <c r="K113" s="47">
        <f>SourceП6!S44</f>
        <v>2042.52</v>
      </c>
      <c r="L113" s="27"/>
      <c r="R113">
        <f>H113</f>
        <v>268.39999999999998</v>
      </c>
    </row>
    <row r="114" spans="1:26" ht="14.25" x14ac:dyDescent="0.2">
      <c r="A114" s="39"/>
      <c r="B114" s="40"/>
      <c r="C114" s="40" t="s">
        <v>292</v>
      </c>
      <c r="D114" s="24"/>
      <c r="E114" s="49"/>
      <c r="F114" s="47">
        <f>SourceП6!AL44</f>
        <v>0.41</v>
      </c>
      <c r="G114" s="26" t="str">
        <f>SourceП6!DD44</f>
        <v/>
      </c>
      <c r="H114" s="47">
        <f>ROUND(SourceП6!AC44*SourceП6!I44, 2)</f>
        <v>22.55</v>
      </c>
      <c r="I114" s="26"/>
      <c r="J114" s="26">
        <f>IF(SourceП6!BC44&lt;&gt; 0, SourceП6!BC44, 1)</f>
        <v>7.61</v>
      </c>
      <c r="K114" s="47">
        <f>SourceП6!P44</f>
        <v>171.61</v>
      </c>
      <c r="L114" s="27"/>
    </row>
    <row r="115" spans="1:26" ht="14.25" x14ac:dyDescent="0.2">
      <c r="A115" s="39"/>
      <c r="B115" s="40"/>
      <c r="C115" s="40" t="s">
        <v>293</v>
      </c>
      <c r="D115" s="24" t="s">
        <v>294</v>
      </c>
      <c r="E115" s="49">
        <f>SourceП6!BZ44</f>
        <v>80</v>
      </c>
      <c r="F115" s="43"/>
      <c r="G115" s="26"/>
      <c r="H115" s="47">
        <f>SUM(S112:S118)</f>
        <v>214.72</v>
      </c>
      <c r="I115" s="29"/>
      <c r="J115" s="45">
        <f>SourceП6!AT44</f>
        <v>80</v>
      </c>
      <c r="K115" s="47">
        <f>SUM(T112:T118)</f>
        <v>1634.02</v>
      </c>
      <c r="L115" s="27"/>
    </row>
    <row r="116" spans="1:26" ht="14.25" x14ac:dyDescent="0.2">
      <c r="A116" s="39"/>
      <c r="B116" s="40"/>
      <c r="C116" s="40" t="s">
        <v>295</v>
      </c>
      <c r="D116" s="24" t="s">
        <v>294</v>
      </c>
      <c r="E116" s="49">
        <f>SourceП6!CA44</f>
        <v>60</v>
      </c>
      <c r="F116" s="43"/>
      <c r="G116" s="26"/>
      <c r="H116" s="47">
        <f>SUM(U112:U118)</f>
        <v>161.04</v>
      </c>
      <c r="I116" s="29"/>
      <c r="J116" s="45">
        <f>SourceП6!AU44</f>
        <v>60</v>
      </c>
      <c r="K116" s="47">
        <f>SUM(V112:V118)</f>
        <v>1225.51</v>
      </c>
      <c r="L116" s="27"/>
    </row>
    <row r="117" spans="1:26" ht="14.25" x14ac:dyDescent="0.2">
      <c r="A117" s="39"/>
      <c r="B117" s="40"/>
      <c r="C117" s="40" t="s">
        <v>296</v>
      </c>
      <c r="D117" s="24" t="s">
        <v>297</v>
      </c>
      <c r="E117" s="49">
        <f>SourceП6!AQ44</f>
        <v>0.5</v>
      </c>
      <c r="F117" s="47"/>
      <c r="G117" s="26" t="str">
        <f>SourceП6!DI44</f>
        <v/>
      </c>
      <c r="H117" s="47"/>
      <c r="I117" s="26"/>
      <c r="J117" s="26"/>
      <c r="K117" s="47"/>
      <c r="L117" s="30">
        <f>SourceП6!U44</f>
        <v>27.5</v>
      </c>
    </row>
    <row r="118" spans="1:26" ht="42.75" x14ac:dyDescent="0.2">
      <c r="A118" s="41" t="str">
        <f>SourceП6!E45</f>
        <v>10,1</v>
      </c>
      <c r="B118" s="42" t="str">
        <f>SourceП6!F45</f>
        <v>20.5.02.06-0001</v>
      </c>
      <c r="C118" s="42" t="str">
        <f>SourceП6!G45</f>
        <v>Коробка разветвительная для открытой проводки KP 2603 "HEGEL" размером 80х80х40 мм</v>
      </c>
      <c r="D118" s="32" t="str">
        <f>SourceП6!H45</f>
        <v>10 шт.</v>
      </c>
      <c r="E118" s="33">
        <f>SourceП6!I45</f>
        <v>5.5</v>
      </c>
      <c r="F118" s="34">
        <f>SourceП6!AL45+SourceП6!AM45+SourceП6!AO45</f>
        <v>58.3</v>
      </c>
      <c r="G118" s="35" t="s">
        <v>3</v>
      </c>
      <c r="H118" s="34">
        <f>ROUND(SourceП6!AC45*SourceП6!I45, 2)+ROUND(SourceП6!AD45*SourceП6!I45, 2)+ROUND(SourceП6!AF45*SourceП6!I45, 2)</f>
        <v>320.64999999999998</v>
      </c>
      <c r="I118" s="36"/>
      <c r="J118" s="36">
        <f>IF(SourceП6!BC45&lt;&gt; 0, SourceП6!BC45, 1)</f>
        <v>7.61</v>
      </c>
      <c r="K118" s="34">
        <f>SourceП6!O45</f>
        <v>2440.15</v>
      </c>
      <c r="L118" s="37"/>
      <c r="S118">
        <f>ROUND((SourceП6!FX45/100)*((ROUND(SourceП6!AF45*SourceП6!I45, 2)+ROUND(SourceП6!AE45*SourceП6!I45, 2))), 2)</f>
        <v>0</v>
      </c>
      <c r="T118">
        <f>SourceП6!X45</f>
        <v>0</v>
      </c>
      <c r="U118">
        <f>ROUND((SourceП6!FY45/100)*((ROUND(SourceП6!AF45*SourceП6!I45, 2)+ROUND(SourceП6!AE45*SourceП6!I45, 2))), 2)</f>
        <v>0</v>
      </c>
      <c r="V118">
        <f>SourceП6!Y45</f>
        <v>0</v>
      </c>
      <c r="W118">
        <f>IF(SourceП6!BI45&lt;=1,H118, 0)</f>
        <v>0</v>
      </c>
      <c r="X118">
        <f>IF(SourceП6!BI45=2,H118, 0)</f>
        <v>320.64999999999998</v>
      </c>
      <c r="Y118">
        <f>IF(SourceП6!BI45=3,H118, 0)</f>
        <v>0</v>
      </c>
      <c r="Z118">
        <f>IF(SourceП6!BI45=4,H118, 0)</f>
        <v>0</v>
      </c>
    </row>
    <row r="119" spans="1:26" ht="15" x14ac:dyDescent="0.25">
      <c r="G119" s="54">
        <f>H113+H114+H115+H116+SUM(H118:H118)</f>
        <v>987.3599999999999</v>
      </c>
      <c r="H119" s="54"/>
      <c r="J119" s="54">
        <f>K113+K114+K115+K116+SUM(K118:K118)</f>
        <v>7513.8099999999995</v>
      </c>
      <c r="K119" s="54"/>
      <c r="L119" s="38">
        <f>SourceП6!U44</f>
        <v>27.5</v>
      </c>
      <c r="O119" s="20">
        <f>G119</f>
        <v>987.3599999999999</v>
      </c>
      <c r="P119" s="20">
        <f>J119</f>
        <v>7513.8099999999995</v>
      </c>
      <c r="Q119" s="20">
        <f>L119</f>
        <v>27.5</v>
      </c>
      <c r="W119">
        <f>IF(SourceП6!BI44&lt;=1,H113+H114+H115+H116, 0)</f>
        <v>0</v>
      </c>
      <c r="X119">
        <f>IF(SourceП6!BI44=2,H113+H114+H115+H116, 0)</f>
        <v>666.70999999999992</v>
      </c>
      <c r="Y119">
        <f>IF(SourceП6!BI44=3,H113+H114+H115+H116, 0)</f>
        <v>0</v>
      </c>
      <c r="Z119">
        <f>IF(SourceП6!BI44=4,H113+H114+H115+H116, 0)</f>
        <v>0</v>
      </c>
    </row>
    <row r="120" spans="1:26" ht="42.75" x14ac:dyDescent="0.2">
      <c r="A120" s="39" t="str">
        <f>SourceП6!E46</f>
        <v>11</v>
      </c>
      <c r="B120" s="40" t="str">
        <f>SourceП6!F46</f>
        <v>м08-02-148-01</v>
      </c>
      <c r="C120" s="40" t="str">
        <f>SourceП6!G46</f>
        <v>Кабель до 35 кВ в проложенных трубах, блоках и коробах, масса 1 м кабеля до 1 кг</v>
      </c>
      <c r="D120" s="24" t="str">
        <f>SourceП6!H46</f>
        <v>100 м</v>
      </c>
      <c r="E120" s="49">
        <f>SourceП6!I46</f>
        <v>6.5</v>
      </c>
      <c r="F120" s="47">
        <f>SourceП6!AL46+SourceП6!AM46+SourceП6!AO46</f>
        <v>179.05</v>
      </c>
      <c r="G120" s="26"/>
      <c r="H120" s="47"/>
      <c r="I120" s="26" t="str">
        <f>SourceП6!BO46</f>
        <v/>
      </c>
      <c r="J120" s="26"/>
      <c r="K120" s="47"/>
      <c r="L120" s="27"/>
      <c r="S120">
        <f>ROUND((SourceП6!FX46/100)*((ROUND(SourceП6!AF46*SourceП6!I46, 2)+ROUND(SourceП6!AE46*SourceП6!I46, 2))), 2)</f>
        <v>623.25</v>
      </c>
      <c r="T120">
        <f>SourceП6!X46</f>
        <v>4742.88</v>
      </c>
      <c r="U120">
        <f>ROUND((SourceП6!FY46/100)*((ROUND(SourceП6!AF46*SourceП6!I46, 2)+ROUND(SourceП6!AE46*SourceП6!I46, 2))), 2)</f>
        <v>426.43</v>
      </c>
      <c r="V120">
        <f>SourceП6!Y46</f>
        <v>3245.13</v>
      </c>
    </row>
    <row r="121" spans="1:26" ht="14.25" x14ac:dyDescent="0.2">
      <c r="A121" s="39"/>
      <c r="B121" s="40"/>
      <c r="C121" s="40" t="s">
        <v>290</v>
      </c>
      <c r="D121" s="24"/>
      <c r="E121" s="49"/>
      <c r="F121" s="47">
        <f>SourceП6!AO46</f>
        <v>95.91</v>
      </c>
      <c r="G121" s="26" t="str">
        <f>SourceП6!DG46</f>
        <v/>
      </c>
      <c r="H121" s="47">
        <f>ROUND(SourceП6!AF46*SourceП6!I46, 2)</f>
        <v>623.41999999999996</v>
      </c>
      <c r="I121" s="26"/>
      <c r="J121" s="26">
        <f>IF(SourceП6!BA46&lt;&gt; 0, SourceП6!BA46, 1)</f>
        <v>7.61</v>
      </c>
      <c r="K121" s="47">
        <f>SourceП6!S46</f>
        <v>4744.1899999999996</v>
      </c>
      <c r="L121" s="27"/>
      <c r="R121">
        <f>H121</f>
        <v>623.41999999999996</v>
      </c>
    </row>
    <row r="122" spans="1:26" ht="14.25" x14ac:dyDescent="0.2">
      <c r="A122" s="39"/>
      <c r="B122" s="40"/>
      <c r="C122" s="40" t="s">
        <v>165</v>
      </c>
      <c r="D122" s="24"/>
      <c r="E122" s="49"/>
      <c r="F122" s="47">
        <f>SourceП6!AM46</f>
        <v>45.57</v>
      </c>
      <c r="G122" s="26" t="str">
        <f>SourceП6!DE46</f>
        <v/>
      </c>
      <c r="H122" s="47">
        <f>ROUND(SourceП6!AD46*SourceП6!I46, 2)</f>
        <v>296.20999999999998</v>
      </c>
      <c r="I122" s="26"/>
      <c r="J122" s="26">
        <f>IF(SourceП6!BB46&lt;&gt; 0, SourceП6!BB46, 1)</f>
        <v>7.61</v>
      </c>
      <c r="K122" s="47">
        <f>SourceП6!Q46</f>
        <v>2254.12</v>
      </c>
      <c r="L122" s="27"/>
    </row>
    <row r="123" spans="1:26" ht="14.25" x14ac:dyDescent="0.2">
      <c r="A123" s="39"/>
      <c r="B123" s="40"/>
      <c r="C123" s="40" t="s">
        <v>291</v>
      </c>
      <c r="D123" s="24"/>
      <c r="E123" s="49"/>
      <c r="F123" s="47">
        <f>SourceП6!AN46</f>
        <v>5.0199999999999996</v>
      </c>
      <c r="G123" s="26" t="str">
        <f>SourceП6!DF46</f>
        <v/>
      </c>
      <c r="H123" s="28">
        <f>ROUND(SourceП6!AE46*SourceП6!I46, 2)</f>
        <v>32.630000000000003</v>
      </c>
      <c r="I123" s="26"/>
      <c r="J123" s="26">
        <f>IF(SourceП6!BS46&lt;&gt; 0, SourceП6!BS46, 1)</f>
        <v>7.61</v>
      </c>
      <c r="K123" s="28">
        <f>SourceП6!R46</f>
        <v>248.31</v>
      </c>
      <c r="L123" s="27"/>
      <c r="R123">
        <f>H123</f>
        <v>32.630000000000003</v>
      </c>
    </row>
    <row r="124" spans="1:26" ht="14.25" x14ac:dyDescent="0.2">
      <c r="A124" s="39"/>
      <c r="B124" s="40"/>
      <c r="C124" s="40" t="s">
        <v>292</v>
      </c>
      <c r="D124" s="24"/>
      <c r="E124" s="49"/>
      <c r="F124" s="47">
        <f>SourceП6!AL46</f>
        <v>37.57</v>
      </c>
      <c r="G124" s="26" t="str">
        <f>SourceП6!DD46</f>
        <v/>
      </c>
      <c r="H124" s="47">
        <f>ROUND(SourceП6!AC46*SourceП6!I46, 2)</f>
        <v>244.21</v>
      </c>
      <c r="I124" s="26"/>
      <c r="J124" s="26">
        <f>IF(SourceП6!BC46&lt;&gt; 0, SourceП6!BC46, 1)</f>
        <v>7.61</v>
      </c>
      <c r="K124" s="47">
        <f>SourceП6!P46</f>
        <v>1858.4</v>
      </c>
      <c r="L124" s="27"/>
    </row>
    <row r="125" spans="1:26" ht="14.25" x14ac:dyDescent="0.2">
      <c r="A125" s="39"/>
      <c r="B125" s="40"/>
      <c r="C125" s="40" t="s">
        <v>293</v>
      </c>
      <c r="D125" s="24" t="s">
        <v>294</v>
      </c>
      <c r="E125" s="49">
        <f>SourceП6!BZ46</f>
        <v>95</v>
      </c>
      <c r="F125" s="43"/>
      <c r="G125" s="26"/>
      <c r="H125" s="47">
        <f>SUM(S120:S130)</f>
        <v>623.25</v>
      </c>
      <c r="I125" s="29"/>
      <c r="J125" s="45">
        <f>SourceП6!AT46</f>
        <v>95</v>
      </c>
      <c r="K125" s="47">
        <f>SUM(T120:T130)</f>
        <v>4742.88</v>
      </c>
      <c r="L125" s="27"/>
    </row>
    <row r="126" spans="1:26" ht="14.25" x14ac:dyDescent="0.2">
      <c r="A126" s="39"/>
      <c r="B126" s="40"/>
      <c r="C126" s="40" t="s">
        <v>295</v>
      </c>
      <c r="D126" s="24" t="s">
        <v>294</v>
      </c>
      <c r="E126" s="49">
        <f>SourceП6!CA46</f>
        <v>65</v>
      </c>
      <c r="F126" s="43"/>
      <c r="G126" s="26"/>
      <c r="H126" s="47">
        <f>SUM(U120:U130)</f>
        <v>426.43</v>
      </c>
      <c r="I126" s="29"/>
      <c r="J126" s="45">
        <f>SourceП6!AU46</f>
        <v>65</v>
      </c>
      <c r="K126" s="47">
        <f>SUM(V120:V130)</f>
        <v>3245.13</v>
      </c>
      <c r="L126" s="27"/>
    </row>
    <row r="127" spans="1:26" ht="14.25" x14ac:dyDescent="0.2">
      <c r="A127" s="39"/>
      <c r="B127" s="40"/>
      <c r="C127" s="40" t="s">
        <v>296</v>
      </c>
      <c r="D127" s="24" t="s">
        <v>297</v>
      </c>
      <c r="E127" s="49">
        <f>SourceП6!AQ46</f>
        <v>9.9700000000000006</v>
      </c>
      <c r="F127" s="47"/>
      <c r="G127" s="26" t="str">
        <f>SourceП6!DI46</f>
        <v/>
      </c>
      <c r="H127" s="47"/>
      <c r="I127" s="26"/>
      <c r="J127" s="26"/>
      <c r="K127" s="47"/>
      <c r="L127" s="30">
        <f>SourceП6!U46</f>
        <v>64.805000000000007</v>
      </c>
    </row>
    <row r="128" spans="1:26" ht="128.25" x14ac:dyDescent="0.2">
      <c r="A128" s="39" t="str">
        <f>SourceП6!E47</f>
        <v>11,1</v>
      </c>
      <c r="B128" s="40" t="str">
        <f>SourceП6!F47</f>
        <v>21.1.08.01-0133</v>
      </c>
      <c r="C128" s="40" t="str">
        <f>SourceП6!G47</f>
        <v>Кабели парной скрутки огнестойкие для систем пожарной сигнализации с однопроволочными медными жилами, изоляцией из кремнийорганической резины, оболочкой из безгалогенной полимерной композиции, не распространяющий горение, с низким дымо- и газовыделением, марки КПСнг(А)-FRHF 1х2х1,5</v>
      </c>
      <c r="D128" s="24" t="str">
        <f>SourceП6!H47</f>
        <v>1000 м</v>
      </c>
      <c r="E128" s="49">
        <f>SourceП6!I47</f>
        <v>0.499</v>
      </c>
      <c r="F128" s="47">
        <f>SourceП6!AL47+SourceП6!AM47+SourceП6!AO47</f>
        <v>10596.78</v>
      </c>
      <c r="G128" s="31" t="s">
        <v>3</v>
      </c>
      <c r="H128" s="47">
        <f>ROUND(SourceП6!AC47*SourceП6!I47, 2)+ROUND(SourceП6!AD47*SourceП6!I47, 2)+ROUND(SourceП6!AF47*SourceП6!I47, 2)</f>
        <v>5287.79</v>
      </c>
      <c r="I128" s="26"/>
      <c r="J128" s="26">
        <f>IF(SourceП6!BC47&lt;&gt; 0, SourceП6!BC47, 1)</f>
        <v>7.61</v>
      </c>
      <c r="K128" s="47">
        <f>SourceП6!O47</f>
        <v>40240.11</v>
      </c>
      <c r="L128" s="27"/>
      <c r="S128">
        <f>ROUND((SourceП6!FX47/100)*((ROUND(SourceП6!AF47*SourceП6!I47, 2)+ROUND(SourceП6!AE47*SourceП6!I47, 2))), 2)</f>
        <v>0</v>
      </c>
      <c r="T128">
        <f>SourceП6!X47</f>
        <v>0</v>
      </c>
      <c r="U128">
        <f>ROUND((SourceП6!FY47/100)*((ROUND(SourceП6!AF47*SourceП6!I47, 2)+ROUND(SourceП6!AE47*SourceП6!I47, 2))), 2)</f>
        <v>0</v>
      </c>
      <c r="V128">
        <f>SourceП6!Y47</f>
        <v>0</v>
      </c>
      <c r="W128">
        <f>IF(SourceП6!BI47&lt;=1,H128, 0)</f>
        <v>0</v>
      </c>
      <c r="X128">
        <f>IF(SourceП6!BI47=2,H128, 0)</f>
        <v>5287.79</v>
      </c>
      <c r="Y128">
        <f>IF(SourceП6!BI47=3,H128, 0)</f>
        <v>0</v>
      </c>
      <c r="Z128">
        <f>IF(SourceП6!BI47=4,H128, 0)</f>
        <v>0</v>
      </c>
    </row>
    <row r="129" spans="1:26" ht="128.25" x14ac:dyDescent="0.2">
      <c r="A129" s="39" t="str">
        <f>SourceП6!E48</f>
        <v>11,2</v>
      </c>
      <c r="B129" s="40" t="str">
        <f>SourceП6!F48</f>
        <v>21.1.08.01-0131</v>
      </c>
      <c r="C129" s="40" t="str">
        <f>SourceП6!G48</f>
        <v>Кабели парной скрутки огнестойкие для систем пожарной сигнализации с однопроволочными медными жилами, изоляцией из кремнийорганической резины, оболочкой из безгалогенной полимерной композиции, не распространяющий горение, с низким дымо- и газовыделением, марки КПСнг(А)-FRHF 1х2х0,5</v>
      </c>
      <c r="D129" s="24" t="str">
        <f>SourceП6!H48</f>
        <v>1000 м</v>
      </c>
      <c r="E129" s="49">
        <f>SourceП6!I48</f>
        <v>0.14000000000000001</v>
      </c>
      <c r="F129" s="47">
        <f>SourceП6!AL48+SourceП6!AM48+SourceП6!AO48</f>
        <v>7307.7</v>
      </c>
      <c r="G129" s="31" t="s">
        <v>3</v>
      </c>
      <c r="H129" s="47">
        <f>ROUND(SourceП6!AC48*SourceП6!I48, 2)+ROUND(SourceП6!AD48*SourceП6!I48, 2)+ROUND(SourceП6!AF48*SourceП6!I48, 2)</f>
        <v>1023.08</v>
      </c>
      <c r="I129" s="26"/>
      <c r="J129" s="26">
        <f>IF(SourceП6!BC48&lt;&gt; 0, SourceП6!BC48, 1)</f>
        <v>7.61</v>
      </c>
      <c r="K129" s="47">
        <f>SourceП6!O48</f>
        <v>7785.62</v>
      </c>
      <c r="L129" s="27"/>
      <c r="S129">
        <f>ROUND((SourceП6!FX48/100)*((ROUND(SourceП6!AF48*SourceП6!I48, 2)+ROUND(SourceП6!AE48*SourceП6!I48, 2))), 2)</f>
        <v>0</v>
      </c>
      <c r="T129">
        <f>SourceП6!X48</f>
        <v>0</v>
      </c>
      <c r="U129">
        <f>ROUND((SourceП6!FY48/100)*((ROUND(SourceП6!AF48*SourceП6!I48, 2)+ROUND(SourceП6!AE48*SourceП6!I48, 2))), 2)</f>
        <v>0</v>
      </c>
      <c r="V129">
        <f>SourceП6!Y48</f>
        <v>0</v>
      </c>
      <c r="W129">
        <f>IF(SourceП6!BI48&lt;=1,H129, 0)</f>
        <v>0</v>
      </c>
      <c r="X129">
        <f>IF(SourceП6!BI48=2,H129, 0)</f>
        <v>1023.08</v>
      </c>
      <c r="Y129">
        <f>IF(SourceП6!BI48=3,H129, 0)</f>
        <v>0</v>
      </c>
      <c r="Z129">
        <f>IF(SourceП6!BI48=4,H129, 0)</f>
        <v>0</v>
      </c>
    </row>
    <row r="130" spans="1:26" ht="114" x14ac:dyDescent="0.2">
      <c r="A130" s="41" t="str">
        <f>SourceП6!E49</f>
        <v>11,3</v>
      </c>
      <c r="B130" s="42" t="str">
        <f>SourceП6!F49</f>
        <v>21.1.06.10-0168</v>
      </c>
      <c r="C130" s="42" t="str">
        <f>SourceП6!G49</f>
        <v>Кабель силовой огнестойкий с медными жилами с изоляцией и оболочкой из ПВХ, не распространяющий горение, с низким дымо- и газовыделением, напряжением 1,0 кВ (ГОСТ Р 53769-2010), марки ВВГнг(A)-FRLS 3х1,5ок(N,РЕ)</v>
      </c>
      <c r="D130" s="32" t="str">
        <f>SourceП6!H49</f>
        <v>1000 м</v>
      </c>
      <c r="E130" s="33">
        <f>SourceП6!I49</f>
        <v>1.0999999999999999E-2</v>
      </c>
      <c r="F130" s="34">
        <f>SourceП6!AL49+SourceП6!AM49+SourceП6!AO49</f>
        <v>19862.939999999999</v>
      </c>
      <c r="G130" s="35" t="s">
        <v>3</v>
      </c>
      <c r="H130" s="34">
        <f>ROUND(SourceП6!AC49*SourceП6!I49, 2)+ROUND(SourceП6!AD49*SourceП6!I49, 2)+ROUND(SourceП6!AF49*SourceП6!I49, 2)</f>
        <v>218.49</v>
      </c>
      <c r="I130" s="36"/>
      <c r="J130" s="36">
        <f>IF(SourceП6!BC49&lt;&gt; 0, SourceП6!BC49, 1)</f>
        <v>7.61</v>
      </c>
      <c r="K130" s="34">
        <f>SourceП6!O49</f>
        <v>1662.73</v>
      </c>
      <c r="L130" s="37"/>
      <c r="S130">
        <f>ROUND((SourceП6!FX49/100)*((ROUND(SourceП6!AF49*SourceП6!I49, 2)+ROUND(SourceП6!AE49*SourceП6!I49, 2))), 2)</f>
        <v>0</v>
      </c>
      <c r="T130">
        <f>SourceП6!X49</f>
        <v>0</v>
      </c>
      <c r="U130">
        <f>ROUND((SourceП6!FY49/100)*((ROUND(SourceП6!AF49*SourceП6!I49, 2)+ROUND(SourceП6!AE49*SourceП6!I49, 2))), 2)</f>
        <v>0</v>
      </c>
      <c r="V130">
        <f>SourceП6!Y49</f>
        <v>0</v>
      </c>
      <c r="W130">
        <f>IF(SourceП6!BI49&lt;=1,H130, 0)</f>
        <v>0</v>
      </c>
      <c r="X130">
        <f>IF(SourceП6!BI49=2,H130, 0)</f>
        <v>218.49</v>
      </c>
      <c r="Y130">
        <f>IF(SourceП6!BI49=3,H130, 0)</f>
        <v>0</v>
      </c>
      <c r="Z130">
        <f>IF(SourceП6!BI49=4,H130, 0)</f>
        <v>0</v>
      </c>
    </row>
    <row r="131" spans="1:26" ht="15" x14ac:dyDescent="0.25">
      <c r="G131" s="54">
        <f>H121+H122+H124+H125+H126+SUM(H128:H130)</f>
        <v>8742.8799999999992</v>
      </c>
      <c r="H131" s="54"/>
      <c r="J131" s="54">
        <f>K121+K122+K124+K125+K126+SUM(K128:K130)</f>
        <v>66533.180000000008</v>
      </c>
      <c r="K131" s="54"/>
      <c r="L131" s="38">
        <f>SourceП6!U46</f>
        <v>64.805000000000007</v>
      </c>
      <c r="O131" s="20">
        <f>G131</f>
        <v>8742.8799999999992</v>
      </c>
      <c r="P131" s="20">
        <f>J131</f>
        <v>66533.180000000008</v>
      </c>
      <c r="Q131" s="20">
        <f>L131</f>
        <v>64.805000000000007</v>
      </c>
      <c r="W131">
        <f>IF(SourceП6!BI46&lt;=1,H121+H122+H124+H125+H126, 0)</f>
        <v>0</v>
      </c>
      <c r="X131">
        <f>IF(SourceП6!BI46=2,H121+H122+H124+H125+H126, 0)</f>
        <v>2213.52</v>
      </c>
      <c r="Y131">
        <f>IF(SourceП6!BI46=3,H121+H122+H124+H125+H126, 0)</f>
        <v>0</v>
      </c>
      <c r="Z131">
        <f>IF(SourceП6!BI46=4,H121+H122+H124+H125+H126, 0)</f>
        <v>0</v>
      </c>
    </row>
    <row r="132" spans="1:26" ht="15" x14ac:dyDescent="0.25">
      <c r="A132" s="53" t="str">
        <f>CONCATENATE("Итого по локальной смете: ",IF(SourceП6!G51&lt;&gt;"Новая локальная смета", SourceП6!G51, ""))</f>
        <v xml:space="preserve">Итого по локальной смете: </v>
      </c>
      <c r="B132" s="53"/>
      <c r="C132" s="53"/>
      <c r="D132" s="53"/>
      <c r="E132" s="53"/>
      <c r="F132" s="53"/>
      <c r="G132" s="52">
        <f>SUM(O27:O131)</f>
        <v>27738.35</v>
      </c>
      <c r="H132" s="52"/>
      <c r="I132" s="22"/>
      <c r="J132" s="52">
        <f>SUM(P27:P131)</f>
        <v>211088.57</v>
      </c>
      <c r="K132" s="52"/>
      <c r="L132" s="38">
        <f>SUM(Q27:Q131)</f>
        <v>298.45860000000005</v>
      </c>
    </row>
    <row r="133" spans="1:26" ht="15" x14ac:dyDescent="0.25">
      <c r="C133" s="53" t="str">
        <f>SourceП6!H79</f>
        <v>Итого</v>
      </c>
      <c r="D133" s="53"/>
      <c r="E133" s="53"/>
      <c r="F133" s="53"/>
      <c r="G133" s="53"/>
      <c r="H133" s="53"/>
      <c r="I133" s="53"/>
      <c r="J133" s="52">
        <f>IF(SourceП6!F79=0, "", SourceП6!F79)</f>
        <v>211088.57</v>
      </c>
      <c r="K133" s="52"/>
    </row>
    <row r="134" spans="1:26" ht="14.25" x14ac:dyDescent="0.2">
      <c r="C134" s="60" t="str">
        <f>SourceП6!H80</f>
        <v>НДС 18%</v>
      </c>
      <c r="D134" s="60"/>
      <c r="E134" s="60"/>
      <c r="F134" s="60"/>
      <c r="G134" s="60"/>
      <c r="H134" s="60"/>
      <c r="I134" s="60"/>
      <c r="J134" s="57">
        <f>IF(SourceП6!F80=0, "", SourceП6!F80)</f>
        <v>37995.94</v>
      </c>
      <c r="K134" s="57"/>
    </row>
    <row r="135" spans="1:26" ht="15" x14ac:dyDescent="0.25">
      <c r="C135" s="53" t="str">
        <f>SourceП6!H81</f>
        <v>Всего</v>
      </c>
      <c r="D135" s="53"/>
      <c r="E135" s="53"/>
      <c r="F135" s="53"/>
      <c r="G135" s="53"/>
      <c r="H135" s="53"/>
      <c r="I135" s="53"/>
      <c r="J135" s="52">
        <f>IF(SourceП6!F81=0, "", SourceП6!F81)</f>
        <v>249084.51</v>
      </c>
      <c r="K135" s="52"/>
    </row>
    <row r="137" spans="1:26" x14ac:dyDescent="0.2">
      <c r="D137" s="68"/>
      <c r="E137" s="68"/>
      <c r="F137" s="68"/>
      <c r="G137" s="68"/>
      <c r="H137" s="68"/>
      <c r="I137" s="68"/>
    </row>
    <row r="138" spans="1:26" ht="14.25" x14ac:dyDescent="0.2">
      <c r="A138" s="21" t="s">
        <v>301</v>
      </c>
      <c r="B138" s="21"/>
      <c r="C138" s="49"/>
      <c r="D138" s="51"/>
      <c r="E138" s="51"/>
      <c r="F138" s="51"/>
      <c r="G138" s="51"/>
      <c r="H138" s="51"/>
      <c r="I138" s="51" t="str">
        <f>IF(SourceП6!AB12&lt;&gt;"", SourceП6!AB12," ")</f>
        <v xml:space="preserve"> </v>
      </c>
      <c r="J138" s="48"/>
      <c r="K138" s="48"/>
      <c r="L138" s="48"/>
    </row>
    <row r="139" spans="1:26" ht="14.25" x14ac:dyDescent="0.2">
      <c r="A139" s="48"/>
      <c r="B139" s="48"/>
      <c r="C139" s="49"/>
      <c r="D139" s="55"/>
      <c r="E139" s="55"/>
      <c r="F139" s="55"/>
      <c r="G139" s="55"/>
      <c r="H139" s="55"/>
      <c r="I139" s="51"/>
      <c r="J139" s="48"/>
      <c r="K139" s="48"/>
      <c r="L139" s="48"/>
    </row>
    <row r="140" spans="1:26" ht="14.25" x14ac:dyDescent="0.2">
      <c r="A140" s="48"/>
      <c r="B140" s="48"/>
      <c r="C140" s="49"/>
      <c r="D140" s="51"/>
      <c r="E140" s="51"/>
      <c r="F140" s="51"/>
      <c r="G140" s="51"/>
      <c r="H140" s="51"/>
      <c r="I140" s="51"/>
      <c r="J140" s="48"/>
      <c r="K140" s="48"/>
      <c r="L140" s="48"/>
    </row>
    <row r="141" spans="1:26" ht="14.25" x14ac:dyDescent="0.2">
      <c r="A141" s="21" t="s">
        <v>301</v>
      </c>
      <c r="B141" s="21"/>
      <c r="C141" s="49"/>
      <c r="D141" s="51"/>
      <c r="E141" s="51"/>
      <c r="F141" s="51"/>
      <c r="G141" s="51"/>
      <c r="H141" s="51"/>
      <c r="I141" s="51" t="str">
        <f>IF(SourceП6!AD12&lt;&gt;"", SourceП6!AD12," ")</f>
        <v xml:space="preserve"> </v>
      </c>
      <c r="J141" s="48"/>
      <c r="K141" s="48"/>
      <c r="L141" s="48"/>
    </row>
    <row r="142" spans="1:26" ht="14.25" x14ac:dyDescent="0.2">
      <c r="A142" s="48"/>
      <c r="B142" s="48"/>
      <c r="C142" s="48"/>
      <c r="D142" s="55"/>
      <c r="E142" s="55"/>
      <c r="F142" s="55"/>
      <c r="G142" s="55"/>
      <c r="H142" s="55"/>
      <c r="I142" s="51"/>
      <c r="J142" s="48"/>
      <c r="K142" s="48"/>
      <c r="L142" s="48"/>
    </row>
    <row r="143" spans="1:26" x14ac:dyDescent="0.2">
      <c r="D143" s="68"/>
      <c r="E143" s="68"/>
      <c r="F143" s="68"/>
      <c r="G143" s="68"/>
      <c r="H143" s="68"/>
      <c r="I143" s="68"/>
    </row>
    <row r="144" spans="1:26" x14ac:dyDescent="0.2">
      <c r="D144" s="68"/>
      <c r="E144" s="68"/>
      <c r="F144" s="68"/>
      <c r="G144" s="68"/>
      <c r="H144" s="68"/>
      <c r="I144" s="68"/>
    </row>
  </sheetData>
  <mergeCells count="75">
    <mergeCell ref="J58:K58"/>
    <mergeCell ref="G58:H58"/>
    <mergeCell ref="G119:H119"/>
    <mergeCell ref="J111:K111"/>
    <mergeCell ref="G111:H111"/>
    <mergeCell ref="J101:K101"/>
    <mergeCell ref="G101:H101"/>
    <mergeCell ref="J93:K93"/>
    <mergeCell ref="G93:H93"/>
    <mergeCell ref="G74:H74"/>
    <mergeCell ref="J66:K66"/>
    <mergeCell ref="G66:H66"/>
    <mergeCell ref="G132:H132"/>
    <mergeCell ref="J132:K132"/>
    <mergeCell ref="A132:F132"/>
    <mergeCell ref="C135:I135"/>
    <mergeCell ref="J135:K135"/>
    <mergeCell ref="D139:H139"/>
    <mergeCell ref="J48:K48"/>
    <mergeCell ref="G48:H48"/>
    <mergeCell ref="J38:K38"/>
    <mergeCell ref="G38:H38"/>
    <mergeCell ref="J84:K84"/>
    <mergeCell ref="G84:H84"/>
    <mergeCell ref="J74:K74"/>
    <mergeCell ref="C133:I133"/>
    <mergeCell ref="J133:K133"/>
    <mergeCell ref="J131:K131"/>
    <mergeCell ref="G131:H131"/>
    <mergeCell ref="J119:K119"/>
    <mergeCell ref="C134:I134"/>
    <mergeCell ref="J134:K134"/>
    <mergeCell ref="C21:F21"/>
    <mergeCell ref="G21:H21"/>
    <mergeCell ref="I21:J21"/>
    <mergeCell ref="K21:L21"/>
    <mergeCell ref="D142:H142"/>
    <mergeCell ref="C22:F22"/>
    <mergeCell ref="G22:H22"/>
    <mergeCell ref="I22:J22"/>
    <mergeCell ref="K22:L22"/>
    <mergeCell ref="A24:L24"/>
    <mergeCell ref="C19:F19"/>
    <mergeCell ref="G19:H19"/>
    <mergeCell ref="I19:J19"/>
    <mergeCell ref="K19:L19"/>
    <mergeCell ref="C20:F20"/>
    <mergeCell ref="G20:H20"/>
    <mergeCell ref="I20:J20"/>
    <mergeCell ref="K20:L20"/>
    <mergeCell ref="C17:F17"/>
    <mergeCell ref="G17:H17"/>
    <mergeCell ref="I17:J17"/>
    <mergeCell ref="K17:L17"/>
    <mergeCell ref="C18:F18"/>
    <mergeCell ref="G18:H18"/>
    <mergeCell ref="I18:J18"/>
    <mergeCell ref="K18:L18"/>
    <mergeCell ref="B10:K10"/>
    <mergeCell ref="B11:K11"/>
    <mergeCell ref="B13:K13"/>
    <mergeCell ref="G15:H15"/>
    <mergeCell ref="I15:J15"/>
    <mergeCell ref="C16:F16"/>
    <mergeCell ref="G16:H16"/>
    <mergeCell ref="I16:J16"/>
    <mergeCell ref="K16:L16"/>
    <mergeCell ref="B7:E7"/>
    <mergeCell ref="H7:L7"/>
    <mergeCell ref="B3:E3"/>
    <mergeCell ref="H3:L3"/>
    <mergeCell ref="B4:E4"/>
    <mergeCell ref="H4:L4"/>
    <mergeCell ref="B6:E6"/>
    <mergeCell ref="H6:L6"/>
  </mergeCells>
  <pageMargins left="0.4" right="0.2" top="0.2" bottom="0.4" header="0.2" footer="0.2"/>
  <pageSetup paperSize="9" scale="57" fitToHeight="0" orientation="portrait" r:id="rId1"/>
  <headerFooter>
    <oddHeader>&amp;L&amp;8</oddHeader>
    <oddFooter>&amp;R&amp;P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K150"/>
  <sheetViews>
    <sheetView topLeftCell="A94" workbookViewId="0">
      <selection activeCell="A146" sqref="A146:AH146"/>
    </sheetView>
  </sheetViews>
  <sheetFormatPr defaultColWidth="9.140625" defaultRowHeight="12.75" x14ac:dyDescent="0.2"/>
  <cols>
    <col min="1" max="256" width="9.140625" customWidth="1"/>
  </cols>
  <sheetData>
    <row r="1" spans="1:133" x14ac:dyDescent="0.2">
      <c r="A1">
        <v>0</v>
      </c>
      <c r="B1" t="s">
        <v>0</v>
      </c>
      <c r="D1" t="s">
        <v>1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0</v>
      </c>
      <c r="L1">
        <v>13277</v>
      </c>
      <c r="M1">
        <v>10</v>
      </c>
    </row>
    <row r="12" spans="1:133" x14ac:dyDescent="0.2">
      <c r="A12" s="1">
        <v>1</v>
      </c>
      <c r="B12" s="1">
        <v>145</v>
      </c>
      <c r="C12" s="1">
        <v>0</v>
      </c>
      <c r="D12" s="1">
        <f>ROW(A87)</f>
        <v>87</v>
      </c>
      <c r="E12" s="1">
        <v>0</v>
      </c>
      <c r="F12" s="1" t="s">
        <v>3</v>
      </c>
      <c r="G12" s="1" t="s">
        <v>4</v>
      </c>
      <c r="H12" s="1" t="s">
        <v>3</v>
      </c>
      <c r="I12" s="1">
        <v>0</v>
      </c>
      <c r="J12" s="1" t="s">
        <v>3</v>
      </c>
      <c r="K12" s="1">
        <v>0</v>
      </c>
      <c r="L12" s="1"/>
      <c r="M12" s="1"/>
      <c r="N12" s="1"/>
      <c r="O12" s="1">
        <v>0</v>
      </c>
      <c r="P12" s="1">
        <v>0</v>
      </c>
      <c r="Q12" s="1">
        <v>0</v>
      </c>
      <c r="R12" s="1">
        <v>0</v>
      </c>
      <c r="S12" s="1"/>
      <c r="T12" s="1"/>
      <c r="U12" s="1" t="s">
        <v>3</v>
      </c>
      <c r="V12" s="1">
        <v>0</v>
      </c>
      <c r="W12" s="1" t="s">
        <v>3</v>
      </c>
      <c r="X12" s="1" t="s">
        <v>3</v>
      </c>
      <c r="Y12" s="1" t="s">
        <v>3</v>
      </c>
      <c r="Z12" s="1" t="s">
        <v>3</v>
      </c>
      <c r="AA12" s="1" t="s">
        <v>3</v>
      </c>
      <c r="AB12" s="1" t="s">
        <v>3</v>
      </c>
      <c r="AC12" s="1" t="s">
        <v>3</v>
      </c>
      <c r="AD12" s="1" t="s">
        <v>3</v>
      </c>
      <c r="AE12" s="1" t="s">
        <v>3</v>
      </c>
      <c r="AF12" s="1" t="s">
        <v>3</v>
      </c>
      <c r="AG12" s="1" t="s">
        <v>3</v>
      </c>
      <c r="AH12" s="1" t="s">
        <v>3</v>
      </c>
      <c r="AI12" s="1" t="s">
        <v>3</v>
      </c>
      <c r="AJ12" s="1" t="s">
        <v>3</v>
      </c>
      <c r="AK12" s="1"/>
      <c r="AL12" s="1" t="s">
        <v>3</v>
      </c>
      <c r="AM12" s="1" t="s">
        <v>3</v>
      </c>
      <c r="AN12" s="1" t="s">
        <v>3</v>
      </c>
      <c r="AO12" s="1"/>
      <c r="AP12" s="1" t="s">
        <v>3</v>
      </c>
      <c r="AQ12" s="1" t="s">
        <v>3</v>
      </c>
      <c r="AR12" s="1" t="s">
        <v>3</v>
      </c>
      <c r="AS12" s="1"/>
      <c r="AT12" s="1"/>
      <c r="AU12" s="1"/>
      <c r="AV12" s="1"/>
      <c r="AW12" s="1"/>
      <c r="AX12" s="1" t="s">
        <v>3</v>
      </c>
      <c r="AY12" s="1" t="s">
        <v>3</v>
      </c>
      <c r="AZ12" s="1" t="s">
        <v>3</v>
      </c>
      <c r="BA12" s="1"/>
      <c r="BB12" s="1"/>
      <c r="BC12" s="1"/>
      <c r="BD12" s="1"/>
      <c r="BE12" s="1"/>
      <c r="BF12" s="1"/>
      <c r="BG12" s="1"/>
      <c r="BH12" s="1" t="s">
        <v>5</v>
      </c>
      <c r="BI12" s="1" t="s">
        <v>6</v>
      </c>
      <c r="BJ12" s="1">
        <v>1</v>
      </c>
      <c r="BK12" s="1">
        <v>1</v>
      </c>
      <c r="BL12" s="1">
        <v>0</v>
      </c>
      <c r="BM12" s="1">
        <v>0</v>
      </c>
      <c r="BN12" s="1">
        <v>1</v>
      </c>
      <c r="BO12" s="1">
        <v>0</v>
      </c>
      <c r="BP12" s="1">
        <v>2</v>
      </c>
      <c r="BQ12" s="1">
        <v>2</v>
      </c>
      <c r="BR12" s="1">
        <v>1</v>
      </c>
      <c r="BS12" s="1">
        <v>1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1" t="s">
        <v>7</v>
      </c>
      <c r="BZ12" s="1" t="s">
        <v>8</v>
      </c>
      <c r="CA12" s="1" t="s">
        <v>7</v>
      </c>
      <c r="CB12" s="1" t="s">
        <v>7</v>
      </c>
      <c r="CC12" s="1" t="s">
        <v>7</v>
      </c>
      <c r="CD12" s="1" t="s">
        <v>7</v>
      </c>
      <c r="CE12" s="1" t="s">
        <v>9</v>
      </c>
      <c r="CF12" s="1">
        <v>0</v>
      </c>
      <c r="CG12" s="1">
        <v>0</v>
      </c>
      <c r="CH12" s="1">
        <v>8</v>
      </c>
      <c r="CI12" s="1" t="s">
        <v>3</v>
      </c>
      <c r="CJ12" s="1" t="s">
        <v>3</v>
      </c>
      <c r="CK12" s="1">
        <v>0</v>
      </c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5" spans="1:133" x14ac:dyDescent="0.2">
      <c r="A15" s="1">
        <v>15</v>
      </c>
      <c r="B15" s="1">
        <v>1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</row>
    <row r="18" spans="1:245" x14ac:dyDescent="0.2">
      <c r="A18" s="2">
        <v>52</v>
      </c>
      <c r="B18" s="2">
        <f t="shared" ref="B18:G18" si="0">B87</f>
        <v>145</v>
      </c>
      <c r="C18" s="2">
        <f t="shared" si="0"/>
        <v>1</v>
      </c>
      <c r="D18" s="2">
        <f t="shared" si="0"/>
        <v>12</v>
      </c>
      <c r="E18" s="2">
        <f t="shared" si="0"/>
        <v>0</v>
      </c>
      <c r="F18" s="2" t="str">
        <f t="shared" si="0"/>
        <v/>
      </c>
      <c r="G18" s="2" t="str">
        <f t="shared" si="0"/>
        <v>Кислов пожарка ПОДВАЛ ШКУЛЁВА.</v>
      </c>
      <c r="H18" s="2"/>
      <c r="I18" s="2"/>
      <c r="J18" s="2"/>
      <c r="K18" s="2"/>
      <c r="L18" s="2"/>
      <c r="M18" s="2"/>
      <c r="N18" s="2"/>
      <c r="O18" s="2">
        <f t="shared" ref="O18:AT18" si="1">O87</f>
        <v>243958.73</v>
      </c>
      <c r="P18" s="2">
        <f t="shared" si="1"/>
        <v>207080.31</v>
      </c>
      <c r="Q18" s="2">
        <f t="shared" si="1"/>
        <v>5477.42</v>
      </c>
      <c r="R18" s="2">
        <f t="shared" si="1"/>
        <v>617.02</v>
      </c>
      <c r="S18" s="2">
        <f t="shared" si="1"/>
        <v>31401</v>
      </c>
      <c r="T18" s="2">
        <f t="shared" si="1"/>
        <v>0</v>
      </c>
      <c r="U18" s="2">
        <f t="shared" si="1"/>
        <v>427.72839999999997</v>
      </c>
      <c r="V18" s="2">
        <f t="shared" si="1"/>
        <v>6.7240000000000002</v>
      </c>
      <c r="W18" s="2">
        <f t="shared" si="1"/>
        <v>0</v>
      </c>
      <c r="X18" s="2">
        <f t="shared" si="1"/>
        <v>28487.52</v>
      </c>
      <c r="Y18" s="2">
        <f t="shared" si="1"/>
        <v>20219.61</v>
      </c>
      <c r="Z18" s="2">
        <f t="shared" si="1"/>
        <v>0</v>
      </c>
      <c r="AA18" s="2">
        <f t="shared" si="1"/>
        <v>0</v>
      </c>
      <c r="AB18" s="2">
        <f t="shared" si="1"/>
        <v>0</v>
      </c>
      <c r="AC18" s="2">
        <f t="shared" si="1"/>
        <v>0</v>
      </c>
      <c r="AD18" s="2">
        <f t="shared" si="1"/>
        <v>0</v>
      </c>
      <c r="AE18" s="2">
        <f t="shared" si="1"/>
        <v>0</v>
      </c>
      <c r="AF18" s="2">
        <f t="shared" si="1"/>
        <v>0</v>
      </c>
      <c r="AG18" s="2">
        <f t="shared" si="1"/>
        <v>0</v>
      </c>
      <c r="AH18" s="2">
        <f t="shared" si="1"/>
        <v>0</v>
      </c>
      <c r="AI18" s="2">
        <f t="shared" si="1"/>
        <v>0</v>
      </c>
      <c r="AJ18" s="2">
        <f t="shared" si="1"/>
        <v>0</v>
      </c>
      <c r="AK18" s="2">
        <f t="shared" si="1"/>
        <v>0</v>
      </c>
      <c r="AL18" s="2">
        <f t="shared" si="1"/>
        <v>0</v>
      </c>
      <c r="AM18" s="2">
        <f t="shared" si="1"/>
        <v>0</v>
      </c>
      <c r="AN18" s="2">
        <f t="shared" si="1"/>
        <v>0</v>
      </c>
      <c r="AO18" s="2">
        <f t="shared" si="1"/>
        <v>0</v>
      </c>
      <c r="AP18" s="2">
        <f t="shared" si="1"/>
        <v>0</v>
      </c>
      <c r="AQ18" s="2">
        <f t="shared" si="1"/>
        <v>0</v>
      </c>
      <c r="AR18" s="2">
        <f t="shared" si="1"/>
        <v>292665.86</v>
      </c>
      <c r="AS18" s="2">
        <f t="shared" si="1"/>
        <v>0</v>
      </c>
      <c r="AT18" s="2">
        <f t="shared" si="1"/>
        <v>292665.86</v>
      </c>
      <c r="AU18" s="2">
        <f t="shared" ref="AU18:BZ18" si="2">AU87</f>
        <v>0</v>
      </c>
      <c r="AV18" s="2">
        <f t="shared" si="2"/>
        <v>207080.31</v>
      </c>
      <c r="AW18" s="2">
        <f t="shared" si="2"/>
        <v>207080.31</v>
      </c>
      <c r="AX18" s="2">
        <f t="shared" si="2"/>
        <v>0</v>
      </c>
      <c r="AY18" s="2">
        <f t="shared" si="2"/>
        <v>207080.31</v>
      </c>
      <c r="AZ18" s="2">
        <f t="shared" si="2"/>
        <v>0</v>
      </c>
      <c r="BA18" s="2">
        <f t="shared" si="2"/>
        <v>0</v>
      </c>
      <c r="BB18" s="2">
        <f t="shared" si="2"/>
        <v>0</v>
      </c>
      <c r="BC18" s="2">
        <f t="shared" si="2"/>
        <v>0</v>
      </c>
      <c r="BD18" s="2">
        <f t="shared" si="2"/>
        <v>0</v>
      </c>
      <c r="BE18" s="2">
        <f t="shared" si="2"/>
        <v>0</v>
      </c>
      <c r="BF18" s="2">
        <f t="shared" si="2"/>
        <v>0</v>
      </c>
      <c r="BG18" s="2">
        <f t="shared" si="2"/>
        <v>0</v>
      </c>
      <c r="BH18" s="2">
        <f t="shared" si="2"/>
        <v>0</v>
      </c>
      <c r="BI18" s="2">
        <f t="shared" si="2"/>
        <v>0</v>
      </c>
      <c r="BJ18" s="2">
        <f t="shared" si="2"/>
        <v>0</v>
      </c>
      <c r="BK18" s="2">
        <f t="shared" si="2"/>
        <v>0</v>
      </c>
      <c r="BL18" s="2">
        <f t="shared" si="2"/>
        <v>0</v>
      </c>
      <c r="BM18" s="2">
        <f t="shared" si="2"/>
        <v>0</v>
      </c>
      <c r="BN18" s="2">
        <f t="shared" si="2"/>
        <v>0</v>
      </c>
      <c r="BO18" s="2">
        <f t="shared" si="2"/>
        <v>0</v>
      </c>
      <c r="BP18" s="2">
        <f t="shared" si="2"/>
        <v>0</v>
      </c>
      <c r="BQ18" s="2">
        <f t="shared" si="2"/>
        <v>0</v>
      </c>
      <c r="BR18" s="2">
        <f t="shared" si="2"/>
        <v>0</v>
      </c>
      <c r="BS18" s="2">
        <f t="shared" si="2"/>
        <v>0</v>
      </c>
      <c r="BT18" s="2">
        <f t="shared" si="2"/>
        <v>0</v>
      </c>
      <c r="BU18" s="2">
        <f t="shared" si="2"/>
        <v>0</v>
      </c>
      <c r="BV18" s="2">
        <f t="shared" si="2"/>
        <v>0</v>
      </c>
      <c r="BW18" s="2">
        <f t="shared" si="2"/>
        <v>0</v>
      </c>
      <c r="BX18" s="2">
        <f t="shared" si="2"/>
        <v>0</v>
      </c>
      <c r="BY18" s="2">
        <f t="shared" si="2"/>
        <v>0</v>
      </c>
      <c r="BZ18" s="2">
        <f t="shared" si="2"/>
        <v>0</v>
      </c>
      <c r="CA18" s="2">
        <f t="shared" ref="CA18:DF18" si="3">CA87</f>
        <v>0</v>
      </c>
      <c r="CB18" s="2">
        <f t="shared" si="3"/>
        <v>0</v>
      </c>
      <c r="CC18" s="2">
        <f t="shared" si="3"/>
        <v>0</v>
      </c>
      <c r="CD18" s="2">
        <f t="shared" si="3"/>
        <v>0</v>
      </c>
      <c r="CE18" s="2">
        <f t="shared" si="3"/>
        <v>0</v>
      </c>
      <c r="CF18" s="2">
        <f t="shared" si="3"/>
        <v>0</v>
      </c>
      <c r="CG18" s="2">
        <f t="shared" si="3"/>
        <v>0</v>
      </c>
      <c r="CH18" s="2">
        <f t="shared" si="3"/>
        <v>0</v>
      </c>
      <c r="CI18" s="2">
        <f t="shared" si="3"/>
        <v>0</v>
      </c>
      <c r="CJ18" s="2">
        <f t="shared" si="3"/>
        <v>0</v>
      </c>
      <c r="CK18" s="2">
        <f t="shared" si="3"/>
        <v>0</v>
      </c>
      <c r="CL18" s="2">
        <f t="shared" si="3"/>
        <v>0</v>
      </c>
      <c r="CM18" s="2">
        <f t="shared" si="3"/>
        <v>0</v>
      </c>
      <c r="CN18" s="2">
        <f t="shared" si="3"/>
        <v>0</v>
      </c>
      <c r="CO18" s="2">
        <f t="shared" si="3"/>
        <v>0</v>
      </c>
      <c r="CP18" s="2">
        <f t="shared" si="3"/>
        <v>0</v>
      </c>
      <c r="CQ18" s="2">
        <f t="shared" si="3"/>
        <v>0</v>
      </c>
      <c r="CR18" s="2">
        <f t="shared" si="3"/>
        <v>0</v>
      </c>
      <c r="CS18" s="2">
        <f t="shared" si="3"/>
        <v>0</v>
      </c>
      <c r="CT18" s="2">
        <f t="shared" si="3"/>
        <v>0</v>
      </c>
      <c r="CU18" s="2">
        <f t="shared" si="3"/>
        <v>0</v>
      </c>
      <c r="CV18" s="2">
        <f t="shared" si="3"/>
        <v>0</v>
      </c>
      <c r="CW18" s="2">
        <f t="shared" si="3"/>
        <v>0</v>
      </c>
      <c r="CX18" s="2">
        <f t="shared" si="3"/>
        <v>0</v>
      </c>
      <c r="CY18" s="2">
        <f t="shared" si="3"/>
        <v>0</v>
      </c>
      <c r="CZ18" s="2">
        <f t="shared" si="3"/>
        <v>0</v>
      </c>
      <c r="DA18" s="2">
        <f t="shared" si="3"/>
        <v>0</v>
      </c>
      <c r="DB18" s="2">
        <f t="shared" si="3"/>
        <v>0</v>
      </c>
      <c r="DC18" s="2">
        <f t="shared" si="3"/>
        <v>0</v>
      </c>
      <c r="DD18" s="2">
        <f t="shared" si="3"/>
        <v>0</v>
      </c>
      <c r="DE18" s="2">
        <f t="shared" si="3"/>
        <v>0</v>
      </c>
      <c r="DF18" s="2">
        <f t="shared" si="3"/>
        <v>0</v>
      </c>
      <c r="DG18" s="3">
        <f t="shared" ref="DG18:EL18" si="4">DG87</f>
        <v>0</v>
      </c>
      <c r="DH18" s="3">
        <f t="shared" si="4"/>
        <v>0</v>
      </c>
      <c r="DI18" s="3">
        <f t="shared" si="4"/>
        <v>0</v>
      </c>
      <c r="DJ18" s="3">
        <f t="shared" si="4"/>
        <v>0</v>
      </c>
      <c r="DK18" s="3">
        <f t="shared" si="4"/>
        <v>0</v>
      </c>
      <c r="DL18" s="3">
        <f t="shared" si="4"/>
        <v>0</v>
      </c>
      <c r="DM18" s="3">
        <f t="shared" si="4"/>
        <v>0</v>
      </c>
      <c r="DN18" s="3">
        <f t="shared" si="4"/>
        <v>0</v>
      </c>
      <c r="DO18" s="3">
        <f t="shared" si="4"/>
        <v>0</v>
      </c>
      <c r="DP18" s="3">
        <f t="shared" si="4"/>
        <v>0</v>
      </c>
      <c r="DQ18" s="3">
        <f t="shared" si="4"/>
        <v>0</v>
      </c>
      <c r="DR18" s="3">
        <f t="shared" si="4"/>
        <v>0</v>
      </c>
      <c r="DS18" s="3">
        <f t="shared" si="4"/>
        <v>0</v>
      </c>
      <c r="DT18" s="3">
        <f t="shared" si="4"/>
        <v>0</v>
      </c>
      <c r="DU18" s="3">
        <f t="shared" si="4"/>
        <v>0</v>
      </c>
      <c r="DV18" s="3">
        <f t="shared" si="4"/>
        <v>0</v>
      </c>
      <c r="DW18" s="3">
        <f t="shared" si="4"/>
        <v>0</v>
      </c>
      <c r="DX18" s="3">
        <f t="shared" si="4"/>
        <v>0</v>
      </c>
      <c r="DY18" s="3">
        <f t="shared" si="4"/>
        <v>0</v>
      </c>
      <c r="DZ18" s="3">
        <f t="shared" si="4"/>
        <v>0</v>
      </c>
      <c r="EA18" s="3">
        <f t="shared" si="4"/>
        <v>0</v>
      </c>
      <c r="EB18" s="3">
        <f t="shared" si="4"/>
        <v>0</v>
      </c>
      <c r="EC18" s="3">
        <f t="shared" si="4"/>
        <v>0</v>
      </c>
      <c r="ED18" s="3">
        <f t="shared" si="4"/>
        <v>0</v>
      </c>
      <c r="EE18" s="3">
        <f t="shared" si="4"/>
        <v>0</v>
      </c>
      <c r="EF18" s="3">
        <f t="shared" si="4"/>
        <v>0</v>
      </c>
      <c r="EG18" s="3">
        <f t="shared" si="4"/>
        <v>0</v>
      </c>
      <c r="EH18" s="3">
        <f t="shared" si="4"/>
        <v>0</v>
      </c>
      <c r="EI18" s="3">
        <f t="shared" si="4"/>
        <v>0</v>
      </c>
      <c r="EJ18" s="3">
        <f t="shared" si="4"/>
        <v>0</v>
      </c>
      <c r="EK18" s="3">
        <f t="shared" si="4"/>
        <v>0</v>
      </c>
      <c r="EL18" s="3">
        <f t="shared" si="4"/>
        <v>0</v>
      </c>
      <c r="EM18" s="3">
        <f t="shared" ref="EM18:FR18" si="5">EM87</f>
        <v>0</v>
      </c>
      <c r="EN18" s="3">
        <f t="shared" si="5"/>
        <v>0</v>
      </c>
      <c r="EO18" s="3">
        <f t="shared" si="5"/>
        <v>0</v>
      </c>
      <c r="EP18" s="3">
        <f t="shared" si="5"/>
        <v>0</v>
      </c>
      <c r="EQ18" s="3">
        <f t="shared" si="5"/>
        <v>0</v>
      </c>
      <c r="ER18" s="3">
        <f t="shared" si="5"/>
        <v>0</v>
      </c>
      <c r="ES18" s="3">
        <f t="shared" si="5"/>
        <v>0</v>
      </c>
      <c r="ET18" s="3">
        <f t="shared" si="5"/>
        <v>0</v>
      </c>
      <c r="EU18" s="3">
        <f t="shared" si="5"/>
        <v>0</v>
      </c>
      <c r="EV18" s="3">
        <f t="shared" si="5"/>
        <v>0</v>
      </c>
      <c r="EW18" s="3">
        <f t="shared" si="5"/>
        <v>0</v>
      </c>
      <c r="EX18" s="3">
        <f t="shared" si="5"/>
        <v>0</v>
      </c>
      <c r="EY18" s="3">
        <f t="shared" si="5"/>
        <v>0</v>
      </c>
      <c r="EZ18" s="3">
        <f t="shared" si="5"/>
        <v>0</v>
      </c>
      <c r="FA18" s="3">
        <f t="shared" si="5"/>
        <v>0</v>
      </c>
      <c r="FB18" s="3">
        <f t="shared" si="5"/>
        <v>0</v>
      </c>
      <c r="FC18" s="3">
        <f t="shared" si="5"/>
        <v>0</v>
      </c>
      <c r="FD18" s="3">
        <f t="shared" si="5"/>
        <v>0</v>
      </c>
      <c r="FE18" s="3">
        <f t="shared" si="5"/>
        <v>0</v>
      </c>
      <c r="FF18" s="3">
        <f t="shared" si="5"/>
        <v>0</v>
      </c>
      <c r="FG18" s="3">
        <f t="shared" si="5"/>
        <v>0</v>
      </c>
      <c r="FH18" s="3">
        <f t="shared" si="5"/>
        <v>0</v>
      </c>
      <c r="FI18" s="3">
        <f t="shared" si="5"/>
        <v>0</v>
      </c>
      <c r="FJ18" s="3">
        <f t="shared" si="5"/>
        <v>0</v>
      </c>
      <c r="FK18" s="3">
        <f t="shared" si="5"/>
        <v>0</v>
      </c>
      <c r="FL18" s="3">
        <f t="shared" si="5"/>
        <v>0</v>
      </c>
      <c r="FM18" s="3">
        <f t="shared" si="5"/>
        <v>0</v>
      </c>
      <c r="FN18" s="3">
        <f t="shared" si="5"/>
        <v>0</v>
      </c>
      <c r="FO18" s="3">
        <f t="shared" si="5"/>
        <v>0</v>
      </c>
      <c r="FP18" s="3">
        <f t="shared" si="5"/>
        <v>0</v>
      </c>
      <c r="FQ18" s="3">
        <f t="shared" si="5"/>
        <v>0</v>
      </c>
      <c r="FR18" s="3">
        <f t="shared" si="5"/>
        <v>0</v>
      </c>
      <c r="FS18" s="3">
        <f t="shared" ref="FS18:GX18" si="6">FS87</f>
        <v>0</v>
      </c>
      <c r="FT18" s="3">
        <f t="shared" si="6"/>
        <v>0</v>
      </c>
      <c r="FU18" s="3">
        <f t="shared" si="6"/>
        <v>0</v>
      </c>
      <c r="FV18" s="3">
        <f t="shared" si="6"/>
        <v>0</v>
      </c>
      <c r="FW18" s="3">
        <f t="shared" si="6"/>
        <v>0</v>
      </c>
      <c r="FX18" s="3">
        <f t="shared" si="6"/>
        <v>0</v>
      </c>
      <c r="FY18" s="3">
        <f t="shared" si="6"/>
        <v>0</v>
      </c>
      <c r="FZ18" s="3">
        <f t="shared" si="6"/>
        <v>0</v>
      </c>
      <c r="GA18" s="3">
        <f t="shared" si="6"/>
        <v>0</v>
      </c>
      <c r="GB18" s="3">
        <f t="shared" si="6"/>
        <v>0</v>
      </c>
      <c r="GC18" s="3">
        <f t="shared" si="6"/>
        <v>0</v>
      </c>
      <c r="GD18" s="3">
        <f t="shared" si="6"/>
        <v>0</v>
      </c>
      <c r="GE18" s="3">
        <f t="shared" si="6"/>
        <v>0</v>
      </c>
      <c r="GF18" s="3">
        <f t="shared" si="6"/>
        <v>0</v>
      </c>
      <c r="GG18" s="3">
        <f t="shared" si="6"/>
        <v>0</v>
      </c>
      <c r="GH18" s="3">
        <f t="shared" si="6"/>
        <v>0</v>
      </c>
      <c r="GI18" s="3">
        <f t="shared" si="6"/>
        <v>0</v>
      </c>
      <c r="GJ18" s="3">
        <f t="shared" si="6"/>
        <v>0</v>
      </c>
      <c r="GK18" s="3">
        <f t="shared" si="6"/>
        <v>0</v>
      </c>
      <c r="GL18" s="3">
        <f t="shared" si="6"/>
        <v>0</v>
      </c>
      <c r="GM18" s="3">
        <f t="shared" si="6"/>
        <v>0</v>
      </c>
      <c r="GN18" s="3">
        <f t="shared" si="6"/>
        <v>0</v>
      </c>
      <c r="GO18" s="3">
        <f t="shared" si="6"/>
        <v>0</v>
      </c>
      <c r="GP18" s="3">
        <f t="shared" si="6"/>
        <v>0</v>
      </c>
      <c r="GQ18" s="3">
        <f t="shared" si="6"/>
        <v>0</v>
      </c>
      <c r="GR18" s="3">
        <f t="shared" si="6"/>
        <v>0</v>
      </c>
      <c r="GS18" s="3">
        <f t="shared" si="6"/>
        <v>0</v>
      </c>
      <c r="GT18" s="3">
        <f t="shared" si="6"/>
        <v>0</v>
      </c>
      <c r="GU18" s="3">
        <f t="shared" si="6"/>
        <v>0</v>
      </c>
      <c r="GV18" s="3">
        <f t="shared" si="6"/>
        <v>0</v>
      </c>
      <c r="GW18" s="3">
        <f t="shared" si="6"/>
        <v>0</v>
      </c>
      <c r="GX18" s="3">
        <f t="shared" si="6"/>
        <v>0</v>
      </c>
    </row>
    <row r="20" spans="1:245" x14ac:dyDescent="0.2">
      <c r="A20" s="1">
        <v>3</v>
      </c>
      <c r="B20" s="1">
        <v>1</v>
      </c>
      <c r="C20" s="1"/>
      <c r="D20" s="1">
        <f>ROW(A55)</f>
        <v>55</v>
      </c>
      <c r="E20" s="1"/>
      <c r="F20" s="1" t="s">
        <v>10</v>
      </c>
      <c r="G20" s="1" t="s">
        <v>10</v>
      </c>
      <c r="H20" s="1" t="s">
        <v>3</v>
      </c>
      <c r="I20" s="1">
        <v>0</v>
      </c>
      <c r="J20" s="1" t="s">
        <v>3</v>
      </c>
      <c r="K20" s="1">
        <v>0</v>
      </c>
      <c r="L20" s="1" t="s">
        <v>3</v>
      </c>
      <c r="M20" s="1"/>
      <c r="N20" s="1"/>
      <c r="O20" s="1"/>
      <c r="P20" s="1"/>
      <c r="Q20" s="1"/>
      <c r="R20" s="1"/>
      <c r="S20" s="1"/>
      <c r="T20" s="1"/>
      <c r="U20" s="1" t="s">
        <v>3</v>
      </c>
      <c r="V20" s="1">
        <v>0</v>
      </c>
      <c r="W20" s="1"/>
      <c r="X20" s="1"/>
      <c r="Y20" s="1"/>
      <c r="Z20" s="1"/>
      <c r="AA20" s="1"/>
      <c r="AB20" s="1" t="s">
        <v>3</v>
      </c>
      <c r="AC20" s="1" t="s">
        <v>3</v>
      </c>
      <c r="AD20" s="1" t="s">
        <v>3</v>
      </c>
      <c r="AE20" s="1" t="s">
        <v>3</v>
      </c>
      <c r="AF20" s="1" t="s">
        <v>3</v>
      </c>
      <c r="AG20" s="1" t="s">
        <v>3</v>
      </c>
      <c r="AH20" s="1"/>
      <c r="AI20" s="1"/>
      <c r="AJ20" s="1"/>
      <c r="AK20" s="1"/>
      <c r="AL20" s="1"/>
      <c r="AM20" s="1"/>
      <c r="AN20" s="1"/>
      <c r="AO20" s="1"/>
      <c r="AP20" s="1" t="s">
        <v>3</v>
      </c>
      <c r="AQ20" s="1" t="s">
        <v>3</v>
      </c>
      <c r="AR20" s="1" t="s">
        <v>3</v>
      </c>
      <c r="AS20" s="1"/>
      <c r="AT20" s="1"/>
      <c r="AU20" s="1"/>
      <c r="AV20" s="1"/>
      <c r="AW20" s="1"/>
      <c r="AX20" s="1"/>
      <c r="AY20" s="1"/>
      <c r="AZ20" s="1" t="s">
        <v>3</v>
      </c>
      <c r="BA20" s="1"/>
      <c r="BB20" s="1" t="s">
        <v>3</v>
      </c>
      <c r="BC20" s="1" t="s">
        <v>3</v>
      </c>
      <c r="BD20" s="1" t="s">
        <v>3</v>
      </c>
      <c r="BE20" s="1" t="s">
        <v>3</v>
      </c>
      <c r="BF20" s="1" t="s">
        <v>3</v>
      </c>
      <c r="BG20" s="1" t="s">
        <v>3</v>
      </c>
      <c r="BH20" s="1" t="s">
        <v>3</v>
      </c>
      <c r="BI20" s="1" t="s">
        <v>3</v>
      </c>
      <c r="BJ20" s="1" t="s">
        <v>3</v>
      </c>
      <c r="BK20" s="1" t="s">
        <v>3</v>
      </c>
      <c r="BL20" s="1" t="s">
        <v>3</v>
      </c>
      <c r="BM20" s="1" t="s">
        <v>3</v>
      </c>
      <c r="BN20" s="1" t="s">
        <v>3</v>
      </c>
      <c r="BO20" s="1" t="s">
        <v>3</v>
      </c>
      <c r="BP20" s="1" t="s">
        <v>3</v>
      </c>
      <c r="BQ20" s="1"/>
      <c r="BR20" s="1"/>
      <c r="BS20" s="1"/>
      <c r="BT20" s="1"/>
      <c r="BU20" s="1"/>
      <c r="BV20" s="1"/>
      <c r="BW20" s="1"/>
      <c r="BX20" s="1">
        <v>0</v>
      </c>
      <c r="BY20" s="1"/>
      <c r="BZ20" s="1"/>
      <c r="CA20" s="1"/>
      <c r="CB20" s="1"/>
      <c r="CC20" s="1"/>
      <c r="CD20" s="1"/>
      <c r="CE20" s="1"/>
      <c r="CF20" s="1">
        <v>0</v>
      </c>
      <c r="CG20" s="1">
        <v>0</v>
      </c>
      <c r="CH20" s="1"/>
      <c r="CI20" s="1" t="s">
        <v>3</v>
      </c>
      <c r="CJ20" s="1" t="s">
        <v>3</v>
      </c>
    </row>
    <row r="22" spans="1:245" x14ac:dyDescent="0.2">
      <c r="A22" s="2">
        <v>52</v>
      </c>
      <c r="B22" s="2">
        <f t="shared" ref="B22:G22" si="7">B55</f>
        <v>1</v>
      </c>
      <c r="C22" s="2">
        <f t="shared" si="7"/>
        <v>3</v>
      </c>
      <c r="D22" s="2">
        <f t="shared" si="7"/>
        <v>20</v>
      </c>
      <c r="E22" s="2">
        <f t="shared" si="7"/>
        <v>0</v>
      </c>
      <c r="F22" s="2" t="str">
        <f t="shared" si="7"/>
        <v>Новая локальная смета</v>
      </c>
      <c r="G22" s="2" t="str">
        <f t="shared" si="7"/>
        <v>Новая локальная смета</v>
      </c>
      <c r="H22" s="2"/>
      <c r="I22" s="2"/>
      <c r="J22" s="2"/>
      <c r="K22" s="2"/>
      <c r="L22" s="2"/>
      <c r="M22" s="2"/>
      <c r="N22" s="2"/>
      <c r="O22" s="2">
        <f t="shared" ref="O22:AT22" si="8">O55</f>
        <v>243958.73</v>
      </c>
      <c r="P22" s="2">
        <f t="shared" si="8"/>
        <v>207080.31</v>
      </c>
      <c r="Q22" s="2">
        <f t="shared" si="8"/>
        <v>5477.42</v>
      </c>
      <c r="R22" s="2">
        <f t="shared" si="8"/>
        <v>617.02</v>
      </c>
      <c r="S22" s="2">
        <f t="shared" si="8"/>
        <v>31401</v>
      </c>
      <c r="T22" s="2">
        <f t="shared" si="8"/>
        <v>0</v>
      </c>
      <c r="U22" s="2">
        <f t="shared" si="8"/>
        <v>427.72839999999997</v>
      </c>
      <c r="V22" s="2">
        <f t="shared" si="8"/>
        <v>6.7240000000000002</v>
      </c>
      <c r="W22" s="2">
        <f t="shared" si="8"/>
        <v>0</v>
      </c>
      <c r="X22" s="2">
        <f t="shared" si="8"/>
        <v>28487.52</v>
      </c>
      <c r="Y22" s="2">
        <f t="shared" si="8"/>
        <v>20219.61</v>
      </c>
      <c r="Z22" s="2">
        <f t="shared" si="8"/>
        <v>0</v>
      </c>
      <c r="AA22" s="2">
        <f t="shared" si="8"/>
        <v>0</v>
      </c>
      <c r="AB22" s="2">
        <f t="shared" si="8"/>
        <v>243958.73</v>
      </c>
      <c r="AC22" s="2">
        <f t="shared" si="8"/>
        <v>207080.31</v>
      </c>
      <c r="AD22" s="2">
        <f t="shared" si="8"/>
        <v>5477.42</v>
      </c>
      <c r="AE22" s="2">
        <f t="shared" si="8"/>
        <v>617.02</v>
      </c>
      <c r="AF22" s="2">
        <f t="shared" si="8"/>
        <v>31401</v>
      </c>
      <c r="AG22" s="2">
        <f t="shared" si="8"/>
        <v>0</v>
      </c>
      <c r="AH22" s="2">
        <f t="shared" si="8"/>
        <v>427.72839999999997</v>
      </c>
      <c r="AI22" s="2">
        <f t="shared" si="8"/>
        <v>6.7240000000000002</v>
      </c>
      <c r="AJ22" s="2">
        <f t="shared" si="8"/>
        <v>0</v>
      </c>
      <c r="AK22" s="2">
        <f t="shared" si="8"/>
        <v>28487.52</v>
      </c>
      <c r="AL22" s="2">
        <f t="shared" si="8"/>
        <v>20219.61</v>
      </c>
      <c r="AM22" s="2">
        <f t="shared" si="8"/>
        <v>0</v>
      </c>
      <c r="AN22" s="2">
        <f t="shared" si="8"/>
        <v>0</v>
      </c>
      <c r="AO22" s="2">
        <f t="shared" si="8"/>
        <v>0</v>
      </c>
      <c r="AP22" s="2">
        <f t="shared" si="8"/>
        <v>0</v>
      </c>
      <c r="AQ22" s="2">
        <f t="shared" si="8"/>
        <v>0</v>
      </c>
      <c r="AR22" s="2">
        <f t="shared" si="8"/>
        <v>292665.86</v>
      </c>
      <c r="AS22" s="2">
        <f t="shared" si="8"/>
        <v>0</v>
      </c>
      <c r="AT22" s="2">
        <f t="shared" si="8"/>
        <v>292665.86</v>
      </c>
      <c r="AU22" s="2">
        <f t="shared" ref="AU22:BZ22" si="9">AU55</f>
        <v>0</v>
      </c>
      <c r="AV22" s="2">
        <f t="shared" si="9"/>
        <v>207080.31</v>
      </c>
      <c r="AW22" s="2">
        <f t="shared" si="9"/>
        <v>207080.31</v>
      </c>
      <c r="AX22" s="2">
        <f t="shared" si="9"/>
        <v>0</v>
      </c>
      <c r="AY22" s="2">
        <f t="shared" si="9"/>
        <v>207080.31</v>
      </c>
      <c r="AZ22" s="2">
        <f t="shared" si="9"/>
        <v>0</v>
      </c>
      <c r="BA22" s="2">
        <f t="shared" si="9"/>
        <v>0</v>
      </c>
      <c r="BB22" s="2">
        <f t="shared" si="9"/>
        <v>0</v>
      </c>
      <c r="BC22" s="2">
        <f t="shared" si="9"/>
        <v>0</v>
      </c>
      <c r="BD22" s="2">
        <f t="shared" si="9"/>
        <v>0</v>
      </c>
      <c r="BE22" s="2">
        <f t="shared" si="9"/>
        <v>0</v>
      </c>
      <c r="BF22" s="2">
        <f t="shared" si="9"/>
        <v>0</v>
      </c>
      <c r="BG22" s="2">
        <f t="shared" si="9"/>
        <v>0</v>
      </c>
      <c r="BH22" s="2">
        <f t="shared" si="9"/>
        <v>0</v>
      </c>
      <c r="BI22" s="2">
        <f t="shared" si="9"/>
        <v>0</v>
      </c>
      <c r="BJ22" s="2">
        <f t="shared" si="9"/>
        <v>0</v>
      </c>
      <c r="BK22" s="2">
        <f t="shared" si="9"/>
        <v>0</v>
      </c>
      <c r="BL22" s="2">
        <f t="shared" si="9"/>
        <v>0</v>
      </c>
      <c r="BM22" s="2">
        <f t="shared" si="9"/>
        <v>0</v>
      </c>
      <c r="BN22" s="2">
        <f t="shared" si="9"/>
        <v>0</v>
      </c>
      <c r="BO22" s="2">
        <f t="shared" si="9"/>
        <v>0</v>
      </c>
      <c r="BP22" s="2">
        <f t="shared" si="9"/>
        <v>0</v>
      </c>
      <c r="BQ22" s="2">
        <f t="shared" si="9"/>
        <v>0</v>
      </c>
      <c r="BR22" s="2">
        <f t="shared" si="9"/>
        <v>0</v>
      </c>
      <c r="BS22" s="2">
        <f t="shared" si="9"/>
        <v>0</v>
      </c>
      <c r="BT22" s="2">
        <f t="shared" si="9"/>
        <v>0</v>
      </c>
      <c r="BU22" s="2">
        <f t="shared" si="9"/>
        <v>0</v>
      </c>
      <c r="BV22" s="2">
        <f t="shared" si="9"/>
        <v>0</v>
      </c>
      <c r="BW22" s="2">
        <f t="shared" si="9"/>
        <v>0</v>
      </c>
      <c r="BX22" s="2">
        <f t="shared" si="9"/>
        <v>0</v>
      </c>
      <c r="BY22" s="2">
        <f t="shared" si="9"/>
        <v>0</v>
      </c>
      <c r="BZ22" s="2">
        <f t="shared" si="9"/>
        <v>0</v>
      </c>
      <c r="CA22" s="2">
        <f t="shared" ref="CA22:DF22" si="10">CA55</f>
        <v>292665.86</v>
      </c>
      <c r="CB22" s="2">
        <f t="shared" si="10"/>
        <v>0</v>
      </c>
      <c r="CC22" s="2">
        <f t="shared" si="10"/>
        <v>292665.86</v>
      </c>
      <c r="CD22" s="2">
        <f t="shared" si="10"/>
        <v>0</v>
      </c>
      <c r="CE22" s="2">
        <f t="shared" si="10"/>
        <v>207080.31</v>
      </c>
      <c r="CF22" s="2">
        <f t="shared" si="10"/>
        <v>207080.31</v>
      </c>
      <c r="CG22" s="2">
        <f t="shared" si="10"/>
        <v>0</v>
      </c>
      <c r="CH22" s="2">
        <f t="shared" si="10"/>
        <v>207080.31</v>
      </c>
      <c r="CI22" s="2">
        <f t="shared" si="10"/>
        <v>0</v>
      </c>
      <c r="CJ22" s="2">
        <f t="shared" si="10"/>
        <v>0</v>
      </c>
      <c r="CK22" s="2">
        <f t="shared" si="10"/>
        <v>0</v>
      </c>
      <c r="CL22" s="2">
        <f t="shared" si="10"/>
        <v>0</v>
      </c>
      <c r="CM22" s="2">
        <f t="shared" si="10"/>
        <v>0</v>
      </c>
      <c r="CN22" s="2">
        <f t="shared" si="10"/>
        <v>0</v>
      </c>
      <c r="CO22" s="2">
        <f t="shared" si="10"/>
        <v>0</v>
      </c>
      <c r="CP22" s="2">
        <f t="shared" si="10"/>
        <v>0</v>
      </c>
      <c r="CQ22" s="2">
        <f t="shared" si="10"/>
        <v>0</v>
      </c>
      <c r="CR22" s="2">
        <f t="shared" si="10"/>
        <v>0</v>
      </c>
      <c r="CS22" s="2">
        <f t="shared" si="10"/>
        <v>0</v>
      </c>
      <c r="CT22" s="2">
        <f t="shared" si="10"/>
        <v>0</v>
      </c>
      <c r="CU22" s="2">
        <f t="shared" si="10"/>
        <v>0</v>
      </c>
      <c r="CV22" s="2">
        <f t="shared" si="10"/>
        <v>0</v>
      </c>
      <c r="CW22" s="2">
        <f t="shared" si="10"/>
        <v>0</v>
      </c>
      <c r="CX22" s="2">
        <f t="shared" si="10"/>
        <v>0</v>
      </c>
      <c r="CY22" s="2">
        <f t="shared" si="10"/>
        <v>0</v>
      </c>
      <c r="CZ22" s="2">
        <f t="shared" si="10"/>
        <v>0</v>
      </c>
      <c r="DA22" s="2">
        <f t="shared" si="10"/>
        <v>0</v>
      </c>
      <c r="DB22" s="2">
        <f t="shared" si="10"/>
        <v>0</v>
      </c>
      <c r="DC22" s="2">
        <f t="shared" si="10"/>
        <v>0</v>
      </c>
      <c r="DD22" s="2">
        <f t="shared" si="10"/>
        <v>0</v>
      </c>
      <c r="DE22" s="2">
        <f t="shared" si="10"/>
        <v>0</v>
      </c>
      <c r="DF22" s="2">
        <f t="shared" si="10"/>
        <v>0</v>
      </c>
      <c r="DG22" s="3">
        <f t="shared" ref="DG22:EL22" si="11">DG55</f>
        <v>0</v>
      </c>
      <c r="DH22" s="3">
        <f t="shared" si="11"/>
        <v>0</v>
      </c>
      <c r="DI22" s="3">
        <f t="shared" si="11"/>
        <v>0</v>
      </c>
      <c r="DJ22" s="3">
        <f t="shared" si="11"/>
        <v>0</v>
      </c>
      <c r="DK22" s="3">
        <f t="shared" si="11"/>
        <v>0</v>
      </c>
      <c r="DL22" s="3">
        <f t="shared" si="11"/>
        <v>0</v>
      </c>
      <c r="DM22" s="3">
        <f t="shared" si="11"/>
        <v>0</v>
      </c>
      <c r="DN22" s="3">
        <f t="shared" si="11"/>
        <v>0</v>
      </c>
      <c r="DO22" s="3">
        <f t="shared" si="11"/>
        <v>0</v>
      </c>
      <c r="DP22" s="3">
        <f t="shared" si="11"/>
        <v>0</v>
      </c>
      <c r="DQ22" s="3">
        <f t="shared" si="11"/>
        <v>0</v>
      </c>
      <c r="DR22" s="3">
        <f t="shared" si="11"/>
        <v>0</v>
      </c>
      <c r="DS22" s="3">
        <f t="shared" si="11"/>
        <v>0</v>
      </c>
      <c r="DT22" s="3">
        <f t="shared" si="11"/>
        <v>0</v>
      </c>
      <c r="DU22" s="3">
        <f t="shared" si="11"/>
        <v>0</v>
      </c>
      <c r="DV22" s="3">
        <f t="shared" si="11"/>
        <v>0</v>
      </c>
      <c r="DW22" s="3">
        <f t="shared" si="11"/>
        <v>0</v>
      </c>
      <c r="DX22" s="3">
        <f t="shared" si="11"/>
        <v>0</v>
      </c>
      <c r="DY22" s="3">
        <f t="shared" si="11"/>
        <v>0</v>
      </c>
      <c r="DZ22" s="3">
        <f t="shared" si="11"/>
        <v>0</v>
      </c>
      <c r="EA22" s="3">
        <f t="shared" si="11"/>
        <v>0</v>
      </c>
      <c r="EB22" s="3">
        <f t="shared" si="11"/>
        <v>0</v>
      </c>
      <c r="EC22" s="3">
        <f t="shared" si="11"/>
        <v>0</v>
      </c>
      <c r="ED22" s="3">
        <f t="shared" si="11"/>
        <v>0</v>
      </c>
      <c r="EE22" s="3">
        <f t="shared" si="11"/>
        <v>0</v>
      </c>
      <c r="EF22" s="3">
        <f t="shared" si="11"/>
        <v>0</v>
      </c>
      <c r="EG22" s="3">
        <f t="shared" si="11"/>
        <v>0</v>
      </c>
      <c r="EH22" s="3">
        <f t="shared" si="11"/>
        <v>0</v>
      </c>
      <c r="EI22" s="3">
        <f t="shared" si="11"/>
        <v>0</v>
      </c>
      <c r="EJ22" s="3">
        <f t="shared" si="11"/>
        <v>0</v>
      </c>
      <c r="EK22" s="3">
        <f t="shared" si="11"/>
        <v>0</v>
      </c>
      <c r="EL22" s="3">
        <f t="shared" si="11"/>
        <v>0</v>
      </c>
      <c r="EM22" s="3">
        <f t="shared" ref="EM22:FR22" si="12">EM55</f>
        <v>0</v>
      </c>
      <c r="EN22" s="3">
        <f t="shared" si="12"/>
        <v>0</v>
      </c>
      <c r="EO22" s="3">
        <f t="shared" si="12"/>
        <v>0</v>
      </c>
      <c r="EP22" s="3">
        <f t="shared" si="12"/>
        <v>0</v>
      </c>
      <c r="EQ22" s="3">
        <f t="shared" si="12"/>
        <v>0</v>
      </c>
      <c r="ER22" s="3">
        <f t="shared" si="12"/>
        <v>0</v>
      </c>
      <c r="ES22" s="3">
        <f t="shared" si="12"/>
        <v>0</v>
      </c>
      <c r="ET22" s="3">
        <f t="shared" si="12"/>
        <v>0</v>
      </c>
      <c r="EU22" s="3">
        <f t="shared" si="12"/>
        <v>0</v>
      </c>
      <c r="EV22" s="3">
        <f t="shared" si="12"/>
        <v>0</v>
      </c>
      <c r="EW22" s="3">
        <f t="shared" si="12"/>
        <v>0</v>
      </c>
      <c r="EX22" s="3">
        <f t="shared" si="12"/>
        <v>0</v>
      </c>
      <c r="EY22" s="3">
        <f t="shared" si="12"/>
        <v>0</v>
      </c>
      <c r="EZ22" s="3">
        <f t="shared" si="12"/>
        <v>0</v>
      </c>
      <c r="FA22" s="3">
        <f t="shared" si="12"/>
        <v>0</v>
      </c>
      <c r="FB22" s="3">
        <f t="shared" si="12"/>
        <v>0</v>
      </c>
      <c r="FC22" s="3">
        <f t="shared" si="12"/>
        <v>0</v>
      </c>
      <c r="FD22" s="3">
        <f t="shared" si="12"/>
        <v>0</v>
      </c>
      <c r="FE22" s="3">
        <f t="shared" si="12"/>
        <v>0</v>
      </c>
      <c r="FF22" s="3">
        <f t="shared" si="12"/>
        <v>0</v>
      </c>
      <c r="FG22" s="3">
        <f t="shared" si="12"/>
        <v>0</v>
      </c>
      <c r="FH22" s="3">
        <f t="shared" si="12"/>
        <v>0</v>
      </c>
      <c r="FI22" s="3">
        <f t="shared" si="12"/>
        <v>0</v>
      </c>
      <c r="FJ22" s="3">
        <f t="shared" si="12"/>
        <v>0</v>
      </c>
      <c r="FK22" s="3">
        <f t="shared" si="12"/>
        <v>0</v>
      </c>
      <c r="FL22" s="3">
        <f t="shared" si="12"/>
        <v>0</v>
      </c>
      <c r="FM22" s="3">
        <f t="shared" si="12"/>
        <v>0</v>
      </c>
      <c r="FN22" s="3">
        <f t="shared" si="12"/>
        <v>0</v>
      </c>
      <c r="FO22" s="3">
        <f t="shared" si="12"/>
        <v>0</v>
      </c>
      <c r="FP22" s="3">
        <f t="shared" si="12"/>
        <v>0</v>
      </c>
      <c r="FQ22" s="3">
        <f t="shared" si="12"/>
        <v>0</v>
      </c>
      <c r="FR22" s="3">
        <f t="shared" si="12"/>
        <v>0</v>
      </c>
      <c r="FS22" s="3">
        <f t="shared" ref="FS22:GX22" si="13">FS55</f>
        <v>0</v>
      </c>
      <c r="FT22" s="3">
        <f t="shared" si="13"/>
        <v>0</v>
      </c>
      <c r="FU22" s="3">
        <f t="shared" si="13"/>
        <v>0</v>
      </c>
      <c r="FV22" s="3">
        <f t="shared" si="13"/>
        <v>0</v>
      </c>
      <c r="FW22" s="3">
        <f t="shared" si="13"/>
        <v>0</v>
      </c>
      <c r="FX22" s="3">
        <f t="shared" si="13"/>
        <v>0</v>
      </c>
      <c r="FY22" s="3">
        <f t="shared" si="13"/>
        <v>0</v>
      </c>
      <c r="FZ22" s="3">
        <f t="shared" si="13"/>
        <v>0</v>
      </c>
      <c r="GA22" s="3">
        <f t="shared" si="13"/>
        <v>0</v>
      </c>
      <c r="GB22" s="3">
        <f t="shared" si="13"/>
        <v>0</v>
      </c>
      <c r="GC22" s="3">
        <f t="shared" si="13"/>
        <v>0</v>
      </c>
      <c r="GD22" s="3">
        <f t="shared" si="13"/>
        <v>0</v>
      </c>
      <c r="GE22" s="3">
        <f t="shared" si="13"/>
        <v>0</v>
      </c>
      <c r="GF22" s="3">
        <f t="shared" si="13"/>
        <v>0</v>
      </c>
      <c r="GG22" s="3">
        <f t="shared" si="13"/>
        <v>0</v>
      </c>
      <c r="GH22" s="3">
        <f t="shared" si="13"/>
        <v>0</v>
      </c>
      <c r="GI22" s="3">
        <f t="shared" si="13"/>
        <v>0</v>
      </c>
      <c r="GJ22" s="3">
        <f t="shared" si="13"/>
        <v>0</v>
      </c>
      <c r="GK22" s="3">
        <f t="shared" si="13"/>
        <v>0</v>
      </c>
      <c r="GL22" s="3">
        <f t="shared" si="13"/>
        <v>0</v>
      </c>
      <c r="GM22" s="3">
        <f t="shared" si="13"/>
        <v>0</v>
      </c>
      <c r="GN22" s="3">
        <f t="shared" si="13"/>
        <v>0</v>
      </c>
      <c r="GO22" s="3">
        <f t="shared" si="13"/>
        <v>0</v>
      </c>
      <c r="GP22" s="3">
        <f t="shared" si="13"/>
        <v>0</v>
      </c>
      <c r="GQ22" s="3">
        <f t="shared" si="13"/>
        <v>0</v>
      </c>
      <c r="GR22" s="3">
        <f t="shared" si="13"/>
        <v>0</v>
      </c>
      <c r="GS22" s="3">
        <f t="shared" si="13"/>
        <v>0</v>
      </c>
      <c r="GT22" s="3">
        <f t="shared" si="13"/>
        <v>0</v>
      </c>
      <c r="GU22" s="3">
        <f t="shared" si="13"/>
        <v>0</v>
      </c>
      <c r="GV22" s="3">
        <f t="shared" si="13"/>
        <v>0</v>
      </c>
      <c r="GW22" s="3">
        <f t="shared" si="13"/>
        <v>0</v>
      </c>
      <c r="GX22" s="3">
        <f t="shared" si="13"/>
        <v>0</v>
      </c>
    </row>
    <row r="24" spans="1:245" x14ac:dyDescent="0.2">
      <c r="A24">
        <v>17</v>
      </c>
      <c r="B24">
        <v>1</v>
      </c>
      <c r="C24" t="e">
        <f>ROW(#REF!)</f>
        <v>#REF!</v>
      </c>
      <c r="D24" t="e">
        <f>ROW(#REF!)</f>
        <v>#REF!</v>
      </c>
      <c r="E24" t="s">
        <v>11</v>
      </c>
      <c r="F24" t="s">
        <v>12</v>
      </c>
      <c r="G24" t="s">
        <v>13</v>
      </c>
      <c r="H24" t="s">
        <v>14</v>
      </c>
      <c r="I24">
        <v>3</v>
      </c>
      <c r="J24">
        <v>0</v>
      </c>
      <c r="O24">
        <f t="shared" ref="O24:O53" si="14">ROUND(CP24,2)</f>
        <v>4564.8599999999997</v>
      </c>
      <c r="P24">
        <f t="shared" ref="P24:P53" si="15">ROUND(CQ24*I24,2)</f>
        <v>1103.5999999999999</v>
      </c>
      <c r="Q24">
        <f t="shared" ref="Q24:Q53" si="16">ROUND(CR24*I24,2)</f>
        <v>904.07</v>
      </c>
      <c r="R24">
        <f t="shared" ref="R24:R53" si="17">ROUND(CS24*I24,2)</f>
        <v>101.14</v>
      </c>
      <c r="S24">
        <f t="shared" ref="S24:S53" si="18">ROUND(CT24*I24,2)</f>
        <v>2557.19</v>
      </c>
      <c r="T24">
        <f t="shared" ref="T24:T53" si="19">ROUND(CU24*I24,2)</f>
        <v>0</v>
      </c>
      <c r="U24">
        <f t="shared" ref="U24:U53" si="20">CV24*I24</f>
        <v>30.299999999999997</v>
      </c>
      <c r="V24">
        <f t="shared" ref="V24:V53" si="21">CW24*I24</f>
        <v>1.32</v>
      </c>
      <c r="W24">
        <f t="shared" ref="W24:W53" si="22">ROUND(CX24*I24,2)</f>
        <v>0</v>
      </c>
      <c r="X24">
        <f t="shared" ref="X24:X53" si="23">ROUND(CY24,2)</f>
        <v>2126.66</v>
      </c>
      <c r="Y24">
        <f t="shared" ref="Y24:Y53" si="24">ROUND(CZ24,2)</f>
        <v>1595</v>
      </c>
      <c r="AA24">
        <v>39045302</v>
      </c>
      <c r="AB24">
        <f t="shared" ref="AB24:AB53" si="25">ROUND((AC24+AD24+AF24),2)</f>
        <v>199.95</v>
      </c>
      <c r="AC24">
        <f t="shared" ref="AC24:AC53" si="26">ROUND((ES24),2)</f>
        <v>48.34</v>
      </c>
      <c r="AD24">
        <f t="shared" ref="AD24:AD53" si="27">ROUND((((ET24)-(EU24))+AE24),2)</f>
        <v>39.6</v>
      </c>
      <c r="AE24">
        <f t="shared" ref="AE24:AE53" si="28">ROUND((EU24),2)</f>
        <v>4.43</v>
      </c>
      <c r="AF24">
        <f t="shared" ref="AF24:AF53" si="29">ROUND((EV24),2)</f>
        <v>112.01</v>
      </c>
      <c r="AG24">
        <f t="shared" ref="AG24:AG53" si="30">ROUND((AP24),2)</f>
        <v>0</v>
      </c>
      <c r="AH24">
        <f t="shared" ref="AH24:AH53" si="31">(EW24)</f>
        <v>10.1</v>
      </c>
      <c r="AI24">
        <f t="shared" ref="AI24:AI53" si="32">(EX24)</f>
        <v>0.44</v>
      </c>
      <c r="AJ24">
        <f t="shared" ref="AJ24:AJ53" si="33">ROUND((AS24),2)</f>
        <v>0</v>
      </c>
      <c r="AK24">
        <v>199.95</v>
      </c>
      <c r="AL24">
        <v>48.34</v>
      </c>
      <c r="AM24">
        <v>39.6</v>
      </c>
      <c r="AN24">
        <v>4.43</v>
      </c>
      <c r="AO24">
        <v>112.01</v>
      </c>
      <c r="AP24">
        <v>0</v>
      </c>
      <c r="AQ24">
        <v>10.1</v>
      </c>
      <c r="AR24">
        <v>0.44</v>
      </c>
      <c r="AS24">
        <v>0</v>
      </c>
      <c r="AT24">
        <v>80</v>
      </c>
      <c r="AU24">
        <v>60</v>
      </c>
      <c r="AV24">
        <v>1</v>
      </c>
      <c r="AW24">
        <v>1</v>
      </c>
      <c r="AZ24">
        <v>7.61</v>
      </c>
      <c r="BA24">
        <v>7.61</v>
      </c>
      <c r="BB24">
        <v>7.61</v>
      </c>
      <c r="BC24">
        <v>7.61</v>
      </c>
      <c r="BD24" t="s">
        <v>3</v>
      </c>
      <c r="BE24" t="s">
        <v>3</v>
      </c>
      <c r="BF24" t="s">
        <v>3</v>
      </c>
      <c r="BG24" t="s">
        <v>3</v>
      </c>
      <c r="BH24">
        <v>0</v>
      </c>
      <c r="BI24">
        <v>2</v>
      </c>
      <c r="BJ24" t="s">
        <v>15</v>
      </c>
      <c r="BM24">
        <v>110001</v>
      </c>
      <c r="BN24">
        <v>0</v>
      </c>
      <c r="BO24" t="s">
        <v>3</v>
      </c>
      <c r="BP24">
        <v>0</v>
      </c>
      <c r="BQ24">
        <v>3</v>
      </c>
      <c r="BR24">
        <v>0</v>
      </c>
      <c r="BS24">
        <v>7.61</v>
      </c>
      <c r="BT24">
        <v>1</v>
      </c>
      <c r="BU24">
        <v>1</v>
      </c>
      <c r="BV24">
        <v>1</v>
      </c>
      <c r="BW24">
        <v>1</v>
      </c>
      <c r="BX24">
        <v>1</v>
      </c>
      <c r="BY24" t="s">
        <v>3</v>
      </c>
      <c r="BZ24">
        <v>80</v>
      </c>
      <c r="CA24">
        <v>60</v>
      </c>
      <c r="CF24">
        <v>0</v>
      </c>
      <c r="CG24">
        <v>0</v>
      </c>
      <c r="CM24">
        <v>0</v>
      </c>
      <c r="CN24" t="s">
        <v>3</v>
      </c>
      <c r="CO24">
        <v>0</v>
      </c>
      <c r="CP24">
        <f t="shared" ref="CP24:CP53" si="34">(P24+Q24+S24)</f>
        <v>4564.8600000000006</v>
      </c>
      <c r="CQ24">
        <f t="shared" ref="CQ24:CQ53" si="35">AC24*BC24</f>
        <v>367.86740000000003</v>
      </c>
      <c r="CR24">
        <f t="shared" ref="CR24:CR53" si="36">AD24*BB24</f>
        <v>301.35600000000005</v>
      </c>
      <c r="CS24">
        <f t="shared" ref="CS24:CS53" si="37">AE24*BS24</f>
        <v>33.712299999999999</v>
      </c>
      <c r="CT24">
        <f t="shared" ref="CT24:CT53" si="38">AF24*BA24</f>
        <v>852.39610000000005</v>
      </c>
      <c r="CU24">
        <f t="shared" ref="CU24:CU53" si="39">AG24</f>
        <v>0</v>
      </c>
      <c r="CV24">
        <f t="shared" ref="CV24:CV53" si="40">AH24</f>
        <v>10.1</v>
      </c>
      <c r="CW24">
        <f t="shared" ref="CW24:CW53" si="41">AI24</f>
        <v>0.44</v>
      </c>
      <c r="CX24">
        <f t="shared" ref="CX24:CX53" si="42">AJ24</f>
        <v>0</v>
      </c>
      <c r="CY24">
        <f t="shared" ref="CY24:CY53" si="43">(((S24+R24)*AT24)/100)</f>
        <v>2126.6639999999998</v>
      </c>
      <c r="CZ24">
        <f t="shared" ref="CZ24:CZ53" si="44">(((S24+R24)*AU24)/100)</f>
        <v>1594.9979999999998</v>
      </c>
      <c r="DC24" t="s">
        <v>3</v>
      </c>
      <c r="DD24" t="s">
        <v>3</v>
      </c>
      <c r="DE24" t="s">
        <v>3</v>
      </c>
      <c r="DF24" t="s">
        <v>3</v>
      </c>
      <c r="DG24" t="s">
        <v>3</v>
      </c>
      <c r="DH24" t="s">
        <v>3</v>
      </c>
      <c r="DI24" t="s">
        <v>3</v>
      </c>
      <c r="DJ24" t="s">
        <v>3</v>
      </c>
      <c r="DK24" t="s">
        <v>3</v>
      </c>
      <c r="DL24" t="s">
        <v>3</v>
      </c>
      <c r="DM24" t="s">
        <v>3</v>
      </c>
      <c r="DN24">
        <v>0</v>
      </c>
      <c r="DO24">
        <v>0</v>
      </c>
      <c r="DP24">
        <v>1</v>
      </c>
      <c r="DQ24">
        <v>1</v>
      </c>
      <c r="DU24">
        <v>1013</v>
      </c>
      <c r="DV24" t="s">
        <v>14</v>
      </c>
      <c r="DW24" t="s">
        <v>14</v>
      </c>
      <c r="DX24">
        <v>1</v>
      </c>
      <c r="EE24">
        <v>38092701</v>
      </c>
      <c r="EF24">
        <v>3</v>
      </c>
      <c r="EG24" t="s">
        <v>16</v>
      </c>
      <c r="EH24">
        <v>0</v>
      </c>
      <c r="EI24" t="s">
        <v>3</v>
      </c>
      <c r="EJ24">
        <v>2</v>
      </c>
      <c r="EK24">
        <v>110001</v>
      </c>
      <c r="EL24" t="s">
        <v>17</v>
      </c>
      <c r="EM24" t="s">
        <v>18</v>
      </c>
      <c r="EO24" t="s">
        <v>3</v>
      </c>
      <c r="EQ24">
        <v>0</v>
      </c>
      <c r="ER24">
        <v>199.95</v>
      </c>
      <c r="ES24">
        <v>48.34</v>
      </c>
      <c r="ET24">
        <v>39.6</v>
      </c>
      <c r="EU24">
        <v>4.43</v>
      </c>
      <c r="EV24">
        <v>112.01</v>
      </c>
      <c r="EW24">
        <v>10.1</v>
      </c>
      <c r="EX24">
        <v>0.44</v>
      </c>
      <c r="EY24">
        <v>0</v>
      </c>
      <c r="FQ24">
        <v>0</v>
      </c>
      <c r="FR24">
        <f t="shared" ref="FR24:FR53" si="45">ROUND(IF(AND(BH24=3,BI24=3),P24,0),2)</f>
        <v>0</v>
      </c>
      <c r="FS24">
        <v>0</v>
      </c>
      <c r="FX24">
        <v>80</v>
      </c>
      <c r="FY24">
        <v>60</v>
      </c>
      <c r="GA24" t="s">
        <v>3</v>
      </c>
      <c r="GD24">
        <v>0</v>
      </c>
      <c r="GF24">
        <v>-682521861</v>
      </c>
      <c r="GG24">
        <v>1</v>
      </c>
      <c r="GH24">
        <v>1</v>
      </c>
      <c r="GI24">
        <v>4</v>
      </c>
      <c r="GJ24">
        <v>0</v>
      </c>
      <c r="GK24">
        <f>ROUND(R24*(R12)/100,2)</f>
        <v>0</v>
      </c>
      <c r="GL24">
        <f t="shared" ref="GL24:GL53" si="46">ROUND(IF(AND(BH24=3,BI24=3,FS24&lt;&gt;0),P24,0),2)</f>
        <v>0</v>
      </c>
      <c r="GM24">
        <f t="shared" ref="GM24:GM53" si="47">ROUND(O24+X24+Y24+GK24,2)+GX24</f>
        <v>8286.52</v>
      </c>
      <c r="GN24">
        <f t="shared" ref="GN24:GN53" si="48">IF(OR(BI24=0,BI24=1),ROUND(O24+X24+Y24+GK24,2),0)</f>
        <v>0</v>
      </c>
      <c r="GO24">
        <f t="shared" ref="GO24:GO53" si="49">IF(BI24=2,ROUND(O24+X24+Y24+GK24,2),0)</f>
        <v>8286.52</v>
      </c>
      <c r="GP24">
        <f t="shared" ref="GP24:GP53" si="50">IF(BI24=4,ROUND(O24+X24+Y24+GK24,2)+GX24,0)</f>
        <v>0</v>
      </c>
      <c r="GR24">
        <v>0</v>
      </c>
      <c r="GS24">
        <v>3</v>
      </c>
      <c r="GT24">
        <v>0</v>
      </c>
      <c r="GU24" t="s">
        <v>3</v>
      </c>
      <c r="GV24">
        <f t="shared" ref="GV24:GV53" si="51">ROUND(GT24,2)</f>
        <v>0</v>
      </c>
      <c r="GW24">
        <v>1</v>
      </c>
      <c r="GX24">
        <f t="shared" ref="GX24:GX53" si="52">ROUND(GV24*GW24*I24,2)</f>
        <v>0</v>
      </c>
      <c r="HA24">
        <v>0</v>
      </c>
      <c r="HB24">
        <v>0</v>
      </c>
      <c r="IK24">
        <v>0</v>
      </c>
    </row>
    <row r="25" spans="1:245" x14ac:dyDescent="0.2">
      <c r="A25">
        <v>18</v>
      </c>
      <c r="B25">
        <v>1</v>
      </c>
      <c r="C25">
        <v>17</v>
      </c>
      <c r="E25" t="s">
        <v>19</v>
      </c>
      <c r="F25" t="s">
        <v>20</v>
      </c>
      <c r="G25" t="s">
        <v>21</v>
      </c>
      <c r="H25" t="s">
        <v>22</v>
      </c>
      <c r="I25">
        <f>I24*J25</f>
        <v>1</v>
      </c>
      <c r="J25">
        <v>0.33333333333333331</v>
      </c>
      <c r="O25">
        <f t="shared" si="14"/>
        <v>1336.54</v>
      </c>
      <c r="P25">
        <f t="shared" si="15"/>
        <v>1336.54</v>
      </c>
      <c r="Q25">
        <f t="shared" si="16"/>
        <v>0</v>
      </c>
      <c r="R25">
        <f t="shared" si="17"/>
        <v>0</v>
      </c>
      <c r="S25">
        <f t="shared" si="18"/>
        <v>0</v>
      </c>
      <c r="T25">
        <f t="shared" si="19"/>
        <v>0</v>
      </c>
      <c r="U25">
        <f t="shared" si="20"/>
        <v>0</v>
      </c>
      <c r="V25">
        <f t="shared" si="21"/>
        <v>0</v>
      </c>
      <c r="W25">
        <f t="shared" si="22"/>
        <v>0</v>
      </c>
      <c r="X25">
        <f t="shared" si="23"/>
        <v>0</v>
      </c>
      <c r="Y25">
        <f t="shared" si="24"/>
        <v>0</v>
      </c>
      <c r="AA25">
        <v>39045302</v>
      </c>
      <c r="AB25">
        <f t="shared" si="25"/>
        <v>175.63</v>
      </c>
      <c r="AC25">
        <f t="shared" si="26"/>
        <v>175.63</v>
      </c>
      <c r="AD25">
        <f t="shared" si="27"/>
        <v>0</v>
      </c>
      <c r="AE25">
        <f t="shared" si="28"/>
        <v>0</v>
      </c>
      <c r="AF25">
        <f t="shared" si="29"/>
        <v>0</v>
      </c>
      <c r="AG25">
        <f t="shared" si="30"/>
        <v>0</v>
      </c>
      <c r="AH25">
        <f t="shared" si="31"/>
        <v>0</v>
      </c>
      <c r="AI25">
        <f t="shared" si="32"/>
        <v>0</v>
      </c>
      <c r="AJ25">
        <f t="shared" si="33"/>
        <v>0</v>
      </c>
      <c r="AK25">
        <v>175.63</v>
      </c>
      <c r="AL25">
        <v>175.63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  <c r="AS25">
        <v>0</v>
      </c>
      <c r="AT25">
        <v>92</v>
      </c>
      <c r="AU25">
        <v>65</v>
      </c>
      <c r="AV25">
        <v>1</v>
      </c>
      <c r="AW25">
        <v>1</v>
      </c>
      <c r="AZ25">
        <v>7.61</v>
      </c>
      <c r="BA25">
        <v>1</v>
      </c>
      <c r="BB25">
        <v>1</v>
      </c>
      <c r="BC25">
        <v>7.61</v>
      </c>
      <c r="BD25" t="s">
        <v>3</v>
      </c>
      <c r="BE25" t="s">
        <v>3</v>
      </c>
      <c r="BF25" t="s">
        <v>3</v>
      </c>
      <c r="BG25" t="s">
        <v>3</v>
      </c>
      <c r="BH25">
        <v>3</v>
      </c>
      <c r="BI25">
        <v>2</v>
      </c>
      <c r="BJ25" t="s">
        <v>23</v>
      </c>
      <c r="BM25">
        <v>110004</v>
      </c>
      <c r="BN25">
        <v>0</v>
      </c>
      <c r="BO25" t="s">
        <v>3</v>
      </c>
      <c r="BP25">
        <v>0</v>
      </c>
      <c r="BQ25">
        <v>3</v>
      </c>
      <c r="BR25">
        <v>0</v>
      </c>
      <c r="BS25">
        <v>1</v>
      </c>
      <c r="BT25">
        <v>1</v>
      </c>
      <c r="BU25">
        <v>1</v>
      </c>
      <c r="BV25">
        <v>1</v>
      </c>
      <c r="BW25">
        <v>1</v>
      </c>
      <c r="BX25">
        <v>1</v>
      </c>
      <c r="BY25" t="s">
        <v>3</v>
      </c>
      <c r="BZ25">
        <v>92</v>
      </c>
      <c r="CA25">
        <v>65</v>
      </c>
      <c r="CF25">
        <v>0</v>
      </c>
      <c r="CG25">
        <v>0</v>
      </c>
      <c r="CM25">
        <v>0</v>
      </c>
      <c r="CN25" t="s">
        <v>3</v>
      </c>
      <c r="CO25">
        <v>0</v>
      </c>
      <c r="CP25">
        <f t="shared" si="34"/>
        <v>1336.54</v>
      </c>
      <c r="CQ25">
        <f t="shared" si="35"/>
        <v>1336.5443</v>
      </c>
      <c r="CR25">
        <f t="shared" si="36"/>
        <v>0</v>
      </c>
      <c r="CS25">
        <f t="shared" si="37"/>
        <v>0</v>
      </c>
      <c r="CT25">
        <f t="shared" si="38"/>
        <v>0</v>
      </c>
      <c r="CU25">
        <f t="shared" si="39"/>
        <v>0</v>
      </c>
      <c r="CV25">
        <f t="shared" si="40"/>
        <v>0</v>
      </c>
      <c r="CW25">
        <f t="shared" si="41"/>
        <v>0</v>
      </c>
      <c r="CX25">
        <f t="shared" si="42"/>
        <v>0</v>
      </c>
      <c r="CY25">
        <f t="shared" si="43"/>
        <v>0</v>
      </c>
      <c r="CZ25">
        <f t="shared" si="44"/>
        <v>0</v>
      </c>
      <c r="DC25" t="s">
        <v>3</v>
      </c>
      <c r="DD25" t="s">
        <v>3</v>
      </c>
      <c r="DE25" t="s">
        <v>3</v>
      </c>
      <c r="DF25" t="s">
        <v>3</v>
      </c>
      <c r="DG25" t="s">
        <v>3</v>
      </c>
      <c r="DH25" t="s">
        <v>3</v>
      </c>
      <c r="DI25" t="s">
        <v>3</v>
      </c>
      <c r="DJ25" t="s">
        <v>3</v>
      </c>
      <c r="DK25" t="s">
        <v>3</v>
      </c>
      <c r="DL25" t="s">
        <v>3</v>
      </c>
      <c r="DM25" t="s">
        <v>3</v>
      </c>
      <c r="DN25">
        <v>0</v>
      </c>
      <c r="DO25">
        <v>0</v>
      </c>
      <c r="DP25">
        <v>1</v>
      </c>
      <c r="DQ25">
        <v>1</v>
      </c>
      <c r="DU25">
        <v>1010</v>
      </c>
      <c r="DV25" t="s">
        <v>22</v>
      </c>
      <c r="DW25" t="s">
        <v>22</v>
      </c>
      <c r="DX25">
        <v>1</v>
      </c>
      <c r="EE25">
        <v>38092702</v>
      </c>
      <c r="EF25">
        <v>3</v>
      </c>
      <c r="EG25" t="s">
        <v>16</v>
      </c>
      <c r="EH25">
        <v>0</v>
      </c>
      <c r="EI25" t="s">
        <v>3</v>
      </c>
      <c r="EJ25">
        <v>2</v>
      </c>
      <c r="EK25">
        <v>110004</v>
      </c>
      <c r="EL25" t="s">
        <v>24</v>
      </c>
      <c r="EM25" t="s">
        <v>18</v>
      </c>
      <c r="EO25" t="s">
        <v>3</v>
      </c>
      <c r="EQ25">
        <v>0</v>
      </c>
      <c r="ER25">
        <v>175.63</v>
      </c>
      <c r="ES25">
        <v>175.63</v>
      </c>
      <c r="ET25">
        <v>0</v>
      </c>
      <c r="EU25">
        <v>0</v>
      </c>
      <c r="EV25">
        <v>0</v>
      </c>
      <c r="EW25">
        <v>0</v>
      </c>
      <c r="EX25">
        <v>0</v>
      </c>
      <c r="FQ25">
        <v>0</v>
      </c>
      <c r="FR25">
        <f t="shared" si="45"/>
        <v>0</v>
      </c>
      <c r="FS25">
        <v>0</v>
      </c>
      <c r="FX25">
        <v>92</v>
      </c>
      <c r="FY25">
        <v>65</v>
      </c>
      <c r="GA25" t="s">
        <v>3</v>
      </c>
      <c r="GD25">
        <v>0</v>
      </c>
      <c r="GF25">
        <v>-2134391166</v>
      </c>
      <c r="GG25">
        <v>1</v>
      </c>
      <c r="GH25">
        <v>1</v>
      </c>
      <c r="GI25">
        <v>4</v>
      </c>
      <c r="GJ25">
        <v>0</v>
      </c>
      <c r="GK25">
        <f>ROUND(R25*(R12)/100,2)</f>
        <v>0</v>
      </c>
      <c r="GL25">
        <f t="shared" si="46"/>
        <v>0</v>
      </c>
      <c r="GM25">
        <f t="shared" si="47"/>
        <v>1336.54</v>
      </c>
      <c r="GN25">
        <f t="shared" si="48"/>
        <v>0</v>
      </c>
      <c r="GO25">
        <f t="shared" si="49"/>
        <v>1336.54</v>
      </c>
      <c r="GP25">
        <f t="shared" si="50"/>
        <v>0</v>
      </c>
      <c r="GR25">
        <v>0</v>
      </c>
      <c r="GS25">
        <v>3</v>
      </c>
      <c r="GT25">
        <v>0</v>
      </c>
      <c r="GU25" t="s">
        <v>3</v>
      </c>
      <c r="GV25">
        <f t="shared" si="51"/>
        <v>0</v>
      </c>
      <c r="GW25">
        <v>1</v>
      </c>
      <c r="GX25">
        <f t="shared" si="52"/>
        <v>0</v>
      </c>
      <c r="HA25">
        <v>0</v>
      </c>
      <c r="HB25">
        <v>0</v>
      </c>
      <c r="IK25">
        <v>0</v>
      </c>
    </row>
    <row r="26" spans="1:245" x14ac:dyDescent="0.2">
      <c r="A26">
        <v>18</v>
      </c>
      <c r="B26">
        <v>1</v>
      </c>
      <c r="C26">
        <v>16</v>
      </c>
      <c r="E26" t="s">
        <v>25</v>
      </c>
      <c r="F26" t="s">
        <v>26</v>
      </c>
      <c r="G26" t="s">
        <v>27</v>
      </c>
      <c r="H26" t="s">
        <v>22</v>
      </c>
      <c r="I26">
        <f>I24*J26</f>
        <v>1</v>
      </c>
      <c r="J26">
        <v>0.33333333333333331</v>
      </c>
      <c r="O26">
        <f t="shared" si="14"/>
        <v>1855.7</v>
      </c>
      <c r="P26">
        <f t="shared" si="15"/>
        <v>1855.7</v>
      </c>
      <c r="Q26">
        <f t="shared" si="16"/>
        <v>0</v>
      </c>
      <c r="R26">
        <f t="shared" si="17"/>
        <v>0</v>
      </c>
      <c r="S26">
        <f t="shared" si="18"/>
        <v>0</v>
      </c>
      <c r="T26">
        <f t="shared" si="19"/>
        <v>0</v>
      </c>
      <c r="U26">
        <f t="shared" si="20"/>
        <v>0</v>
      </c>
      <c r="V26">
        <f t="shared" si="21"/>
        <v>0</v>
      </c>
      <c r="W26">
        <f t="shared" si="22"/>
        <v>0</v>
      </c>
      <c r="X26">
        <f t="shared" si="23"/>
        <v>0</v>
      </c>
      <c r="Y26">
        <f t="shared" si="24"/>
        <v>0</v>
      </c>
      <c r="AA26">
        <v>39045302</v>
      </c>
      <c r="AB26">
        <f t="shared" si="25"/>
        <v>243.85</v>
      </c>
      <c r="AC26">
        <f t="shared" si="26"/>
        <v>243.85</v>
      </c>
      <c r="AD26">
        <f t="shared" si="27"/>
        <v>0</v>
      </c>
      <c r="AE26">
        <f t="shared" si="28"/>
        <v>0</v>
      </c>
      <c r="AF26">
        <f t="shared" si="29"/>
        <v>0</v>
      </c>
      <c r="AG26">
        <f t="shared" si="30"/>
        <v>0</v>
      </c>
      <c r="AH26">
        <f t="shared" si="31"/>
        <v>0</v>
      </c>
      <c r="AI26">
        <f t="shared" si="32"/>
        <v>0</v>
      </c>
      <c r="AJ26">
        <f t="shared" si="33"/>
        <v>0</v>
      </c>
      <c r="AK26">
        <v>243.85</v>
      </c>
      <c r="AL26">
        <v>243.85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  <c r="AS26">
        <v>0</v>
      </c>
      <c r="AT26">
        <v>80</v>
      </c>
      <c r="AU26">
        <v>60</v>
      </c>
      <c r="AV26">
        <v>1</v>
      </c>
      <c r="AW26">
        <v>1</v>
      </c>
      <c r="AZ26">
        <v>7.61</v>
      </c>
      <c r="BA26">
        <v>1</v>
      </c>
      <c r="BB26">
        <v>1</v>
      </c>
      <c r="BC26">
        <v>7.61</v>
      </c>
      <c r="BD26" t="s">
        <v>3</v>
      </c>
      <c r="BE26" t="s">
        <v>3</v>
      </c>
      <c r="BF26" t="s">
        <v>3</v>
      </c>
      <c r="BG26" t="s">
        <v>3</v>
      </c>
      <c r="BH26">
        <v>3</v>
      </c>
      <c r="BI26">
        <v>2</v>
      </c>
      <c r="BJ26" t="s">
        <v>28</v>
      </c>
      <c r="BM26">
        <v>110001</v>
      </c>
      <c r="BN26">
        <v>0</v>
      </c>
      <c r="BO26" t="s">
        <v>3</v>
      </c>
      <c r="BP26">
        <v>0</v>
      </c>
      <c r="BQ26">
        <v>3</v>
      </c>
      <c r="BR26">
        <v>0</v>
      </c>
      <c r="BS26">
        <v>1</v>
      </c>
      <c r="BT26">
        <v>1</v>
      </c>
      <c r="BU26">
        <v>1</v>
      </c>
      <c r="BV26">
        <v>1</v>
      </c>
      <c r="BW26">
        <v>1</v>
      </c>
      <c r="BX26">
        <v>1</v>
      </c>
      <c r="BY26" t="s">
        <v>3</v>
      </c>
      <c r="BZ26">
        <v>80</v>
      </c>
      <c r="CA26">
        <v>60</v>
      </c>
      <c r="CF26">
        <v>0</v>
      </c>
      <c r="CG26">
        <v>0</v>
      </c>
      <c r="CM26">
        <v>0</v>
      </c>
      <c r="CN26" t="s">
        <v>3</v>
      </c>
      <c r="CO26">
        <v>0</v>
      </c>
      <c r="CP26">
        <f t="shared" si="34"/>
        <v>1855.7</v>
      </c>
      <c r="CQ26">
        <f t="shared" si="35"/>
        <v>1855.6985</v>
      </c>
      <c r="CR26">
        <f t="shared" si="36"/>
        <v>0</v>
      </c>
      <c r="CS26">
        <f t="shared" si="37"/>
        <v>0</v>
      </c>
      <c r="CT26">
        <f t="shared" si="38"/>
        <v>0</v>
      </c>
      <c r="CU26">
        <f t="shared" si="39"/>
        <v>0</v>
      </c>
      <c r="CV26">
        <f t="shared" si="40"/>
        <v>0</v>
      </c>
      <c r="CW26">
        <f t="shared" si="41"/>
        <v>0</v>
      </c>
      <c r="CX26">
        <f t="shared" si="42"/>
        <v>0</v>
      </c>
      <c r="CY26">
        <f t="shared" si="43"/>
        <v>0</v>
      </c>
      <c r="CZ26">
        <f t="shared" si="44"/>
        <v>0</v>
      </c>
      <c r="DC26" t="s">
        <v>3</v>
      </c>
      <c r="DD26" t="s">
        <v>3</v>
      </c>
      <c r="DE26" t="s">
        <v>3</v>
      </c>
      <c r="DF26" t="s">
        <v>3</v>
      </c>
      <c r="DG26" t="s">
        <v>3</v>
      </c>
      <c r="DH26" t="s">
        <v>3</v>
      </c>
      <c r="DI26" t="s">
        <v>3</v>
      </c>
      <c r="DJ26" t="s">
        <v>3</v>
      </c>
      <c r="DK26" t="s">
        <v>3</v>
      </c>
      <c r="DL26" t="s">
        <v>3</v>
      </c>
      <c r="DM26" t="s">
        <v>3</v>
      </c>
      <c r="DN26">
        <v>0</v>
      </c>
      <c r="DO26">
        <v>0</v>
      </c>
      <c r="DP26">
        <v>1</v>
      </c>
      <c r="DQ26">
        <v>1</v>
      </c>
      <c r="DU26">
        <v>1010</v>
      </c>
      <c r="DV26" t="s">
        <v>22</v>
      </c>
      <c r="DW26" t="s">
        <v>22</v>
      </c>
      <c r="DX26">
        <v>1</v>
      </c>
      <c r="EE26">
        <v>38092701</v>
      </c>
      <c r="EF26">
        <v>3</v>
      </c>
      <c r="EG26" t="s">
        <v>16</v>
      </c>
      <c r="EH26">
        <v>0</v>
      </c>
      <c r="EI26" t="s">
        <v>3</v>
      </c>
      <c r="EJ26">
        <v>2</v>
      </c>
      <c r="EK26">
        <v>110001</v>
      </c>
      <c r="EL26" t="s">
        <v>17</v>
      </c>
      <c r="EM26" t="s">
        <v>18</v>
      </c>
      <c r="EO26" t="s">
        <v>3</v>
      </c>
      <c r="EQ26">
        <v>0</v>
      </c>
      <c r="ER26">
        <v>243.85</v>
      </c>
      <c r="ES26">
        <v>243.85</v>
      </c>
      <c r="ET26">
        <v>0</v>
      </c>
      <c r="EU26">
        <v>0</v>
      </c>
      <c r="EV26">
        <v>0</v>
      </c>
      <c r="EW26">
        <v>0</v>
      </c>
      <c r="EX26">
        <v>0</v>
      </c>
      <c r="FQ26">
        <v>0</v>
      </c>
      <c r="FR26">
        <f t="shared" si="45"/>
        <v>0</v>
      </c>
      <c r="FS26">
        <v>0</v>
      </c>
      <c r="FX26">
        <v>80</v>
      </c>
      <c r="FY26">
        <v>60</v>
      </c>
      <c r="GA26" t="s">
        <v>3</v>
      </c>
      <c r="GD26">
        <v>0</v>
      </c>
      <c r="GF26">
        <v>1994226335</v>
      </c>
      <c r="GG26">
        <v>1</v>
      </c>
      <c r="GH26">
        <v>1</v>
      </c>
      <c r="GI26">
        <v>4</v>
      </c>
      <c r="GJ26">
        <v>0</v>
      </c>
      <c r="GK26">
        <f>ROUND(R26*(R12)/100,2)</f>
        <v>0</v>
      </c>
      <c r="GL26">
        <f t="shared" si="46"/>
        <v>0</v>
      </c>
      <c r="GM26">
        <f t="shared" si="47"/>
        <v>1855.7</v>
      </c>
      <c r="GN26">
        <f t="shared" si="48"/>
        <v>0</v>
      </c>
      <c r="GO26">
        <f t="shared" si="49"/>
        <v>1855.7</v>
      </c>
      <c r="GP26">
        <f t="shared" si="50"/>
        <v>0</v>
      </c>
      <c r="GR26">
        <v>0</v>
      </c>
      <c r="GS26">
        <v>3</v>
      </c>
      <c r="GT26">
        <v>0</v>
      </c>
      <c r="GU26" t="s">
        <v>3</v>
      </c>
      <c r="GV26">
        <f t="shared" si="51"/>
        <v>0</v>
      </c>
      <c r="GW26">
        <v>1</v>
      </c>
      <c r="GX26">
        <f t="shared" si="52"/>
        <v>0</v>
      </c>
      <c r="HA26">
        <v>0</v>
      </c>
      <c r="HB26">
        <v>0</v>
      </c>
      <c r="IK26">
        <v>0</v>
      </c>
    </row>
    <row r="27" spans="1:245" x14ac:dyDescent="0.2">
      <c r="A27">
        <v>18</v>
      </c>
      <c r="B27">
        <v>1</v>
      </c>
      <c r="C27">
        <v>19</v>
      </c>
      <c r="E27" t="s">
        <v>29</v>
      </c>
      <c r="F27" t="s">
        <v>30</v>
      </c>
      <c r="G27" t="s">
        <v>31</v>
      </c>
      <c r="H27" t="s">
        <v>14</v>
      </c>
      <c r="I27">
        <f>I24*J27</f>
        <v>1</v>
      </c>
      <c r="J27">
        <v>0.33333333333333331</v>
      </c>
      <c r="O27">
        <f t="shared" si="14"/>
        <v>1440.65</v>
      </c>
      <c r="P27">
        <f t="shared" si="15"/>
        <v>1440.65</v>
      </c>
      <c r="Q27">
        <f t="shared" si="16"/>
        <v>0</v>
      </c>
      <c r="R27">
        <f t="shared" si="17"/>
        <v>0</v>
      </c>
      <c r="S27">
        <f t="shared" si="18"/>
        <v>0</v>
      </c>
      <c r="T27">
        <f t="shared" si="19"/>
        <v>0</v>
      </c>
      <c r="U27">
        <f t="shared" si="20"/>
        <v>0</v>
      </c>
      <c r="V27">
        <f t="shared" si="21"/>
        <v>0</v>
      </c>
      <c r="W27">
        <f t="shared" si="22"/>
        <v>0</v>
      </c>
      <c r="X27">
        <f t="shared" si="23"/>
        <v>0</v>
      </c>
      <c r="Y27">
        <f t="shared" si="24"/>
        <v>0</v>
      </c>
      <c r="AA27">
        <v>39045302</v>
      </c>
      <c r="AB27">
        <f t="shared" si="25"/>
        <v>189.31</v>
      </c>
      <c r="AC27">
        <f t="shared" si="26"/>
        <v>189.31</v>
      </c>
      <c r="AD27">
        <f t="shared" si="27"/>
        <v>0</v>
      </c>
      <c r="AE27">
        <f t="shared" si="28"/>
        <v>0</v>
      </c>
      <c r="AF27">
        <f t="shared" si="29"/>
        <v>0</v>
      </c>
      <c r="AG27">
        <f t="shared" si="30"/>
        <v>0</v>
      </c>
      <c r="AH27">
        <f t="shared" si="31"/>
        <v>0</v>
      </c>
      <c r="AI27">
        <f t="shared" si="32"/>
        <v>0</v>
      </c>
      <c r="AJ27">
        <f t="shared" si="33"/>
        <v>0</v>
      </c>
      <c r="AK27">
        <v>189.31</v>
      </c>
      <c r="AL27">
        <v>189.31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  <c r="AS27">
        <v>0</v>
      </c>
      <c r="AT27">
        <v>80</v>
      </c>
      <c r="AU27">
        <v>60</v>
      </c>
      <c r="AV27">
        <v>1</v>
      </c>
      <c r="AW27">
        <v>1</v>
      </c>
      <c r="AZ27">
        <v>7.61</v>
      </c>
      <c r="BA27">
        <v>1</v>
      </c>
      <c r="BB27">
        <v>1</v>
      </c>
      <c r="BC27">
        <v>7.61</v>
      </c>
      <c r="BD27" t="s">
        <v>3</v>
      </c>
      <c r="BE27" t="s">
        <v>3</v>
      </c>
      <c r="BF27" t="s">
        <v>3</v>
      </c>
      <c r="BG27" t="s">
        <v>3</v>
      </c>
      <c r="BH27">
        <v>3</v>
      </c>
      <c r="BI27">
        <v>2</v>
      </c>
      <c r="BJ27" t="s">
        <v>3</v>
      </c>
      <c r="BM27">
        <v>110001</v>
      </c>
      <c r="BN27">
        <v>0</v>
      </c>
      <c r="BO27" t="s">
        <v>3</v>
      </c>
      <c r="BP27">
        <v>0</v>
      </c>
      <c r="BQ27">
        <v>3</v>
      </c>
      <c r="BR27">
        <v>0</v>
      </c>
      <c r="BS27">
        <v>1</v>
      </c>
      <c r="BT27">
        <v>1</v>
      </c>
      <c r="BU27">
        <v>1</v>
      </c>
      <c r="BV27">
        <v>1</v>
      </c>
      <c r="BW27">
        <v>1</v>
      </c>
      <c r="BX27">
        <v>1</v>
      </c>
      <c r="BY27" t="s">
        <v>3</v>
      </c>
      <c r="BZ27">
        <v>80</v>
      </c>
      <c r="CA27">
        <v>60</v>
      </c>
      <c r="CF27">
        <v>0</v>
      </c>
      <c r="CG27">
        <v>0</v>
      </c>
      <c r="CM27">
        <v>0</v>
      </c>
      <c r="CN27" t="s">
        <v>3</v>
      </c>
      <c r="CO27">
        <v>0</v>
      </c>
      <c r="CP27">
        <f t="shared" si="34"/>
        <v>1440.65</v>
      </c>
      <c r="CQ27">
        <f t="shared" si="35"/>
        <v>1440.6491000000001</v>
      </c>
      <c r="CR27">
        <f t="shared" si="36"/>
        <v>0</v>
      </c>
      <c r="CS27">
        <f t="shared" si="37"/>
        <v>0</v>
      </c>
      <c r="CT27">
        <f t="shared" si="38"/>
        <v>0</v>
      </c>
      <c r="CU27">
        <f t="shared" si="39"/>
        <v>0</v>
      </c>
      <c r="CV27">
        <f t="shared" si="40"/>
        <v>0</v>
      </c>
      <c r="CW27">
        <f t="shared" si="41"/>
        <v>0</v>
      </c>
      <c r="CX27">
        <f t="shared" si="42"/>
        <v>0</v>
      </c>
      <c r="CY27">
        <f t="shared" si="43"/>
        <v>0</v>
      </c>
      <c r="CZ27">
        <f t="shared" si="44"/>
        <v>0</v>
      </c>
      <c r="DC27" t="s">
        <v>3</v>
      </c>
      <c r="DD27" t="s">
        <v>3</v>
      </c>
      <c r="DE27" t="s">
        <v>3</v>
      </c>
      <c r="DF27" t="s">
        <v>3</v>
      </c>
      <c r="DG27" t="s">
        <v>3</v>
      </c>
      <c r="DH27" t="s">
        <v>3</v>
      </c>
      <c r="DI27" t="s">
        <v>3</v>
      </c>
      <c r="DJ27" t="s">
        <v>3</v>
      </c>
      <c r="DK27" t="s">
        <v>3</v>
      </c>
      <c r="DL27" t="s">
        <v>3</v>
      </c>
      <c r="DM27" t="s">
        <v>3</v>
      </c>
      <c r="DN27">
        <v>0</v>
      </c>
      <c r="DO27">
        <v>0</v>
      </c>
      <c r="DP27">
        <v>1</v>
      </c>
      <c r="DQ27">
        <v>1</v>
      </c>
      <c r="DU27">
        <v>1013</v>
      </c>
      <c r="DV27" t="s">
        <v>14</v>
      </c>
      <c r="DW27" t="s">
        <v>14</v>
      </c>
      <c r="DX27">
        <v>1</v>
      </c>
      <c r="EE27">
        <v>38092701</v>
      </c>
      <c r="EF27">
        <v>3</v>
      </c>
      <c r="EG27" t="s">
        <v>16</v>
      </c>
      <c r="EH27">
        <v>0</v>
      </c>
      <c r="EI27" t="s">
        <v>3</v>
      </c>
      <c r="EJ27">
        <v>2</v>
      </c>
      <c r="EK27">
        <v>110001</v>
      </c>
      <c r="EL27" t="s">
        <v>17</v>
      </c>
      <c r="EM27" t="s">
        <v>18</v>
      </c>
      <c r="EO27" t="s">
        <v>3</v>
      </c>
      <c r="EQ27">
        <v>0</v>
      </c>
      <c r="ER27">
        <v>1440.68</v>
      </c>
      <c r="ES27">
        <v>189.31</v>
      </c>
      <c r="ET27">
        <v>0</v>
      </c>
      <c r="EU27">
        <v>0</v>
      </c>
      <c r="EV27">
        <v>0</v>
      </c>
      <c r="EW27">
        <v>0</v>
      </c>
      <c r="EX27">
        <v>0</v>
      </c>
      <c r="EZ27">
        <v>5</v>
      </c>
      <c r="FC27">
        <v>1</v>
      </c>
      <c r="FD27">
        <v>18</v>
      </c>
      <c r="FF27">
        <v>1700</v>
      </c>
      <c r="FQ27">
        <v>0</v>
      </c>
      <c r="FR27">
        <f t="shared" si="45"/>
        <v>0</v>
      </c>
      <c r="FS27">
        <v>0</v>
      </c>
      <c r="FX27">
        <v>80</v>
      </c>
      <c r="FY27">
        <v>60</v>
      </c>
      <c r="GA27" t="s">
        <v>32</v>
      </c>
      <c r="GD27">
        <v>0</v>
      </c>
      <c r="GF27">
        <v>261871310</v>
      </c>
      <c r="GG27">
        <v>1</v>
      </c>
      <c r="GH27">
        <v>3</v>
      </c>
      <c r="GI27">
        <v>4</v>
      </c>
      <c r="GJ27">
        <v>0</v>
      </c>
      <c r="GK27">
        <f>ROUND(R27*(R12)/100,2)</f>
        <v>0</v>
      </c>
      <c r="GL27">
        <f t="shared" si="46"/>
        <v>0</v>
      </c>
      <c r="GM27">
        <f t="shared" si="47"/>
        <v>1440.65</v>
      </c>
      <c r="GN27">
        <f t="shared" si="48"/>
        <v>0</v>
      </c>
      <c r="GO27">
        <f t="shared" si="49"/>
        <v>1440.65</v>
      </c>
      <c r="GP27">
        <f t="shared" si="50"/>
        <v>0</v>
      </c>
      <c r="GR27">
        <v>1</v>
      </c>
      <c r="GS27">
        <v>1</v>
      </c>
      <c r="GT27">
        <v>0</v>
      </c>
      <c r="GU27" t="s">
        <v>3</v>
      </c>
      <c r="GV27">
        <f t="shared" si="51"/>
        <v>0</v>
      </c>
      <c r="GW27">
        <v>1</v>
      </c>
      <c r="GX27">
        <f t="shared" si="52"/>
        <v>0</v>
      </c>
      <c r="HA27">
        <v>0</v>
      </c>
      <c r="HB27">
        <v>0</v>
      </c>
      <c r="IK27">
        <v>0</v>
      </c>
    </row>
    <row r="28" spans="1:245" x14ac:dyDescent="0.2">
      <c r="A28">
        <v>17</v>
      </c>
      <c r="B28">
        <v>1</v>
      </c>
      <c r="C28" t="e">
        <f>ROW(#REF!)</f>
        <v>#REF!</v>
      </c>
      <c r="D28" t="e">
        <f>ROW(#REF!)</f>
        <v>#REF!</v>
      </c>
      <c r="E28" t="s">
        <v>33</v>
      </c>
      <c r="F28" t="s">
        <v>34</v>
      </c>
      <c r="G28" t="s">
        <v>35</v>
      </c>
      <c r="H28" t="s">
        <v>14</v>
      </c>
      <c r="I28">
        <v>48</v>
      </c>
      <c r="J28">
        <v>0</v>
      </c>
      <c r="O28">
        <f t="shared" si="14"/>
        <v>8412.4</v>
      </c>
      <c r="P28">
        <f t="shared" si="15"/>
        <v>1157.94</v>
      </c>
      <c r="Q28">
        <f t="shared" si="16"/>
        <v>0</v>
      </c>
      <c r="R28">
        <f t="shared" si="17"/>
        <v>0</v>
      </c>
      <c r="S28">
        <f t="shared" si="18"/>
        <v>7254.46</v>
      </c>
      <c r="T28">
        <f t="shared" si="19"/>
        <v>0</v>
      </c>
      <c r="U28">
        <f t="shared" si="20"/>
        <v>80.64</v>
      </c>
      <c r="V28">
        <f t="shared" si="21"/>
        <v>0</v>
      </c>
      <c r="W28">
        <f t="shared" si="22"/>
        <v>0</v>
      </c>
      <c r="X28">
        <f t="shared" si="23"/>
        <v>5803.57</v>
      </c>
      <c r="Y28">
        <f t="shared" si="24"/>
        <v>4352.68</v>
      </c>
      <c r="AA28">
        <v>39045302</v>
      </c>
      <c r="AB28">
        <f t="shared" si="25"/>
        <v>23.03</v>
      </c>
      <c r="AC28">
        <f t="shared" si="26"/>
        <v>3.17</v>
      </c>
      <c r="AD28">
        <f t="shared" si="27"/>
        <v>0</v>
      </c>
      <c r="AE28">
        <f t="shared" si="28"/>
        <v>0</v>
      </c>
      <c r="AF28">
        <f t="shared" si="29"/>
        <v>19.86</v>
      </c>
      <c r="AG28">
        <f t="shared" si="30"/>
        <v>0</v>
      </c>
      <c r="AH28">
        <f t="shared" si="31"/>
        <v>1.68</v>
      </c>
      <c r="AI28">
        <f t="shared" si="32"/>
        <v>0</v>
      </c>
      <c r="AJ28">
        <f t="shared" si="33"/>
        <v>0</v>
      </c>
      <c r="AK28">
        <v>23.03</v>
      </c>
      <c r="AL28">
        <v>3.17</v>
      </c>
      <c r="AM28">
        <v>0</v>
      </c>
      <c r="AN28">
        <v>0</v>
      </c>
      <c r="AO28">
        <v>19.86</v>
      </c>
      <c r="AP28">
        <v>0</v>
      </c>
      <c r="AQ28">
        <v>1.68</v>
      </c>
      <c r="AR28">
        <v>0</v>
      </c>
      <c r="AS28">
        <v>0</v>
      </c>
      <c r="AT28">
        <v>80</v>
      </c>
      <c r="AU28">
        <v>60</v>
      </c>
      <c r="AV28">
        <v>1</v>
      </c>
      <c r="AW28">
        <v>1</v>
      </c>
      <c r="AZ28">
        <v>7.61</v>
      </c>
      <c r="BA28">
        <v>7.61</v>
      </c>
      <c r="BB28">
        <v>7.61</v>
      </c>
      <c r="BC28">
        <v>7.61</v>
      </c>
      <c r="BD28" t="s">
        <v>3</v>
      </c>
      <c r="BE28" t="s">
        <v>3</v>
      </c>
      <c r="BF28" t="s">
        <v>3</v>
      </c>
      <c r="BG28" t="s">
        <v>3</v>
      </c>
      <c r="BH28">
        <v>0</v>
      </c>
      <c r="BI28">
        <v>2</v>
      </c>
      <c r="BJ28" t="s">
        <v>36</v>
      </c>
      <c r="BM28">
        <v>110011</v>
      </c>
      <c r="BN28">
        <v>0</v>
      </c>
      <c r="BO28" t="s">
        <v>3</v>
      </c>
      <c r="BP28">
        <v>0</v>
      </c>
      <c r="BQ28">
        <v>3</v>
      </c>
      <c r="BR28">
        <v>0</v>
      </c>
      <c r="BS28">
        <v>7.61</v>
      </c>
      <c r="BT28">
        <v>1</v>
      </c>
      <c r="BU28">
        <v>1</v>
      </c>
      <c r="BV28">
        <v>1</v>
      </c>
      <c r="BW28">
        <v>1</v>
      </c>
      <c r="BX28">
        <v>1</v>
      </c>
      <c r="BY28" t="s">
        <v>3</v>
      </c>
      <c r="BZ28">
        <v>80</v>
      </c>
      <c r="CA28">
        <v>60</v>
      </c>
      <c r="CF28">
        <v>0</v>
      </c>
      <c r="CG28">
        <v>0</v>
      </c>
      <c r="CM28">
        <v>0</v>
      </c>
      <c r="CN28" t="s">
        <v>3</v>
      </c>
      <c r="CO28">
        <v>0</v>
      </c>
      <c r="CP28">
        <f t="shared" si="34"/>
        <v>8412.4</v>
      </c>
      <c r="CQ28">
        <f t="shared" si="35"/>
        <v>24.123699999999999</v>
      </c>
      <c r="CR28">
        <f t="shared" si="36"/>
        <v>0</v>
      </c>
      <c r="CS28">
        <f t="shared" si="37"/>
        <v>0</v>
      </c>
      <c r="CT28">
        <f t="shared" si="38"/>
        <v>151.13460000000001</v>
      </c>
      <c r="CU28">
        <f t="shared" si="39"/>
        <v>0</v>
      </c>
      <c r="CV28">
        <f t="shared" si="40"/>
        <v>1.68</v>
      </c>
      <c r="CW28">
        <f t="shared" si="41"/>
        <v>0</v>
      </c>
      <c r="CX28">
        <f t="shared" si="42"/>
        <v>0</v>
      </c>
      <c r="CY28">
        <f t="shared" si="43"/>
        <v>5803.5680000000002</v>
      </c>
      <c r="CZ28">
        <f t="shared" si="44"/>
        <v>4352.6759999999995</v>
      </c>
      <c r="DC28" t="s">
        <v>3</v>
      </c>
      <c r="DD28" t="s">
        <v>3</v>
      </c>
      <c r="DE28" t="s">
        <v>3</v>
      </c>
      <c r="DF28" t="s">
        <v>3</v>
      </c>
      <c r="DG28" t="s">
        <v>3</v>
      </c>
      <c r="DH28" t="s">
        <v>3</v>
      </c>
      <c r="DI28" t="s">
        <v>3</v>
      </c>
      <c r="DJ28" t="s">
        <v>3</v>
      </c>
      <c r="DK28" t="s">
        <v>3</v>
      </c>
      <c r="DL28" t="s">
        <v>3</v>
      </c>
      <c r="DM28" t="s">
        <v>3</v>
      </c>
      <c r="DN28">
        <v>0</v>
      </c>
      <c r="DO28">
        <v>0</v>
      </c>
      <c r="DP28">
        <v>1</v>
      </c>
      <c r="DQ28">
        <v>1</v>
      </c>
      <c r="DU28">
        <v>1013</v>
      </c>
      <c r="DV28" t="s">
        <v>14</v>
      </c>
      <c r="DW28" t="s">
        <v>14</v>
      </c>
      <c r="DX28">
        <v>1</v>
      </c>
      <c r="EE28">
        <v>38092745</v>
      </c>
      <c r="EF28">
        <v>3</v>
      </c>
      <c r="EG28" t="s">
        <v>16</v>
      </c>
      <c r="EH28">
        <v>0</v>
      </c>
      <c r="EI28" t="s">
        <v>3</v>
      </c>
      <c r="EJ28">
        <v>2</v>
      </c>
      <c r="EK28">
        <v>110011</v>
      </c>
      <c r="EL28" t="s">
        <v>37</v>
      </c>
      <c r="EM28" t="s">
        <v>18</v>
      </c>
      <c r="EO28" t="s">
        <v>3</v>
      </c>
      <c r="EQ28">
        <v>0</v>
      </c>
      <c r="ER28">
        <v>23.03</v>
      </c>
      <c r="ES28">
        <v>3.17</v>
      </c>
      <c r="ET28">
        <v>0</v>
      </c>
      <c r="EU28">
        <v>0</v>
      </c>
      <c r="EV28">
        <v>19.86</v>
      </c>
      <c r="EW28">
        <v>1.68</v>
      </c>
      <c r="EX28">
        <v>0</v>
      </c>
      <c r="EY28">
        <v>0</v>
      </c>
      <c r="FQ28">
        <v>0</v>
      </c>
      <c r="FR28">
        <f t="shared" si="45"/>
        <v>0</v>
      </c>
      <c r="FS28">
        <v>0</v>
      </c>
      <c r="FX28">
        <v>80</v>
      </c>
      <c r="FY28">
        <v>60</v>
      </c>
      <c r="GA28" t="s">
        <v>3</v>
      </c>
      <c r="GD28">
        <v>0</v>
      </c>
      <c r="GF28">
        <v>723145742</v>
      </c>
      <c r="GG28">
        <v>1</v>
      </c>
      <c r="GH28">
        <v>1</v>
      </c>
      <c r="GI28">
        <v>4</v>
      </c>
      <c r="GJ28">
        <v>0</v>
      </c>
      <c r="GK28">
        <f>ROUND(R28*(R12)/100,2)</f>
        <v>0</v>
      </c>
      <c r="GL28">
        <f t="shared" si="46"/>
        <v>0</v>
      </c>
      <c r="GM28">
        <f t="shared" si="47"/>
        <v>18568.650000000001</v>
      </c>
      <c r="GN28">
        <f t="shared" si="48"/>
        <v>0</v>
      </c>
      <c r="GO28">
        <f t="shared" si="49"/>
        <v>18568.650000000001</v>
      </c>
      <c r="GP28">
        <f t="shared" si="50"/>
        <v>0</v>
      </c>
      <c r="GR28">
        <v>0</v>
      </c>
      <c r="GS28">
        <v>3</v>
      </c>
      <c r="GT28">
        <v>0</v>
      </c>
      <c r="GU28" t="s">
        <v>3</v>
      </c>
      <c r="GV28">
        <f t="shared" si="51"/>
        <v>0</v>
      </c>
      <c r="GW28">
        <v>1</v>
      </c>
      <c r="GX28">
        <f t="shared" si="52"/>
        <v>0</v>
      </c>
      <c r="HA28">
        <v>0</v>
      </c>
      <c r="HB28">
        <v>0</v>
      </c>
      <c r="IK28">
        <v>0</v>
      </c>
    </row>
    <row r="29" spans="1:245" x14ac:dyDescent="0.2">
      <c r="A29">
        <v>18</v>
      </c>
      <c r="B29">
        <v>1</v>
      </c>
      <c r="C29">
        <v>25</v>
      </c>
      <c r="E29" t="s">
        <v>38</v>
      </c>
      <c r="F29" t="s">
        <v>39</v>
      </c>
      <c r="G29" t="s">
        <v>40</v>
      </c>
      <c r="H29" t="s">
        <v>41</v>
      </c>
      <c r="I29">
        <f>I28*J29</f>
        <v>4.8</v>
      </c>
      <c r="J29">
        <v>9.9999999999999992E-2</v>
      </c>
      <c r="O29">
        <f t="shared" si="14"/>
        <v>42563.16</v>
      </c>
      <c r="P29">
        <f t="shared" si="15"/>
        <v>42563.16</v>
      </c>
      <c r="Q29">
        <f t="shared" si="16"/>
        <v>0</v>
      </c>
      <c r="R29">
        <f t="shared" si="17"/>
        <v>0</v>
      </c>
      <c r="S29">
        <f t="shared" si="18"/>
        <v>0</v>
      </c>
      <c r="T29">
        <f t="shared" si="19"/>
        <v>0</v>
      </c>
      <c r="U29">
        <f t="shared" si="20"/>
        <v>0</v>
      </c>
      <c r="V29">
        <f t="shared" si="21"/>
        <v>0</v>
      </c>
      <c r="W29">
        <f t="shared" si="22"/>
        <v>0</v>
      </c>
      <c r="X29">
        <f t="shared" si="23"/>
        <v>0</v>
      </c>
      <c r="Y29">
        <f t="shared" si="24"/>
        <v>0</v>
      </c>
      <c r="AA29">
        <v>39045302</v>
      </c>
      <c r="AB29">
        <f t="shared" si="25"/>
        <v>1165.22</v>
      </c>
      <c r="AC29">
        <f t="shared" si="26"/>
        <v>1165.22</v>
      </c>
      <c r="AD29">
        <f t="shared" si="27"/>
        <v>0</v>
      </c>
      <c r="AE29">
        <f t="shared" si="28"/>
        <v>0</v>
      </c>
      <c r="AF29">
        <f t="shared" si="29"/>
        <v>0</v>
      </c>
      <c r="AG29">
        <f t="shared" si="30"/>
        <v>0</v>
      </c>
      <c r="AH29">
        <f t="shared" si="31"/>
        <v>0</v>
      </c>
      <c r="AI29">
        <f t="shared" si="32"/>
        <v>0</v>
      </c>
      <c r="AJ29">
        <f t="shared" si="33"/>
        <v>0</v>
      </c>
      <c r="AK29">
        <v>1165.22</v>
      </c>
      <c r="AL29">
        <v>1165.22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  <c r="AS29">
        <v>0</v>
      </c>
      <c r="AT29">
        <v>80</v>
      </c>
      <c r="AU29">
        <v>60</v>
      </c>
      <c r="AV29">
        <v>1</v>
      </c>
      <c r="AW29">
        <v>1</v>
      </c>
      <c r="AZ29">
        <v>7.61</v>
      </c>
      <c r="BA29">
        <v>1</v>
      </c>
      <c r="BB29">
        <v>1</v>
      </c>
      <c r="BC29">
        <v>7.61</v>
      </c>
      <c r="BD29" t="s">
        <v>3</v>
      </c>
      <c r="BE29" t="s">
        <v>3</v>
      </c>
      <c r="BF29" t="s">
        <v>3</v>
      </c>
      <c r="BG29" t="s">
        <v>3</v>
      </c>
      <c r="BH29">
        <v>3</v>
      </c>
      <c r="BI29">
        <v>2</v>
      </c>
      <c r="BJ29" t="s">
        <v>42</v>
      </c>
      <c r="BM29">
        <v>110011</v>
      </c>
      <c r="BN29">
        <v>0</v>
      </c>
      <c r="BO29" t="s">
        <v>3</v>
      </c>
      <c r="BP29">
        <v>0</v>
      </c>
      <c r="BQ29">
        <v>3</v>
      </c>
      <c r="BR29">
        <v>0</v>
      </c>
      <c r="BS29">
        <v>1</v>
      </c>
      <c r="BT29">
        <v>1</v>
      </c>
      <c r="BU29">
        <v>1</v>
      </c>
      <c r="BV29">
        <v>1</v>
      </c>
      <c r="BW29">
        <v>1</v>
      </c>
      <c r="BX29">
        <v>1</v>
      </c>
      <c r="BY29" t="s">
        <v>3</v>
      </c>
      <c r="BZ29">
        <v>80</v>
      </c>
      <c r="CA29">
        <v>60</v>
      </c>
      <c r="CF29">
        <v>0</v>
      </c>
      <c r="CG29">
        <v>0</v>
      </c>
      <c r="CM29">
        <v>0</v>
      </c>
      <c r="CN29" t="s">
        <v>3</v>
      </c>
      <c r="CO29">
        <v>0</v>
      </c>
      <c r="CP29">
        <f t="shared" si="34"/>
        <v>42563.16</v>
      </c>
      <c r="CQ29">
        <f t="shared" si="35"/>
        <v>8867.3242000000009</v>
      </c>
      <c r="CR29">
        <f t="shared" si="36"/>
        <v>0</v>
      </c>
      <c r="CS29">
        <f t="shared" si="37"/>
        <v>0</v>
      </c>
      <c r="CT29">
        <f t="shared" si="38"/>
        <v>0</v>
      </c>
      <c r="CU29">
        <f t="shared" si="39"/>
        <v>0</v>
      </c>
      <c r="CV29">
        <f t="shared" si="40"/>
        <v>0</v>
      </c>
      <c r="CW29">
        <f t="shared" si="41"/>
        <v>0</v>
      </c>
      <c r="CX29">
        <f t="shared" si="42"/>
        <v>0</v>
      </c>
      <c r="CY29">
        <f t="shared" si="43"/>
        <v>0</v>
      </c>
      <c r="CZ29">
        <f t="shared" si="44"/>
        <v>0</v>
      </c>
      <c r="DC29" t="s">
        <v>3</v>
      </c>
      <c r="DD29" t="s">
        <v>3</v>
      </c>
      <c r="DE29" t="s">
        <v>3</v>
      </c>
      <c r="DF29" t="s">
        <v>3</v>
      </c>
      <c r="DG29" t="s">
        <v>3</v>
      </c>
      <c r="DH29" t="s">
        <v>3</v>
      </c>
      <c r="DI29" t="s">
        <v>3</v>
      </c>
      <c r="DJ29" t="s">
        <v>3</v>
      </c>
      <c r="DK29" t="s">
        <v>3</v>
      </c>
      <c r="DL29" t="s">
        <v>3</v>
      </c>
      <c r="DM29" t="s">
        <v>3</v>
      </c>
      <c r="DN29">
        <v>0</v>
      </c>
      <c r="DO29">
        <v>0</v>
      </c>
      <c r="DP29">
        <v>1</v>
      </c>
      <c r="DQ29">
        <v>1</v>
      </c>
      <c r="DU29">
        <v>1010</v>
      </c>
      <c r="DV29" t="s">
        <v>41</v>
      </c>
      <c r="DW29" t="s">
        <v>41</v>
      </c>
      <c r="DX29">
        <v>10</v>
      </c>
      <c r="EE29">
        <v>38092745</v>
      </c>
      <c r="EF29">
        <v>3</v>
      </c>
      <c r="EG29" t="s">
        <v>16</v>
      </c>
      <c r="EH29">
        <v>0</v>
      </c>
      <c r="EI29" t="s">
        <v>3</v>
      </c>
      <c r="EJ29">
        <v>2</v>
      </c>
      <c r="EK29">
        <v>110011</v>
      </c>
      <c r="EL29" t="s">
        <v>37</v>
      </c>
      <c r="EM29" t="s">
        <v>18</v>
      </c>
      <c r="EO29" t="s">
        <v>3</v>
      </c>
      <c r="EQ29">
        <v>0</v>
      </c>
      <c r="ER29">
        <v>1165.22</v>
      </c>
      <c r="ES29">
        <v>1165.22</v>
      </c>
      <c r="ET29">
        <v>0</v>
      </c>
      <c r="EU29">
        <v>0</v>
      </c>
      <c r="EV29">
        <v>0</v>
      </c>
      <c r="EW29">
        <v>0</v>
      </c>
      <c r="EX29">
        <v>0</v>
      </c>
      <c r="FQ29">
        <v>0</v>
      </c>
      <c r="FR29">
        <f t="shared" si="45"/>
        <v>0</v>
      </c>
      <c r="FS29">
        <v>0</v>
      </c>
      <c r="FX29">
        <v>80</v>
      </c>
      <c r="FY29">
        <v>60</v>
      </c>
      <c r="GA29" t="s">
        <v>3</v>
      </c>
      <c r="GD29">
        <v>0</v>
      </c>
      <c r="GF29">
        <v>1324107672</v>
      </c>
      <c r="GG29">
        <v>1</v>
      </c>
      <c r="GH29">
        <v>1</v>
      </c>
      <c r="GI29">
        <v>4</v>
      </c>
      <c r="GJ29">
        <v>0</v>
      </c>
      <c r="GK29">
        <f>ROUND(R29*(R12)/100,2)</f>
        <v>0</v>
      </c>
      <c r="GL29">
        <f t="shared" si="46"/>
        <v>0</v>
      </c>
      <c r="GM29">
        <f t="shared" si="47"/>
        <v>42563.16</v>
      </c>
      <c r="GN29">
        <f t="shared" si="48"/>
        <v>0</v>
      </c>
      <c r="GO29">
        <f t="shared" si="49"/>
        <v>42563.16</v>
      </c>
      <c r="GP29">
        <f t="shared" si="50"/>
        <v>0</v>
      </c>
      <c r="GR29">
        <v>0</v>
      </c>
      <c r="GS29">
        <v>3</v>
      </c>
      <c r="GT29">
        <v>0</v>
      </c>
      <c r="GU29" t="s">
        <v>3</v>
      </c>
      <c r="GV29">
        <f t="shared" si="51"/>
        <v>0</v>
      </c>
      <c r="GW29">
        <v>1</v>
      </c>
      <c r="GX29">
        <f t="shared" si="52"/>
        <v>0</v>
      </c>
      <c r="HA29">
        <v>0</v>
      </c>
      <c r="HB29">
        <v>0</v>
      </c>
      <c r="IK29">
        <v>0</v>
      </c>
    </row>
    <row r="30" spans="1:245" x14ac:dyDescent="0.2">
      <c r="A30">
        <v>17</v>
      </c>
      <c r="B30">
        <v>1</v>
      </c>
      <c r="C30" t="e">
        <f>ROW(#REF!)</f>
        <v>#REF!</v>
      </c>
      <c r="D30" t="e">
        <f>ROW(#REF!)</f>
        <v>#REF!</v>
      </c>
      <c r="E30" t="s">
        <v>43</v>
      </c>
      <c r="F30" t="s">
        <v>44</v>
      </c>
      <c r="G30" t="s">
        <v>45</v>
      </c>
      <c r="H30" t="s">
        <v>14</v>
      </c>
      <c r="I30">
        <v>5</v>
      </c>
      <c r="J30">
        <v>0</v>
      </c>
      <c r="O30">
        <f t="shared" si="14"/>
        <v>662.07</v>
      </c>
      <c r="P30">
        <f t="shared" si="15"/>
        <v>12.94</v>
      </c>
      <c r="Q30">
        <f t="shared" si="16"/>
        <v>0</v>
      </c>
      <c r="R30">
        <f t="shared" si="17"/>
        <v>0</v>
      </c>
      <c r="S30">
        <f t="shared" si="18"/>
        <v>649.13</v>
      </c>
      <c r="T30">
        <f t="shared" si="19"/>
        <v>0</v>
      </c>
      <c r="U30">
        <f t="shared" si="20"/>
        <v>10</v>
      </c>
      <c r="V30">
        <f t="shared" si="21"/>
        <v>0</v>
      </c>
      <c r="W30">
        <f t="shared" si="22"/>
        <v>0</v>
      </c>
      <c r="X30">
        <f t="shared" si="23"/>
        <v>519.29999999999995</v>
      </c>
      <c r="Y30">
        <f t="shared" si="24"/>
        <v>389.48</v>
      </c>
      <c r="AA30">
        <v>39045302</v>
      </c>
      <c r="AB30">
        <f t="shared" si="25"/>
        <v>17.399999999999999</v>
      </c>
      <c r="AC30">
        <f t="shared" si="26"/>
        <v>0.34</v>
      </c>
      <c r="AD30">
        <f t="shared" si="27"/>
        <v>0</v>
      </c>
      <c r="AE30">
        <f t="shared" si="28"/>
        <v>0</v>
      </c>
      <c r="AF30">
        <f t="shared" si="29"/>
        <v>17.059999999999999</v>
      </c>
      <c r="AG30">
        <f t="shared" si="30"/>
        <v>0</v>
      </c>
      <c r="AH30">
        <f t="shared" si="31"/>
        <v>2</v>
      </c>
      <c r="AI30">
        <f t="shared" si="32"/>
        <v>0</v>
      </c>
      <c r="AJ30">
        <f t="shared" si="33"/>
        <v>0</v>
      </c>
      <c r="AK30">
        <v>17.399999999999999</v>
      </c>
      <c r="AL30">
        <v>0.34</v>
      </c>
      <c r="AM30">
        <v>0</v>
      </c>
      <c r="AN30">
        <v>0</v>
      </c>
      <c r="AO30">
        <v>17.059999999999999</v>
      </c>
      <c r="AP30">
        <v>0</v>
      </c>
      <c r="AQ30">
        <v>2</v>
      </c>
      <c r="AR30">
        <v>0</v>
      </c>
      <c r="AS30">
        <v>0</v>
      </c>
      <c r="AT30">
        <v>80</v>
      </c>
      <c r="AU30">
        <v>60</v>
      </c>
      <c r="AV30">
        <v>1</v>
      </c>
      <c r="AW30">
        <v>1</v>
      </c>
      <c r="AZ30">
        <v>7.61</v>
      </c>
      <c r="BA30">
        <v>7.61</v>
      </c>
      <c r="BB30">
        <v>7.61</v>
      </c>
      <c r="BC30">
        <v>7.61</v>
      </c>
      <c r="BD30" t="s">
        <v>3</v>
      </c>
      <c r="BE30" t="s">
        <v>3</v>
      </c>
      <c r="BF30" t="s">
        <v>3</v>
      </c>
      <c r="BG30" t="s">
        <v>3</v>
      </c>
      <c r="BH30">
        <v>0</v>
      </c>
      <c r="BI30">
        <v>2</v>
      </c>
      <c r="BJ30" t="s">
        <v>46</v>
      </c>
      <c r="BM30">
        <v>110001</v>
      </c>
      <c r="BN30">
        <v>0</v>
      </c>
      <c r="BO30" t="s">
        <v>3</v>
      </c>
      <c r="BP30">
        <v>0</v>
      </c>
      <c r="BQ30">
        <v>3</v>
      </c>
      <c r="BR30">
        <v>0</v>
      </c>
      <c r="BS30">
        <v>7.61</v>
      </c>
      <c r="BT30">
        <v>1</v>
      </c>
      <c r="BU30">
        <v>1</v>
      </c>
      <c r="BV30">
        <v>1</v>
      </c>
      <c r="BW30">
        <v>1</v>
      </c>
      <c r="BX30">
        <v>1</v>
      </c>
      <c r="BY30" t="s">
        <v>3</v>
      </c>
      <c r="BZ30">
        <v>80</v>
      </c>
      <c r="CA30">
        <v>60</v>
      </c>
      <c r="CF30">
        <v>0</v>
      </c>
      <c r="CG30">
        <v>0</v>
      </c>
      <c r="CM30">
        <v>0</v>
      </c>
      <c r="CN30" t="s">
        <v>3</v>
      </c>
      <c r="CO30">
        <v>0</v>
      </c>
      <c r="CP30">
        <f t="shared" si="34"/>
        <v>662.07</v>
      </c>
      <c r="CQ30">
        <f t="shared" si="35"/>
        <v>2.5874000000000001</v>
      </c>
      <c r="CR30">
        <f t="shared" si="36"/>
        <v>0</v>
      </c>
      <c r="CS30">
        <f t="shared" si="37"/>
        <v>0</v>
      </c>
      <c r="CT30">
        <f t="shared" si="38"/>
        <v>129.82659999999998</v>
      </c>
      <c r="CU30">
        <f t="shared" si="39"/>
        <v>0</v>
      </c>
      <c r="CV30">
        <f t="shared" si="40"/>
        <v>2</v>
      </c>
      <c r="CW30">
        <f t="shared" si="41"/>
        <v>0</v>
      </c>
      <c r="CX30">
        <f t="shared" si="42"/>
        <v>0</v>
      </c>
      <c r="CY30">
        <f t="shared" si="43"/>
        <v>519.30399999999997</v>
      </c>
      <c r="CZ30">
        <f t="shared" si="44"/>
        <v>389.47800000000001</v>
      </c>
      <c r="DC30" t="s">
        <v>3</v>
      </c>
      <c r="DD30" t="s">
        <v>3</v>
      </c>
      <c r="DE30" t="s">
        <v>3</v>
      </c>
      <c r="DF30" t="s">
        <v>3</v>
      </c>
      <c r="DG30" t="s">
        <v>3</v>
      </c>
      <c r="DH30" t="s">
        <v>3</v>
      </c>
      <c r="DI30" t="s">
        <v>3</v>
      </c>
      <c r="DJ30" t="s">
        <v>3</v>
      </c>
      <c r="DK30" t="s">
        <v>3</v>
      </c>
      <c r="DL30" t="s">
        <v>3</v>
      </c>
      <c r="DM30" t="s">
        <v>3</v>
      </c>
      <c r="DN30">
        <v>0</v>
      </c>
      <c r="DO30">
        <v>0</v>
      </c>
      <c r="DP30">
        <v>1</v>
      </c>
      <c r="DQ30">
        <v>1</v>
      </c>
      <c r="DU30">
        <v>1013</v>
      </c>
      <c r="DV30" t="s">
        <v>14</v>
      </c>
      <c r="DW30" t="s">
        <v>14</v>
      </c>
      <c r="DX30">
        <v>1</v>
      </c>
      <c r="EE30">
        <v>38092701</v>
      </c>
      <c r="EF30">
        <v>3</v>
      </c>
      <c r="EG30" t="s">
        <v>16</v>
      </c>
      <c r="EH30">
        <v>0</v>
      </c>
      <c r="EI30" t="s">
        <v>3</v>
      </c>
      <c r="EJ30">
        <v>2</v>
      </c>
      <c r="EK30">
        <v>110001</v>
      </c>
      <c r="EL30" t="s">
        <v>17</v>
      </c>
      <c r="EM30" t="s">
        <v>18</v>
      </c>
      <c r="EO30" t="s">
        <v>3</v>
      </c>
      <c r="EQ30">
        <v>0</v>
      </c>
      <c r="ER30">
        <v>17.399999999999999</v>
      </c>
      <c r="ES30">
        <v>0.34</v>
      </c>
      <c r="ET30">
        <v>0</v>
      </c>
      <c r="EU30">
        <v>0</v>
      </c>
      <c r="EV30">
        <v>17.059999999999999</v>
      </c>
      <c r="EW30">
        <v>2</v>
      </c>
      <c r="EX30">
        <v>0</v>
      </c>
      <c r="EY30">
        <v>0</v>
      </c>
      <c r="FQ30">
        <v>0</v>
      </c>
      <c r="FR30">
        <f t="shared" si="45"/>
        <v>0</v>
      </c>
      <c r="FS30">
        <v>0</v>
      </c>
      <c r="FX30">
        <v>80</v>
      </c>
      <c r="FY30">
        <v>60</v>
      </c>
      <c r="GA30" t="s">
        <v>3</v>
      </c>
      <c r="GD30">
        <v>0</v>
      </c>
      <c r="GF30">
        <v>482574767</v>
      </c>
      <c r="GG30">
        <v>1</v>
      </c>
      <c r="GH30">
        <v>1</v>
      </c>
      <c r="GI30">
        <v>4</v>
      </c>
      <c r="GJ30">
        <v>0</v>
      </c>
      <c r="GK30">
        <f>ROUND(R30*(R12)/100,2)</f>
        <v>0</v>
      </c>
      <c r="GL30">
        <f t="shared" si="46"/>
        <v>0</v>
      </c>
      <c r="GM30">
        <f t="shared" si="47"/>
        <v>1570.85</v>
      </c>
      <c r="GN30">
        <f t="shared" si="48"/>
        <v>0</v>
      </c>
      <c r="GO30">
        <f t="shared" si="49"/>
        <v>1570.85</v>
      </c>
      <c r="GP30">
        <f t="shared" si="50"/>
        <v>0</v>
      </c>
      <c r="GR30">
        <v>0</v>
      </c>
      <c r="GS30">
        <v>3</v>
      </c>
      <c r="GT30">
        <v>0</v>
      </c>
      <c r="GU30" t="s">
        <v>3</v>
      </c>
      <c r="GV30">
        <f t="shared" si="51"/>
        <v>0</v>
      </c>
      <c r="GW30">
        <v>1</v>
      </c>
      <c r="GX30">
        <f t="shared" si="52"/>
        <v>0</v>
      </c>
      <c r="HA30">
        <v>0</v>
      </c>
      <c r="HB30">
        <v>0</v>
      </c>
      <c r="IK30">
        <v>0</v>
      </c>
    </row>
    <row r="31" spans="1:245" x14ac:dyDescent="0.2">
      <c r="A31">
        <v>18</v>
      </c>
      <c r="B31">
        <v>1</v>
      </c>
      <c r="C31">
        <v>28</v>
      </c>
      <c r="E31" t="s">
        <v>47</v>
      </c>
      <c r="F31" t="s">
        <v>48</v>
      </c>
      <c r="G31" t="s">
        <v>49</v>
      </c>
      <c r="H31" t="s">
        <v>41</v>
      </c>
      <c r="I31">
        <f>I30*J31</f>
        <v>0.5</v>
      </c>
      <c r="J31">
        <v>0.1</v>
      </c>
      <c r="O31">
        <f t="shared" si="14"/>
        <v>1102.1199999999999</v>
      </c>
      <c r="P31">
        <f t="shared" si="15"/>
        <v>1102.1199999999999</v>
      </c>
      <c r="Q31">
        <f t="shared" si="16"/>
        <v>0</v>
      </c>
      <c r="R31">
        <f t="shared" si="17"/>
        <v>0</v>
      </c>
      <c r="S31">
        <f t="shared" si="18"/>
        <v>0</v>
      </c>
      <c r="T31">
        <f t="shared" si="19"/>
        <v>0</v>
      </c>
      <c r="U31">
        <f t="shared" si="20"/>
        <v>0</v>
      </c>
      <c r="V31">
        <f t="shared" si="21"/>
        <v>0</v>
      </c>
      <c r="W31">
        <f t="shared" si="22"/>
        <v>0</v>
      </c>
      <c r="X31">
        <f t="shared" si="23"/>
        <v>0</v>
      </c>
      <c r="Y31">
        <f t="shared" si="24"/>
        <v>0</v>
      </c>
      <c r="AA31">
        <v>39045302</v>
      </c>
      <c r="AB31">
        <f t="shared" si="25"/>
        <v>289.64999999999998</v>
      </c>
      <c r="AC31">
        <f t="shared" si="26"/>
        <v>289.64999999999998</v>
      </c>
      <c r="AD31">
        <f t="shared" si="27"/>
        <v>0</v>
      </c>
      <c r="AE31">
        <f t="shared" si="28"/>
        <v>0</v>
      </c>
      <c r="AF31">
        <f t="shared" si="29"/>
        <v>0</v>
      </c>
      <c r="AG31">
        <f t="shared" si="30"/>
        <v>0</v>
      </c>
      <c r="AH31">
        <f t="shared" si="31"/>
        <v>0</v>
      </c>
      <c r="AI31">
        <f t="shared" si="32"/>
        <v>0</v>
      </c>
      <c r="AJ31">
        <f t="shared" si="33"/>
        <v>0</v>
      </c>
      <c r="AK31">
        <v>289.64999999999998</v>
      </c>
      <c r="AL31">
        <v>289.64999999999998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  <c r="AS31">
        <v>0</v>
      </c>
      <c r="AT31">
        <v>80</v>
      </c>
      <c r="AU31">
        <v>60</v>
      </c>
      <c r="AV31">
        <v>1</v>
      </c>
      <c r="AW31">
        <v>1</v>
      </c>
      <c r="AZ31">
        <v>7.61</v>
      </c>
      <c r="BA31">
        <v>1</v>
      </c>
      <c r="BB31">
        <v>1</v>
      </c>
      <c r="BC31">
        <v>7.61</v>
      </c>
      <c r="BD31" t="s">
        <v>3</v>
      </c>
      <c r="BE31" t="s">
        <v>3</v>
      </c>
      <c r="BF31" t="s">
        <v>3</v>
      </c>
      <c r="BG31" t="s">
        <v>3</v>
      </c>
      <c r="BH31">
        <v>3</v>
      </c>
      <c r="BI31">
        <v>2</v>
      </c>
      <c r="BJ31" t="s">
        <v>50</v>
      </c>
      <c r="BM31">
        <v>110001</v>
      </c>
      <c r="BN31">
        <v>0</v>
      </c>
      <c r="BO31" t="s">
        <v>3</v>
      </c>
      <c r="BP31">
        <v>0</v>
      </c>
      <c r="BQ31">
        <v>3</v>
      </c>
      <c r="BR31">
        <v>0</v>
      </c>
      <c r="BS31">
        <v>1</v>
      </c>
      <c r="BT31">
        <v>1</v>
      </c>
      <c r="BU31">
        <v>1</v>
      </c>
      <c r="BV31">
        <v>1</v>
      </c>
      <c r="BW31">
        <v>1</v>
      </c>
      <c r="BX31">
        <v>1</v>
      </c>
      <c r="BY31" t="s">
        <v>3</v>
      </c>
      <c r="BZ31">
        <v>80</v>
      </c>
      <c r="CA31">
        <v>60</v>
      </c>
      <c r="CF31">
        <v>0</v>
      </c>
      <c r="CG31">
        <v>0</v>
      </c>
      <c r="CM31">
        <v>0</v>
      </c>
      <c r="CN31" t="s">
        <v>3</v>
      </c>
      <c r="CO31">
        <v>0</v>
      </c>
      <c r="CP31">
        <f t="shared" si="34"/>
        <v>1102.1199999999999</v>
      </c>
      <c r="CQ31">
        <f t="shared" si="35"/>
        <v>2204.2365</v>
      </c>
      <c r="CR31">
        <f t="shared" si="36"/>
        <v>0</v>
      </c>
      <c r="CS31">
        <f t="shared" si="37"/>
        <v>0</v>
      </c>
      <c r="CT31">
        <f t="shared" si="38"/>
        <v>0</v>
      </c>
      <c r="CU31">
        <f t="shared" si="39"/>
        <v>0</v>
      </c>
      <c r="CV31">
        <f t="shared" si="40"/>
        <v>0</v>
      </c>
      <c r="CW31">
        <f t="shared" si="41"/>
        <v>0</v>
      </c>
      <c r="CX31">
        <f t="shared" si="42"/>
        <v>0</v>
      </c>
      <c r="CY31">
        <f t="shared" si="43"/>
        <v>0</v>
      </c>
      <c r="CZ31">
        <f t="shared" si="44"/>
        <v>0</v>
      </c>
      <c r="DC31" t="s">
        <v>3</v>
      </c>
      <c r="DD31" t="s">
        <v>3</v>
      </c>
      <c r="DE31" t="s">
        <v>3</v>
      </c>
      <c r="DF31" t="s">
        <v>3</v>
      </c>
      <c r="DG31" t="s">
        <v>3</v>
      </c>
      <c r="DH31" t="s">
        <v>3</v>
      </c>
      <c r="DI31" t="s">
        <v>3</v>
      </c>
      <c r="DJ31" t="s">
        <v>3</v>
      </c>
      <c r="DK31" t="s">
        <v>3</v>
      </c>
      <c r="DL31" t="s">
        <v>3</v>
      </c>
      <c r="DM31" t="s">
        <v>3</v>
      </c>
      <c r="DN31">
        <v>0</v>
      </c>
      <c r="DO31">
        <v>0</v>
      </c>
      <c r="DP31">
        <v>1</v>
      </c>
      <c r="DQ31">
        <v>1</v>
      </c>
      <c r="DU31">
        <v>1010</v>
      </c>
      <c r="DV31" t="s">
        <v>41</v>
      </c>
      <c r="DW31" t="s">
        <v>41</v>
      </c>
      <c r="DX31">
        <v>10</v>
      </c>
      <c r="EE31">
        <v>38092701</v>
      </c>
      <c r="EF31">
        <v>3</v>
      </c>
      <c r="EG31" t="s">
        <v>16</v>
      </c>
      <c r="EH31">
        <v>0</v>
      </c>
      <c r="EI31" t="s">
        <v>3</v>
      </c>
      <c r="EJ31">
        <v>2</v>
      </c>
      <c r="EK31">
        <v>110001</v>
      </c>
      <c r="EL31" t="s">
        <v>17</v>
      </c>
      <c r="EM31" t="s">
        <v>18</v>
      </c>
      <c r="EO31" t="s">
        <v>3</v>
      </c>
      <c r="EQ31">
        <v>0</v>
      </c>
      <c r="ER31">
        <v>289.64999999999998</v>
      </c>
      <c r="ES31">
        <v>289.64999999999998</v>
      </c>
      <c r="ET31">
        <v>0</v>
      </c>
      <c r="EU31">
        <v>0</v>
      </c>
      <c r="EV31">
        <v>0</v>
      </c>
      <c r="EW31">
        <v>0</v>
      </c>
      <c r="EX31">
        <v>0</v>
      </c>
      <c r="FQ31">
        <v>0</v>
      </c>
      <c r="FR31">
        <f t="shared" si="45"/>
        <v>0</v>
      </c>
      <c r="FS31">
        <v>0</v>
      </c>
      <c r="FX31">
        <v>80</v>
      </c>
      <c r="FY31">
        <v>60</v>
      </c>
      <c r="GA31" t="s">
        <v>3</v>
      </c>
      <c r="GD31">
        <v>0</v>
      </c>
      <c r="GF31">
        <v>-2112875116</v>
      </c>
      <c r="GG31">
        <v>1</v>
      </c>
      <c r="GH31">
        <v>1</v>
      </c>
      <c r="GI31">
        <v>4</v>
      </c>
      <c r="GJ31">
        <v>0</v>
      </c>
      <c r="GK31">
        <f>ROUND(R31*(R12)/100,2)</f>
        <v>0</v>
      </c>
      <c r="GL31">
        <f t="shared" si="46"/>
        <v>0</v>
      </c>
      <c r="GM31">
        <f t="shared" si="47"/>
        <v>1102.1199999999999</v>
      </c>
      <c r="GN31">
        <f t="shared" si="48"/>
        <v>0</v>
      </c>
      <c r="GO31">
        <f t="shared" si="49"/>
        <v>1102.1199999999999</v>
      </c>
      <c r="GP31">
        <f t="shared" si="50"/>
        <v>0</v>
      </c>
      <c r="GR31">
        <v>0</v>
      </c>
      <c r="GS31">
        <v>3</v>
      </c>
      <c r="GT31">
        <v>0</v>
      </c>
      <c r="GU31" t="s">
        <v>3</v>
      </c>
      <c r="GV31">
        <f t="shared" si="51"/>
        <v>0</v>
      </c>
      <c r="GW31">
        <v>1</v>
      </c>
      <c r="GX31">
        <f t="shared" si="52"/>
        <v>0</v>
      </c>
      <c r="HA31">
        <v>0</v>
      </c>
      <c r="HB31">
        <v>0</v>
      </c>
      <c r="IK31">
        <v>0</v>
      </c>
    </row>
    <row r="32" spans="1:245" x14ac:dyDescent="0.2">
      <c r="A32">
        <v>17</v>
      </c>
      <c r="B32">
        <v>1</v>
      </c>
      <c r="C32" t="e">
        <f>ROW(#REF!)</f>
        <v>#REF!</v>
      </c>
      <c r="D32" t="e">
        <f>ROW(#REF!)</f>
        <v>#REF!</v>
      </c>
      <c r="E32" t="s">
        <v>51</v>
      </c>
      <c r="F32" t="s">
        <v>52</v>
      </c>
      <c r="G32" t="s">
        <v>53</v>
      </c>
      <c r="H32" t="s">
        <v>54</v>
      </c>
      <c r="I32">
        <v>0.04</v>
      </c>
      <c r="J32">
        <v>0</v>
      </c>
      <c r="O32">
        <f t="shared" si="14"/>
        <v>406.46</v>
      </c>
      <c r="P32">
        <f t="shared" si="15"/>
        <v>158.41</v>
      </c>
      <c r="Q32">
        <f t="shared" si="16"/>
        <v>10.82</v>
      </c>
      <c r="R32">
        <f t="shared" si="17"/>
        <v>1.53</v>
      </c>
      <c r="S32">
        <f t="shared" si="18"/>
        <v>237.23</v>
      </c>
      <c r="T32">
        <f t="shared" si="19"/>
        <v>0</v>
      </c>
      <c r="U32">
        <f t="shared" si="20"/>
        <v>3.1424000000000003</v>
      </c>
      <c r="V32">
        <f t="shared" si="21"/>
        <v>1.6E-2</v>
      </c>
      <c r="W32">
        <f t="shared" si="22"/>
        <v>0</v>
      </c>
      <c r="X32">
        <f t="shared" si="23"/>
        <v>226.82</v>
      </c>
      <c r="Y32">
        <f t="shared" si="24"/>
        <v>155.19</v>
      </c>
      <c r="AA32">
        <v>39045302</v>
      </c>
      <c r="AB32">
        <f t="shared" si="25"/>
        <v>1335.26</v>
      </c>
      <c r="AC32">
        <f t="shared" si="26"/>
        <v>520.4</v>
      </c>
      <c r="AD32">
        <f t="shared" si="27"/>
        <v>35.54</v>
      </c>
      <c r="AE32">
        <f t="shared" si="28"/>
        <v>5.0199999999999996</v>
      </c>
      <c r="AF32">
        <f t="shared" si="29"/>
        <v>779.32</v>
      </c>
      <c r="AG32">
        <f t="shared" si="30"/>
        <v>0</v>
      </c>
      <c r="AH32">
        <f t="shared" si="31"/>
        <v>78.56</v>
      </c>
      <c r="AI32">
        <f t="shared" si="32"/>
        <v>0.4</v>
      </c>
      <c r="AJ32">
        <f t="shared" si="33"/>
        <v>0</v>
      </c>
      <c r="AK32">
        <v>1335.26</v>
      </c>
      <c r="AL32">
        <v>520.4</v>
      </c>
      <c r="AM32">
        <v>35.54</v>
      </c>
      <c r="AN32">
        <v>5.0199999999999996</v>
      </c>
      <c r="AO32">
        <v>779.32</v>
      </c>
      <c r="AP32">
        <v>0</v>
      </c>
      <c r="AQ32">
        <v>78.56</v>
      </c>
      <c r="AR32">
        <v>0.4</v>
      </c>
      <c r="AS32">
        <v>0</v>
      </c>
      <c r="AT32">
        <v>95</v>
      </c>
      <c r="AU32">
        <v>65</v>
      </c>
      <c r="AV32">
        <v>1</v>
      </c>
      <c r="AW32">
        <v>1</v>
      </c>
      <c r="AZ32">
        <v>7.61</v>
      </c>
      <c r="BA32">
        <v>7.61</v>
      </c>
      <c r="BB32">
        <v>7.61</v>
      </c>
      <c r="BC32">
        <v>7.61</v>
      </c>
      <c r="BD32" t="s">
        <v>3</v>
      </c>
      <c r="BE32" t="s">
        <v>3</v>
      </c>
      <c r="BF32" t="s">
        <v>3</v>
      </c>
      <c r="BG32" t="s">
        <v>3</v>
      </c>
      <c r="BH32">
        <v>0</v>
      </c>
      <c r="BI32">
        <v>2</v>
      </c>
      <c r="BJ32" t="s">
        <v>55</v>
      </c>
      <c r="BM32">
        <v>108001</v>
      </c>
      <c r="BN32">
        <v>0</v>
      </c>
      <c r="BO32" t="s">
        <v>3</v>
      </c>
      <c r="BP32">
        <v>0</v>
      </c>
      <c r="BQ32">
        <v>3</v>
      </c>
      <c r="BR32">
        <v>0</v>
      </c>
      <c r="BS32">
        <v>7.61</v>
      </c>
      <c r="BT32">
        <v>1</v>
      </c>
      <c r="BU32">
        <v>1</v>
      </c>
      <c r="BV32">
        <v>1</v>
      </c>
      <c r="BW32">
        <v>1</v>
      </c>
      <c r="BX32">
        <v>1</v>
      </c>
      <c r="BY32" t="s">
        <v>3</v>
      </c>
      <c r="BZ32">
        <v>95</v>
      </c>
      <c r="CA32">
        <v>65</v>
      </c>
      <c r="CF32">
        <v>0</v>
      </c>
      <c r="CG32">
        <v>0</v>
      </c>
      <c r="CM32">
        <v>0</v>
      </c>
      <c r="CN32" t="s">
        <v>3</v>
      </c>
      <c r="CO32">
        <v>0</v>
      </c>
      <c r="CP32">
        <f t="shared" si="34"/>
        <v>406.46</v>
      </c>
      <c r="CQ32">
        <f t="shared" si="35"/>
        <v>3960.2440000000001</v>
      </c>
      <c r="CR32">
        <f t="shared" si="36"/>
        <v>270.45940000000002</v>
      </c>
      <c r="CS32">
        <f t="shared" si="37"/>
        <v>38.202199999999998</v>
      </c>
      <c r="CT32">
        <f t="shared" si="38"/>
        <v>5930.6252000000004</v>
      </c>
      <c r="CU32">
        <f t="shared" si="39"/>
        <v>0</v>
      </c>
      <c r="CV32">
        <f t="shared" si="40"/>
        <v>78.56</v>
      </c>
      <c r="CW32">
        <f t="shared" si="41"/>
        <v>0.4</v>
      </c>
      <c r="CX32">
        <f t="shared" si="42"/>
        <v>0</v>
      </c>
      <c r="CY32">
        <f t="shared" si="43"/>
        <v>226.822</v>
      </c>
      <c r="CZ32">
        <f t="shared" si="44"/>
        <v>155.19399999999999</v>
      </c>
      <c r="DC32" t="s">
        <v>3</v>
      </c>
      <c r="DD32" t="s">
        <v>3</v>
      </c>
      <c r="DE32" t="s">
        <v>3</v>
      </c>
      <c r="DF32" t="s">
        <v>3</v>
      </c>
      <c r="DG32" t="s">
        <v>3</v>
      </c>
      <c r="DH32" t="s">
        <v>3</v>
      </c>
      <c r="DI32" t="s">
        <v>3</v>
      </c>
      <c r="DJ32" t="s">
        <v>3</v>
      </c>
      <c r="DK32" t="s">
        <v>3</v>
      </c>
      <c r="DL32" t="s">
        <v>3</v>
      </c>
      <c r="DM32" t="s">
        <v>3</v>
      </c>
      <c r="DN32">
        <v>0</v>
      </c>
      <c r="DO32">
        <v>0</v>
      </c>
      <c r="DP32">
        <v>1</v>
      </c>
      <c r="DQ32">
        <v>1</v>
      </c>
      <c r="DU32">
        <v>1013</v>
      </c>
      <c r="DV32" t="s">
        <v>54</v>
      </c>
      <c r="DW32" t="s">
        <v>54</v>
      </c>
      <c r="DX32">
        <v>1</v>
      </c>
      <c r="EE32">
        <v>38092698</v>
      </c>
      <c r="EF32">
        <v>3</v>
      </c>
      <c r="EG32" t="s">
        <v>16</v>
      </c>
      <c r="EH32">
        <v>0</v>
      </c>
      <c r="EI32" t="s">
        <v>3</v>
      </c>
      <c r="EJ32">
        <v>2</v>
      </c>
      <c r="EK32">
        <v>108001</v>
      </c>
      <c r="EL32" t="s">
        <v>56</v>
      </c>
      <c r="EM32" t="s">
        <v>57</v>
      </c>
      <c r="EO32" t="s">
        <v>3</v>
      </c>
      <c r="EQ32">
        <v>0</v>
      </c>
      <c r="ER32">
        <v>1335.26</v>
      </c>
      <c r="ES32">
        <v>520.4</v>
      </c>
      <c r="ET32">
        <v>35.54</v>
      </c>
      <c r="EU32">
        <v>5.0199999999999996</v>
      </c>
      <c r="EV32">
        <v>779.32</v>
      </c>
      <c r="EW32">
        <v>78.56</v>
      </c>
      <c r="EX32">
        <v>0.4</v>
      </c>
      <c r="EY32">
        <v>0</v>
      </c>
      <c r="FQ32">
        <v>0</v>
      </c>
      <c r="FR32">
        <f t="shared" si="45"/>
        <v>0</v>
      </c>
      <c r="FS32">
        <v>0</v>
      </c>
      <c r="FX32">
        <v>95</v>
      </c>
      <c r="FY32">
        <v>65</v>
      </c>
      <c r="GA32" t="s">
        <v>3</v>
      </c>
      <c r="GD32">
        <v>0</v>
      </c>
      <c r="GF32">
        <v>1235966342</v>
      </c>
      <c r="GG32">
        <v>1</v>
      </c>
      <c r="GH32">
        <v>1</v>
      </c>
      <c r="GI32">
        <v>4</v>
      </c>
      <c r="GJ32">
        <v>0</v>
      </c>
      <c r="GK32">
        <f>ROUND(R32*(R12)/100,2)</f>
        <v>0</v>
      </c>
      <c r="GL32">
        <f t="shared" si="46"/>
        <v>0</v>
      </c>
      <c r="GM32">
        <f t="shared" si="47"/>
        <v>788.47</v>
      </c>
      <c r="GN32">
        <f t="shared" si="48"/>
        <v>0</v>
      </c>
      <c r="GO32">
        <f t="shared" si="49"/>
        <v>788.47</v>
      </c>
      <c r="GP32">
        <f t="shared" si="50"/>
        <v>0</v>
      </c>
      <c r="GR32">
        <v>0</v>
      </c>
      <c r="GS32">
        <v>3</v>
      </c>
      <c r="GT32">
        <v>0</v>
      </c>
      <c r="GU32" t="s">
        <v>3</v>
      </c>
      <c r="GV32">
        <f t="shared" si="51"/>
        <v>0</v>
      </c>
      <c r="GW32">
        <v>1</v>
      </c>
      <c r="GX32">
        <f t="shared" si="52"/>
        <v>0</v>
      </c>
      <c r="HA32">
        <v>0</v>
      </c>
      <c r="HB32">
        <v>0</v>
      </c>
      <c r="IK32">
        <v>0</v>
      </c>
    </row>
    <row r="33" spans="1:245" x14ac:dyDescent="0.2">
      <c r="A33">
        <v>18</v>
      </c>
      <c r="B33">
        <v>1</v>
      </c>
      <c r="C33">
        <v>37</v>
      </c>
      <c r="E33" t="s">
        <v>58</v>
      </c>
      <c r="F33" t="s">
        <v>59</v>
      </c>
      <c r="G33" t="s">
        <v>60</v>
      </c>
      <c r="H33" t="s">
        <v>22</v>
      </c>
      <c r="I33">
        <f>I32*J33</f>
        <v>4</v>
      </c>
      <c r="J33">
        <v>100</v>
      </c>
      <c r="O33">
        <f t="shared" si="14"/>
        <v>1168.29</v>
      </c>
      <c r="P33">
        <f t="shared" si="15"/>
        <v>1168.29</v>
      </c>
      <c r="Q33">
        <f t="shared" si="16"/>
        <v>0</v>
      </c>
      <c r="R33">
        <f t="shared" si="17"/>
        <v>0</v>
      </c>
      <c r="S33">
        <f t="shared" si="18"/>
        <v>0</v>
      </c>
      <c r="T33">
        <f t="shared" si="19"/>
        <v>0</v>
      </c>
      <c r="U33">
        <f t="shared" si="20"/>
        <v>0</v>
      </c>
      <c r="V33">
        <f t="shared" si="21"/>
        <v>0</v>
      </c>
      <c r="W33">
        <f t="shared" si="22"/>
        <v>0</v>
      </c>
      <c r="X33">
        <f t="shared" si="23"/>
        <v>0</v>
      </c>
      <c r="Y33">
        <f t="shared" si="24"/>
        <v>0</v>
      </c>
      <c r="AA33">
        <v>39045302</v>
      </c>
      <c r="AB33">
        <f t="shared" si="25"/>
        <v>38.380000000000003</v>
      </c>
      <c r="AC33">
        <f t="shared" si="26"/>
        <v>38.380000000000003</v>
      </c>
      <c r="AD33">
        <f t="shared" si="27"/>
        <v>0</v>
      </c>
      <c r="AE33">
        <f t="shared" si="28"/>
        <v>0</v>
      </c>
      <c r="AF33">
        <f t="shared" si="29"/>
        <v>0</v>
      </c>
      <c r="AG33">
        <f t="shared" si="30"/>
        <v>0</v>
      </c>
      <c r="AH33">
        <f t="shared" si="31"/>
        <v>0</v>
      </c>
      <c r="AI33">
        <f t="shared" si="32"/>
        <v>0</v>
      </c>
      <c r="AJ33">
        <f t="shared" si="33"/>
        <v>0</v>
      </c>
      <c r="AK33">
        <v>38.380000000000003</v>
      </c>
      <c r="AL33">
        <v>38.380000000000003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  <c r="AS33">
        <v>0</v>
      </c>
      <c r="AT33">
        <v>95</v>
      </c>
      <c r="AU33">
        <v>65</v>
      </c>
      <c r="AV33">
        <v>1</v>
      </c>
      <c r="AW33">
        <v>1</v>
      </c>
      <c r="AZ33">
        <v>7.61</v>
      </c>
      <c r="BA33">
        <v>1</v>
      </c>
      <c r="BB33">
        <v>1</v>
      </c>
      <c r="BC33">
        <v>7.61</v>
      </c>
      <c r="BD33" t="s">
        <v>3</v>
      </c>
      <c r="BE33" t="s">
        <v>3</v>
      </c>
      <c r="BF33" t="s">
        <v>3</v>
      </c>
      <c r="BG33" t="s">
        <v>3</v>
      </c>
      <c r="BH33">
        <v>3</v>
      </c>
      <c r="BI33">
        <v>2</v>
      </c>
      <c r="BJ33" t="s">
        <v>61</v>
      </c>
      <c r="BM33">
        <v>108001</v>
      </c>
      <c r="BN33">
        <v>0</v>
      </c>
      <c r="BO33" t="s">
        <v>3</v>
      </c>
      <c r="BP33">
        <v>0</v>
      </c>
      <c r="BQ33">
        <v>3</v>
      </c>
      <c r="BR33">
        <v>0</v>
      </c>
      <c r="BS33">
        <v>1</v>
      </c>
      <c r="BT33">
        <v>1</v>
      </c>
      <c r="BU33">
        <v>1</v>
      </c>
      <c r="BV33">
        <v>1</v>
      </c>
      <c r="BW33">
        <v>1</v>
      </c>
      <c r="BX33">
        <v>1</v>
      </c>
      <c r="BY33" t="s">
        <v>3</v>
      </c>
      <c r="BZ33">
        <v>95</v>
      </c>
      <c r="CA33">
        <v>65</v>
      </c>
      <c r="CF33">
        <v>0</v>
      </c>
      <c r="CG33">
        <v>0</v>
      </c>
      <c r="CM33">
        <v>0</v>
      </c>
      <c r="CN33" t="s">
        <v>3</v>
      </c>
      <c r="CO33">
        <v>0</v>
      </c>
      <c r="CP33">
        <f t="shared" si="34"/>
        <v>1168.29</v>
      </c>
      <c r="CQ33">
        <f t="shared" si="35"/>
        <v>292.07180000000005</v>
      </c>
      <c r="CR33">
        <f t="shared" si="36"/>
        <v>0</v>
      </c>
      <c r="CS33">
        <f t="shared" si="37"/>
        <v>0</v>
      </c>
      <c r="CT33">
        <f t="shared" si="38"/>
        <v>0</v>
      </c>
      <c r="CU33">
        <f t="shared" si="39"/>
        <v>0</v>
      </c>
      <c r="CV33">
        <f t="shared" si="40"/>
        <v>0</v>
      </c>
      <c r="CW33">
        <f t="shared" si="41"/>
        <v>0</v>
      </c>
      <c r="CX33">
        <f t="shared" si="42"/>
        <v>0</v>
      </c>
      <c r="CY33">
        <f t="shared" si="43"/>
        <v>0</v>
      </c>
      <c r="CZ33">
        <f t="shared" si="44"/>
        <v>0</v>
      </c>
      <c r="DC33" t="s">
        <v>3</v>
      </c>
      <c r="DD33" t="s">
        <v>3</v>
      </c>
      <c r="DE33" t="s">
        <v>3</v>
      </c>
      <c r="DF33" t="s">
        <v>3</v>
      </c>
      <c r="DG33" t="s">
        <v>3</v>
      </c>
      <c r="DH33" t="s">
        <v>3</v>
      </c>
      <c r="DI33" t="s">
        <v>3</v>
      </c>
      <c r="DJ33" t="s">
        <v>3</v>
      </c>
      <c r="DK33" t="s">
        <v>3</v>
      </c>
      <c r="DL33" t="s">
        <v>3</v>
      </c>
      <c r="DM33" t="s">
        <v>3</v>
      </c>
      <c r="DN33">
        <v>0</v>
      </c>
      <c r="DO33">
        <v>0</v>
      </c>
      <c r="DP33">
        <v>1</v>
      </c>
      <c r="DQ33">
        <v>1</v>
      </c>
      <c r="DU33">
        <v>1010</v>
      </c>
      <c r="DV33" t="s">
        <v>22</v>
      </c>
      <c r="DW33" t="s">
        <v>22</v>
      </c>
      <c r="DX33">
        <v>1</v>
      </c>
      <c r="EE33">
        <v>38092698</v>
      </c>
      <c r="EF33">
        <v>3</v>
      </c>
      <c r="EG33" t="s">
        <v>16</v>
      </c>
      <c r="EH33">
        <v>0</v>
      </c>
      <c r="EI33" t="s">
        <v>3</v>
      </c>
      <c r="EJ33">
        <v>2</v>
      </c>
      <c r="EK33">
        <v>108001</v>
      </c>
      <c r="EL33" t="s">
        <v>56</v>
      </c>
      <c r="EM33" t="s">
        <v>57</v>
      </c>
      <c r="EO33" t="s">
        <v>3</v>
      </c>
      <c r="EQ33">
        <v>0</v>
      </c>
      <c r="ER33">
        <v>38.380000000000003</v>
      </c>
      <c r="ES33">
        <v>38.380000000000003</v>
      </c>
      <c r="ET33">
        <v>0</v>
      </c>
      <c r="EU33">
        <v>0</v>
      </c>
      <c r="EV33">
        <v>0</v>
      </c>
      <c r="EW33">
        <v>0</v>
      </c>
      <c r="EX33">
        <v>0</v>
      </c>
      <c r="FQ33">
        <v>0</v>
      </c>
      <c r="FR33">
        <f t="shared" si="45"/>
        <v>0</v>
      </c>
      <c r="FS33">
        <v>0</v>
      </c>
      <c r="FX33">
        <v>95</v>
      </c>
      <c r="FY33">
        <v>65</v>
      </c>
      <c r="GA33" t="s">
        <v>3</v>
      </c>
      <c r="GD33">
        <v>0</v>
      </c>
      <c r="GF33">
        <v>-1237183262</v>
      </c>
      <c r="GG33">
        <v>1</v>
      </c>
      <c r="GH33">
        <v>1</v>
      </c>
      <c r="GI33">
        <v>4</v>
      </c>
      <c r="GJ33">
        <v>0</v>
      </c>
      <c r="GK33">
        <f>ROUND(R33*(R12)/100,2)</f>
        <v>0</v>
      </c>
      <c r="GL33">
        <f t="shared" si="46"/>
        <v>0</v>
      </c>
      <c r="GM33">
        <f t="shared" si="47"/>
        <v>1168.29</v>
      </c>
      <c r="GN33">
        <f t="shared" si="48"/>
        <v>0</v>
      </c>
      <c r="GO33">
        <f t="shared" si="49"/>
        <v>1168.29</v>
      </c>
      <c r="GP33">
        <f t="shared" si="50"/>
        <v>0</v>
      </c>
      <c r="GR33">
        <v>0</v>
      </c>
      <c r="GS33">
        <v>3</v>
      </c>
      <c r="GT33">
        <v>0</v>
      </c>
      <c r="GU33" t="s">
        <v>3</v>
      </c>
      <c r="GV33">
        <f t="shared" si="51"/>
        <v>0</v>
      </c>
      <c r="GW33">
        <v>1</v>
      </c>
      <c r="GX33">
        <f t="shared" si="52"/>
        <v>0</v>
      </c>
      <c r="HA33">
        <v>0</v>
      </c>
      <c r="HB33">
        <v>0</v>
      </c>
      <c r="IK33">
        <v>0</v>
      </c>
    </row>
    <row r="34" spans="1:245" x14ac:dyDescent="0.2">
      <c r="A34">
        <v>17</v>
      </c>
      <c r="B34">
        <v>1</v>
      </c>
      <c r="C34" t="e">
        <f>ROW(#REF!)</f>
        <v>#REF!</v>
      </c>
      <c r="D34" t="e">
        <f>ROW(#REF!)</f>
        <v>#REF!</v>
      </c>
      <c r="E34" t="s">
        <v>62</v>
      </c>
      <c r="F34" t="s">
        <v>63</v>
      </c>
      <c r="G34" t="s">
        <v>64</v>
      </c>
      <c r="H34" t="s">
        <v>14</v>
      </c>
      <c r="I34">
        <v>1</v>
      </c>
      <c r="J34">
        <v>0</v>
      </c>
      <c r="O34">
        <f t="shared" si="14"/>
        <v>3468.79</v>
      </c>
      <c r="P34">
        <f t="shared" si="15"/>
        <v>2679.56</v>
      </c>
      <c r="Q34">
        <f t="shared" si="16"/>
        <v>525.77</v>
      </c>
      <c r="R34">
        <f t="shared" si="17"/>
        <v>63.09</v>
      </c>
      <c r="S34">
        <f t="shared" si="18"/>
        <v>263.45999999999998</v>
      </c>
      <c r="T34">
        <f t="shared" si="19"/>
        <v>0</v>
      </c>
      <c r="U34">
        <f t="shared" si="20"/>
        <v>3.49</v>
      </c>
      <c r="V34">
        <f t="shared" si="21"/>
        <v>0.66</v>
      </c>
      <c r="W34">
        <f t="shared" si="22"/>
        <v>0</v>
      </c>
      <c r="X34">
        <f t="shared" si="23"/>
        <v>310.22000000000003</v>
      </c>
      <c r="Y34">
        <f t="shared" si="24"/>
        <v>212.26</v>
      </c>
      <c r="AA34">
        <v>39045302</v>
      </c>
      <c r="AB34">
        <f t="shared" si="25"/>
        <v>455.82</v>
      </c>
      <c r="AC34">
        <f t="shared" si="26"/>
        <v>352.11</v>
      </c>
      <c r="AD34">
        <f t="shared" si="27"/>
        <v>69.09</v>
      </c>
      <c r="AE34">
        <f t="shared" si="28"/>
        <v>8.2899999999999991</v>
      </c>
      <c r="AF34">
        <f t="shared" si="29"/>
        <v>34.619999999999997</v>
      </c>
      <c r="AG34">
        <f t="shared" si="30"/>
        <v>0</v>
      </c>
      <c r="AH34">
        <f t="shared" si="31"/>
        <v>3.49</v>
      </c>
      <c r="AI34">
        <f t="shared" si="32"/>
        <v>0.66</v>
      </c>
      <c r="AJ34">
        <f t="shared" si="33"/>
        <v>0</v>
      </c>
      <c r="AK34">
        <v>455.82</v>
      </c>
      <c r="AL34">
        <v>352.11</v>
      </c>
      <c r="AM34">
        <v>69.09</v>
      </c>
      <c r="AN34">
        <v>8.2899999999999991</v>
      </c>
      <c r="AO34">
        <v>34.619999999999997</v>
      </c>
      <c r="AP34">
        <v>0</v>
      </c>
      <c r="AQ34">
        <v>3.49</v>
      </c>
      <c r="AR34">
        <v>0.66</v>
      </c>
      <c r="AS34">
        <v>0</v>
      </c>
      <c r="AT34">
        <v>95</v>
      </c>
      <c r="AU34">
        <v>65</v>
      </c>
      <c r="AV34">
        <v>1</v>
      </c>
      <c r="AW34">
        <v>1</v>
      </c>
      <c r="AZ34">
        <v>7.61</v>
      </c>
      <c r="BA34">
        <v>7.61</v>
      </c>
      <c r="BB34">
        <v>7.61</v>
      </c>
      <c r="BC34">
        <v>7.61</v>
      </c>
      <c r="BD34" t="s">
        <v>3</v>
      </c>
      <c r="BE34" t="s">
        <v>3</v>
      </c>
      <c r="BF34" t="s">
        <v>3</v>
      </c>
      <c r="BG34" t="s">
        <v>3</v>
      </c>
      <c r="BH34">
        <v>0</v>
      </c>
      <c r="BI34">
        <v>2</v>
      </c>
      <c r="BJ34" t="s">
        <v>65</v>
      </c>
      <c r="BM34">
        <v>108001</v>
      </c>
      <c r="BN34">
        <v>0</v>
      </c>
      <c r="BO34" t="s">
        <v>3</v>
      </c>
      <c r="BP34">
        <v>0</v>
      </c>
      <c r="BQ34">
        <v>3</v>
      </c>
      <c r="BR34">
        <v>0</v>
      </c>
      <c r="BS34">
        <v>7.61</v>
      </c>
      <c r="BT34">
        <v>1</v>
      </c>
      <c r="BU34">
        <v>1</v>
      </c>
      <c r="BV34">
        <v>1</v>
      </c>
      <c r="BW34">
        <v>1</v>
      </c>
      <c r="BX34">
        <v>1</v>
      </c>
      <c r="BY34" t="s">
        <v>3</v>
      </c>
      <c r="BZ34">
        <v>95</v>
      </c>
      <c r="CA34">
        <v>65</v>
      </c>
      <c r="CF34">
        <v>0</v>
      </c>
      <c r="CG34">
        <v>0</v>
      </c>
      <c r="CM34">
        <v>0</v>
      </c>
      <c r="CN34" t="s">
        <v>3</v>
      </c>
      <c r="CO34">
        <v>0</v>
      </c>
      <c r="CP34">
        <f t="shared" si="34"/>
        <v>3468.79</v>
      </c>
      <c r="CQ34">
        <f t="shared" si="35"/>
        <v>2679.5571</v>
      </c>
      <c r="CR34">
        <f t="shared" si="36"/>
        <v>525.7749</v>
      </c>
      <c r="CS34">
        <f t="shared" si="37"/>
        <v>63.086899999999993</v>
      </c>
      <c r="CT34">
        <f t="shared" si="38"/>
        <v>263.45819999999998</v>
      </c>
      <c r="CU34">
        <f t="shared" si="39"/>
        <v>0</v>
      </c>
      <c r="CV34">
        <f t="shared" si="40"/>
        <v>3.49</v>
      </c>
      <c r="CW34">
        <f t="shared" si="41"/>
        <v>0.66</v>
      </c>
      <c r="CX34">
        <f t="shared" si="42"/>
        <v>0</v>
      </c>
      <c r="CY34">
        <f t="shared" si="43"/>
        <v>310.22249999999997</v>
      </c>
      <c r="CZ34">
        <f t="shared" si="44"/>
        <v>212.25749999999996</v>
      </c>
      <c r="DC34" t="s">
        <v>3</v>
      </c>
      <c r="DD34" t="s">
        <v>3</v>
      </c>
      <c r="DE34" t="s">
        <v>3</v>
      </c>
      <c r="DF34" t="s">
        <v>3</v>
      </c>
      <c r="DG34" t="s">
        <v>3</v>
      </c>
      <c r="DH34" t="s">
        <v>3</v>
      </c>
      <c r="DI34" t="s">
        <v>3</v>
      </c>
      <c r="DJ34" t="s">
        <v>3</v>
      </c>
      <c r="DK34" t="s">
        <v>3</v>
      </c>
      <c r="DL34" t="s">
        <v>3</v>
      </c>
      <c r="DM34" t="s">
        <v>3</v>
      </c>
      <c r="DN34">
        <v>0</v>
      </c>
      <c r="DO34">
        <v>0</v>
      </c>
      <c r="DP34">
        <v>1</v>
      </c>
      <c r="DQ34">
        <v>1</v>
      </c>
      <c r="DU34">
        <v>1013</v>
      </c>
      <c r="DV34" t="s">
        <v>14</v>
      </c>
      <c r="DW34" t="s">
        <v>14</v>
      </c>
      <c r="DX34">
        <v>1</v>
      </c>
      <c r="EE34">
        <v>38092698</v>
      </c>
      <c r="EF34">
        <v>3</v>
      </c>
      <c r="EG34" t="s">
        <v>16</v>
      </c>
      <c r="EH34">
        <v>0</v>
      </c>
      <c r="EI34" t="s">
        <v>3</v>
      </c>
      <c r="EJ34">
        <v>2</v>
      </c>
      <c r="EK34">
        <v>108001</v>
      </c>
      <c r="EL34" t="s">
        <v>56</v>
      </c>
      <c r="EM34" t="s">
        <v>57</v>
      </c>
      <c r="EO34" t="s">
        <v>3</v>
      </c>
      <c r="EQ34">
        <v>0</v>
      </c>
      <c r="ER34">
        <v>455.82</v>
      </c>
      <c r="ES34">
        <v>352.11</v>
      </c>
      <c r="ET34">
        <v>69.09</v>
      </c>
      <c r="EU34">
        <v>8.2899999999999991</v>
      </c>
      <c r="EV34">
        <v>34.619999999999997</v>
      </c>
      <c r="EW34">
        <v>3.49</v>
      </c>
      <c r="EX34">
        <v>0.66</v>
      </c>
      <c r="EY34">
        <v>0</v>
      </c>
      <c r="FQ34">
        <v>0</v>
      </c>
      <c r="FR34">
        <f t="shared" si="45"/>
        <v>0</v>
      </c>
      <c r="FS34">
        <v>0</v>
      </c>
      <c r="FX34">
        <v>95</v>
      </c>
      <c r="FY34">
        <v>65</v>
      </c>
      <c r="GA34" t="s">
        <v>3</v>
      </c>
      <c r="GD34">
        <v>0</v>
      </c>
      <c r="GF34">
        <v>1330464788</v>
      </c>
      <c r="GG34">
        <v>1</v>
      </c>
      <c r="GH34">
        <v>1</v>
      </c>
      <c r="GI34">
        <v>4</v>
      </c>
      <c r="GJ34">
        <v>0</v>
      </c>
      <c r="GK34">
        <f>ROUND(R34*(R12)/100,2)</f>
        <v>0</v>
      </c>
      <c r="GL34">
        <f t="shared" si="46"/>
        <v>0</v>
      </c>
      <c r="GM34">
        <f t="shared" si="47"/>
        <v>3991.27</v>
      </c>
      <c r="GN34">
        <f t="shared" si="48"/>
        <v>0</v>
      </c>
      <c r="GO34">
        <f t="shared" si="49"/>
        <v>3991.27</v>
      </c>
      <c r="GP34">
        <f t="shared" si="50"/>
        <v>0</v>
      </c>
      <c r="GR34">
        <v>0</v>
      </c>
      <c r="GS34">
        <v>3</v>
      </c>
      <c r="GT34">
        <v>0</v>
      </c>
      <c r="GU34" t="s">
        <v>3</v>
      </c>
      <c r="GV34">
        <f t="shared" si="51"/>
        <v>0</v>
      </c>
      <c r="GW34">
        <v>1</v>
      </c>
      <c r="GX34">
        <f t="shared" si="52"/>
        <v>0</v>
      </c>
      <c r="HA34">
        <v>0</v>
      </c>
      <c r="HB34">
        <v>0</v>
      </c>
      <c r="IK34">
        <v>0</v>
      </c>
    </row>
    <row r="35" spans="1:245" x14ac:dyDescent="0.2">
      <c r="A35">
        <v>18</v>
      </c>
      <c r="B35">
        <v>1</v>
      </c>
      <c r="C35">
        <v>49</v>
      </c>
      <c r="E35" t="s">
        <v>66</v>
      </c>
      <c r="F35" t="s">
        <v>67</v>
      </c>
      <c r="G35" t="s">
        <v>68</v>
      </c>
      <c r="H35" t="s">
        <v>14</v>
      </c>
      <c r="I35">
        <f>I34*J35</f>
        <v>1</v>
      </c>
      <c r="J35">
        <v>1</v>
      </c>
      <c r="O35">
        <f t="shared" si="14"/>
        <v>1135.56</v>
      </c>
      <c r="P35">
        <f t="shared" si="15"/>
        <v>1135.56</v>
      </c>
      <c r="Q35">
        <f t="shared" si="16"/>
        <v>0</v>
      </c>
      <c r="R35">
        <f t="shared" si="17"/>
        <v>0</v>
      </c>
      <c r="S35">
        <f t="shared" si="18"/>
        <v>0</v>
      </c>
      <c r="T35">
        <f t="shared" si="19"/>
        <v>0</v>
      </c>
      <c r="U35">
        <f t="shared" si="20"/>
        <v>0</v>
      </c>
      <c r="V35">
        <f t="shared" si="21"/>
        <v>0</v>
      </c>
      <c r="W35">
        <f t="shared" si="22"/>
        <v>0</v>
      </c>
      <c r="X35">
        <f t="shared" si="23"/>
        <v>0</v>
      </c>
      <c r="Y35">
        <f t="shared" si="24"/>
        <v>0</v>
      </c>
      <c r="AA35">
        <v>39045302</v>
      </c>
      <c r="AB35">
        <f t="shared" si="25"/>
        <v>149.22</v>
      </c>
      <c r="AC35">
        <f t="shared" si="26"/>
        <v>149.22</v>
      </c>
      <c r="AD35">
        <f t="shared" si="27"/>
        <v>0</v>
      </c>
      <c r="AE35">
        <f t="shared" si="28"/>
        <v>0</v>
      </c>
      <c r="AF35">
        <f t="shared" si="29"/>
        <v>0</v>
      </c>
      <c r="AG35">
        <f t="shared" si="30"/>
        <v>0</v>
      </c>
      <c r="AH35">
        <f t="shared" si="31"/>
        <v>0</v>
      </c>
      <c r="AI35">
        <f t="shared" si="32"/>
        <v>0</v>
      </c>
      <c r="AJ35">
        <f t="shared" si="33"/>
        <v>0</v>
      </c>
      <c r="AK35">
        <v>149.22</v>
      </c>
      <c r="AL35">
        <v>149.22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  <c r="AS35">
        <v>0</v>
      </c>
      <c r="AT35">
        <v>95</v>
      </c>
      <c r="AU35">
        <v>65</v>
      </c>
      <c r="AV35">
        <v>1</v>
      </c>
      <c r="AW35">
        <v>1</v>
      </c>
      <c r="AZ35">
        <v>7.61</v>
      </c>
      <c r="BA35">
        <v>1</v>
      </c>
      <c r="BB35">
        <v>1</v>
      </c>
      <c r="BC35">
        <v>7.61</v>
      </c>
      <c r="BD35" t="s">
        <v>3</v>
      </c>
      <c r="BE35" t="s">
        <v>3</v>
      </c>
      <c r="BF35" t="s">
        <v>3</v>
      </c>
      <c r="BG35" t="s">
        <v>3</v>
      </c>
      <c r="BH35">
        <v>3</v>
      </c>
      <c r="BI35">
        <v>2</v>
      </c>
      <c r="BJ35" t="s">
        <v>3</v>
      </c>
      <c r="BM35">
        <v>108001</v>
      </c>
      <c r="BN35">
        <v>0</v>
      </c>
      <c r="BO35" t="s">
        <v>3</v>
      </c>
      <c r="BP35">
        <v>0</v>
      </c>
      <c r="BQ35">
        <v>3</v>
      </c>
      <c r="BR35">
        <v>0</v>
      </c>
      <c r="BS35">
        <v>1</v>
      </c>
      <c r="BT35">
        <v>1</v>
      </c>
      <c r="BU35">
        <v>1</v>
      </c>
      <c r="BV35">
        <v>1</v>
      </c>
      <c r="BW35">
        <v>1</v>
      </c>
      <c r="BX35">
        <v>1</v>
      </c>
      <c r="BY35" t="s">
        <v>3</v>
      </c>
      <c r="BZ35">
        <v>95</v>
      </c>
      <c r="CA35">
        <v>65</v>
      </c>
      <c r="CF35">
        <v>0</v>
      </c>
      <c r="CG35">
        <v>0</v>
      </c>
      <c r="CM35">
        <v>0</v>
      </c>
      <c r="CN35" t="s">
        <v>3</v>
      </c>
      <c r="CO35">
        <v>0</v>
      </c>
      <c r="CP35">
        <f t="shared" si="34"/>
        <v>1135.56</v>
      </c>
      <c r="CQ35">
        <f t="shared" si="35"/>
        <v>1135.5642</v>
      </c>
      <c r="CR35">
        <f t="shared" si="36"/>
        <v>0</v>
      </c>
      <c r="CS35">
        <f t="shared" si="37"/>
        <v>0</v>
      </c>
      <c r="CT35">
        <f t="shared" si="38"/>
        <v>0</v>
      </c>
      <c r="CU35">
        <f t="shared" si="39"/>
        <v>0</v>
      </c>
      <c r="CV35">
        <f t="shared" si="40"/>
        <v>0</v>
      </c>
      <c r="CW35">
        <f t="shared" si="41"/>
        <v>0</v>
      </c>
      <c r="CX35">
        <f t="shared" si="42"/>
        <v>0</v>
      </c>
      <c r="CY35">
        <f t="shared" si="43"/>
        <v>0</v>
      </c>
      <c r="CZ35">
        <f t="shared" si="44"/>
        <v>0</v>
      </c>
      <c r="DC35" t="s">
        <v>3</v>
      </c>
      <c r="DD35" t="s">
        <v>3</v>
      </c>
      <c r="DE35" t="s">
        <v>3</v>
      </c>
      <c r="DF35" t="s">
        <v>3</v>
      </c>
      <c r="DG35" t="s">
        <v>3</v>
      </c>
      <c r="DH35" t="s">
        <v>3</v>
      </c>
      <c r="DI35" t="s">
        <v>3</v>
      </c>
      <c r="DJ35" t="s">
        <v>3</v>
      </c>
      <c r="DK35" t="s">
        <v>3</v>
      </c>
      <c r="DL35" t="s">
        <v>3</v>
      </c>
      <c r="DM35" t="s">
        <v>3</v>
      </c>
      <c r="DN35">
        <v>0</v>
      </c>
      <c r="DO35">
        <v>0</v>
      </c>
      <c r="DP35">
        <v>1</v>
      </c>
      <c r="DQ35">
        <v>1</v>
      </c>
      <c r="DU35">
        <v>1013</v>
      </c>
      <c r="DV35" t="s">
        <v>14</v>
      </c>
      <c r="DW35" t="s">
        <v>14</v>
      </c>
      <c r="DX35">
        <v>1</v>
      </c>
      <c r="EE35">
        <v>38092698</v>
      </c>
      <c r="EF35">
        <v>3</v>
      </c>
      <c r="EG35" t="s">
        <v>16</v>
      </c>
      <c r="EH35">
        <v>0</v>
      </c>
      <c r="EI35" t="s">
        <v>3</v>
      </c>
      <c r="EJ35">
        <v>2</v>
      </c>
      <c r="EK35">
        <v>108001</v>
      </c>
      <c r="EL35" t="s">
        <v>56</v>
      </c>
      <c r="EM35" t="s">
        <v>57</v>
      </c>
      <c r="EO35" t="s">
        <v>3</v>
      </c>
      <c r="EQ35">
        <v>0</v>
      </c>
      <c r="ER35">
        <v>1135.5899999999999</v>
      </c>
      <c r="ES35">
        <v>149.22</v>
      </c>
      <c r="ET35">
        <v>0</v>
      </c>
      <c r="EU35">
        <v>0</v>
      </c>
      <c r="EV35">
        <v>0</v>
      </c>
      <c r="EW35">
        <v>0</v>
      </c>
      <c r="EX35">
        <v>0</v>
      </c>
      <c r="EZ35">
        <v>5</v>
      </c>
      <c r="FC35">
        <v>1</v>
      </c>
      <c r="FD35">
        <v>18</v>
      </c>
      <c r="FF35">
        <v>1340</v>
      </c>
      <c r="FQ35">
        <v>0</v>
      </c>
      <c r="FR35">
        <f t="shared" si="45"/>
        <v>0</v>
      </c>
      <c r="FS35">
        <v>0</v>
      </c>
      <c r="FX35">
        <v>95</v>
      </c>
      <c r="FY35">
        <v>65</v>
      </c>
      <c r="GA35" t="s">
        <v>69</v>
      </c>
      <c r="GD35">
        <v>0</v>
      </c>
      <c r="GF35">
        <v>406860862</v>
      </c>
      <c r="GG35">
        <v>1</v>
      </c>
      <c r="GH35">
        <v>3</v>
      </c>
      <c r="GI35">
        <v>4</v>
      </c>
      <c r="GJ35">
        <v>0</v>
      </c>
      <c r="GK35">
        <f>ROUND(R35*(R12)/100,2)</f>
        <v>0</v>
      </c>
      <c r="GL35">
        <f t="shared" si="46"/>
        <v>0</v>
      </c>
      <c r="GM35">
        <f t="shared" si="47"/>
        <v>1135.56</v>
      </c>
      <c r="GN35">
        <f t="shared" si="48"/>
        <v>0</v>
      </c>
      <c r="GO35">
        <f t="shared" si="49"/>
        <v>1135.56</v>
      </c>
      <c r="GP35">
        <f t="shared" si="50"/>
        <v>0</v>
      </c>
      <c r="GR35">
        <v>1</v>
      </c>
      <c r="GS35">
        <v>1</v>
      </c>
      <c r="GT35">
        <v>0</v>
      </c>
      <c r="GU35" t="s">
        <v>3</v>
      </c>
      <c r="GV35">
        <f t="shared" si="51"/>
        <v>0</v>
      </c>
      <c r="GW35">
        <v>1</v>
      </c>
      <c r="GX35">
        <f t="shared" si="52"/>
        <v>0</v>
      </c>
      <c r="HA35">
        <v>0</v>
      </c>
      <c r="HB35">
        <v>0</v>
      </c>
      <c r="IK35">
        <v>0</v>
      </c>
    </row>
    <row r="36" spans="1:245" x14ac:dyDescent="0.2">
      <c r="A36">
        <v>17</v>
      </c>
      <c r="B36">
        <v>1</v>
      </c>
      <c r="C36" t="e">
        <f>ROW(#REF!)</f>
        <v>#REF!</v>
      </c>
      <c r="D36" t="e">
        <f>ROW(#REF!)</f>
        <v>#REF!</v>
      </c>
      <c r="E36" t="s">
        <v>70</v>
      </c>
      <c r="F36" t="s">
        <v>71</v>
      </c>
      <c r="G36" t="s">
        <v>72</v>
      </c>
      <c r="H36" t="s">
        <v>14</v>
      </c>
      <c r="I36">
        <v>37</v>
      </c>
      <c r="J36">
        <v>0</v>
      </c>
      <c r="O36">
        <f t="shared" si="14"/>
        <v>8663.91</v>
      </c>
      <c r="P36">
        <f t="shared" si="15"/>
        <v>3556.23</v>
      </c>
      <c r="Q36">
        <f t="shared" si="16"/>
        <v>0</v>
      </c>
      <c r="R36">
        <f t="shared" si="17"/>
        <v>0</v>
      </c>
      <c r="S36">
        <f t="shared" si="18"/>
        <v>5107.68</v>
      </c>
      <c r="T36">
        <f t="shared" si="19"/>
        <v>0</v>
      </c>
      <c r="U36">
        <f t="shared" si="20"/>
        <v>74</v>
      </c>
      <c r="V36">
        <f t="shared" si="21"/>
        <v>0</v>
      </c>
      <c r="W36">
        <f t="shared" si="22"/>
        <v>0</v>
      </c>
      <c r="X36">
        <f t="shared" si="23"/>
        <v>4699.07</v>
      </c>
      <c r="Y36">
        <f t="shared" si="24"/>
        <v>3319.99</v>
      </c>
      <c r="AA36">
        <v>39045302</v>
      </c>
      <c r="AB36">
        <f t="shared" si="25"/>
        <v>30.77</v>
      </c>
      <c r="AC36">
        <f t="shared" si="26"/>
        <v>12.63</v>
      </c>
      <c r="AD36">
        <f t="shared" si="27"/>
        <v>0</v>
      </c>
      <c r="AE36">
        <f t="shared" si="28"/>
        <v>0</v>
      </c>
      <c r="AF36">
        <f t="shared" si="29"/>
        <v>18.14</v>
      </c>
      <c r="AG36">
        <f t="shared" si="30"/>
        <v>0</v>
      </c>
      <c r="AH36">
        <f t="shared" si="31"/>
        <v>2</v>
      </c>
      <c r="AI36">
        <f t="shared" si="32"/>
        <v>0</v>
      </c>
      <c r="AJ36">
        <f t="shared" si="33"/>
        <v>0</v>
      </c>
      <c r="AK36">
        <v>30.77</v>
      </c>
      <c r="AL36">
        <v>12.63</v>
      </c>
      <c r="AM36">
        <v>0</v>
      </c>
      <c r="AN36">
        <v>0</v>
      </c>
      <c r="AO36">
        <v>18.14</v>
      </c>
      <c r="AP36">
        <v>0</v>
      </c>
      <c r="AQ36">
        <v>2</v>
      </c>
      <c r="AR36">
        <v>0</v>
      </c>
      <c r="AS36">
        <v>0</v>
      </c>
      <c r="AT36">
        <v>92</v>
      </c>
      <c r="AU36">
        <v>65</v>
      </c>
      <c r="AV36">
        <v>1</v>
      </c>
      <c r="AW36">
        <v>1</v>
      </c>
      <c r="AZ36">
        <v>7.61</v>
      </c>
      <c r="BA36">
        <v>7.61</v>
      </c>
      <c r="BB36">
        <v>7.61</v>
      </c>
      <c r="BC36">
        <v>7.61</v>
      </c>
      <c r="BD36" t="s">
        <v>3</v>
      </c>
      <c r="BE36" t="s">
        <v>3</v>
      </c>
      <c r="BF36" t="s">
        <v>3</v>
      </c>
      <c r="BG36" t="s">
        <v>3</v>
      </c>
      <c r="BH36">
        <v>0</v>
      </c>
      <c r="BI36">
        <v>2</v>
      </c>
      <c r="BJ36" t="s">
        <v>73</v>
      </c>
      <c r="BM36">
        <v>110004</v>
      </c>
      <c r="BN36">
        <v>0</v>
      </c>
      <c r="BO36" t="s">
        <v>3</v>
      </c>
      <c r="BP36">
        <v>0</v>
      </c>
      <c r="BQ36">
        <v>3</v>
      </c>
      <c r="BR36">
        <v>0</v>
      </c>
      <c r="BS36">
        <v>7.61</v>
      </c>
      <c r="BT36">
        <v>1</v>
      </c>
      <c r="BU36">
        <v>1</v>
      </c>
      <c r="BV36">
        <v>1</v>
      </c>
      <c r="BW36">
        <v>1</v>
      </c>
      <c r="BX36">
        <v>1</v>
      </c>
      <c r="BY36" t="s">
        <v>3</v>
      </c>
      <c r="BZ36">
        <v>92</v>
      </c>
      <c r="CA36">
        <v>65</v>
      </c>
      <c r="CF36">
        <v>0</v>
      </c>
      <c r="CG36">
        <v>0</v>
      </c>
      <c r="CM36">
        <v>0</v>
      </c>
      <c r="CN36" t="s">
        <v>3</v>
      </c>
      <c r="CO36">
        <v>0</v>
      </c>
      <c r="CP36">
        <f t="shared" si="34"/>
        <v>8663.91</v>
      </c>
      <c r="CQ36">
        <f t="shared" si="35"/>
        <v>96.114300000000014</v>
      </c>
      <c r="CR36">
        <f t="shared" si="36"/>
        <v>0</v>
      </c>
      <c r="CS36">
        <f t="shared" si="37"/>
        <v>0</v>
      </c>
      <c r="CT36">
        <f t="shared" si="38"/>
        <v>138.0454</v>
      </c>
      <c r="CU36">
        <f t="shared" si="39"/>
        <v>0</v>
      </c>
      <c r="CV36">
        <f t="shared" si="40"/>
        <v>2</v>
      </c>
      <c r="CW36">
        <f t="shared" si="41"/>
        <v>0</v>
      </c>
      <c r="CX36">
        <f t="shared" si="42"/>
        <v>0</v>
      </c>
      <c r="CY36">
        <f t="shared" si="43"/>
        <v>4699.0656000000008</v>
      </c>
      <c r="CZ36">
        <f t="shared" si="44"/>
        <v>3319.9920000000002</v>
      </c>
      <c r="DC36" t="s">
        <v>3</v>
      </c>
      <c r="DD36" t="s">
        <v>3</v>
      </c>
      <c r="DE36" t="s">
        <v>3</v>
      </c>
      <c r="DF36" t="s">
        <v>3</v>
      </c>
      <c r="DG36" t="s">
        <v>3</v>
      </c>
      <c r="DH36" t="s">
        <v>3</v>
      </c>
      <c r="DI36" t="s">
        <v>3</v>
      </c>
      <c r="DJ36" t="s">
        <v>3</v>
      </c>
      <c r="DK36" t="s">
        <v>3</v>
      </c>
      <c r="DL36" t="s">
        <v>3</v>
      </c>
      <c r="DM36" t="s">
        <v>3</v>
      </c>
      <c r="DN36">
        <v>0</v>
      </c>
      <c r="DO36">
        <v>0</v>
      </c>
      <c r="DP36">
        <v>1</v>
      </c>
      <c r="DQ36">
        <v>1</v>
      </c>
      <c r="DU36">
        <v>1013</v>
      </c>
      <c r="DV36" t="s">
        <v>14</v>
      </c>
      <c r="DW36" t="s">
        <v>14</v>
      </c>
      <c r="DX36">
        <v>1</v>
      </c>
      <c r="EE36">
        <v>38092702</v>
      </c>
      <c r="EF36">
        <v>3</v>
      </c>
      <c r="EG36" t="s">
        <v>16</v>
      </c>
      <c r="EH36">
        <v>0</v>
      </c>
      <c r="EI36" t="s">
        <v>3</v>
      </c>
      <c r="EJ36">
        <v>2</v>
      </c>
      <c r="EK36">
        <v>110004</v>
      </c>
      <c r="EL36" t="s">
        <v>24</v>
      </c>
      <c r="EM36" t="s">
        <v>18</v>
      </c>
      <c r="EO36" t="s">
        <v>3</v>
      </c>
      <c r="EQ36">
        <v>0</v>
      </c>
      <c r="ER36">
        <v>30.77</v>
      </c>
      <c r="ES36">
        <v>12.63</v>
      </c>
      <c r="ET36">
        <v>0</v>
      </c>
      <c r="EU36">
        <v>0</v>
      </c>
      <c r="EV36">
        <v>18.14</v>
      </c>
      <c r="EW36">
        <v>2</v>
      </c>
      <c r="EX36">
        <v>0</v>
      </c>
      <c r="EY36">
        <v>0</v>
      </c>
      <c r="FQ36">
        <v>0</v>
      </c>
      <c r="FR36">
        <f t="shared" si="45"/>
        <v>0</v>
      </c>
      <c r="FS36">
        <v>0</v>
      </c>
      <c r="FX36">
        <v>92</v>
      </c>
      <c r="FY36">
        <v>65</v>
      </c>
      <c r="GA36" t="s">
        <v>3</v>
      </c>
      <c r="GD36">
        <v>0</v>
      </c>
      <c r="GF36">
        <v>-1929198871</v>
      </c>
      <c r="GG36">
        <v>1</v>
      </c>
      <c r="GH36">
        <v>1</v>
      </c>
      <c r="GI36">
        <v>4</v>
      </c>
      <c r="GJ36">
        <v>0</v>
      </c>
      <c r="GK36">
        <f>ROUND(R36*(R12)/100,2)</f>
        <v>0</v>
      </c>
      <c r="GL36">
        <f t="shared" si="46"/>
        <v>0</v>
      </c>
      <c r="GM36">
        <f t="shared" si="47"/>
        <v>16682.97</v>
      </c>
      <c r="GN36">
        <f t="shared" si="48"/>
        <v>0</v>
      </c>
      <c r="GO36">
        <f t="shared" si="49"/>
        <v>16682.97</v>
      </c>
      <c r="GP36">
        <f t="shared" si="50"/>
        <v>0</v>
      </c>
      <c r="GR36">
        <v>0</v>
      </c>
      <c r="GS36">
        <v>3</v>
      </c>
      <c r="GT36">
        <v>0</v>
      </c>
      <c r="GU36" t="s">
        <v>3</v>
      </c>
      <c r="GV36">
        <f t="shared" si="51"/>
        <v>0</v>
      </c>
      <c r="GW36">
        <v>1</v>
      </c>
      <c r="GX36">
        <f t="shared" si="52"/>
        <v>0</v>
      </c>
      <c r="HA36">
        <v>0</v>
      </c>
      <c r="HB36">
        <v>0</v>
      </c>
      <c r="IK36">
        <v>0</v>
      </c>
    </row>
    <row r="37" spans="1:245" x14ac:dyDescent="0.2">
      <c r="A37">
        <v>18</v>
      </c>
      <c r="B37">
        <v>1</v>
      </c>
      <c r="C37">
        <v>55</v>
      </c>
      <c r="E37" t="s">
        <v>74</v>
      </c>
      <c r="F37" t="s">
        <v>75</v>
      </c>
      <c r="G37" t="s">
        <v>76</v>
      </c>
      <c r="H37" t="s">
        <v>14</v>
      </c>
      <c r="I37">
        <f>I36*J37</f>
        <v>37</v>
      </c>
      <c r="J37">
        <v>1</v>
      </c>
      <c r="O37">
        <f t="shared" si="14"/>
        <v>41264.080000000002</v>
      </c>
      <c r="P37">
        <f t="shared" si="15"/>
        <v>41264.080000000002</v>
      </c>
      <c r="Q37">
        <f t="shared" si="16"/>
        <v>0</v>
      </c>
      <c r="R37">
        <f t="shared" si="17"/>
        <v>0</v>
      </c>
      <c r="S37">
        <f t="shared" si="18"/>
        <v>0</v>
      </c>
      <c r="T37">
        <f t="shared" si="19"/>
        <v>0</v>
      </c>
      <c r="U37">
        <f t="shared" si="20"/>
        <v>0</v>
      </c>
      <c r="V37">
        <f t="shared" si="21"/>
        <v>0</v>
      </c>
      <c r="W37">
        <f t="shared" si="22"/>
        <v>0</v>
      </c>
      <c r="X37">
        <f t="shared" si="23"/>
        <v>0</v>
      </c>
      <c r="Y37">
        <f t="shared" si="24"/>
        <v>0</v>
      </c>
      <c r="AA37">
        <v>39045302</v>
      </c>
      <c r="AB37">
        <f t="shared" si="25"/>
        <v>146.55000000000001</v>
      </c>
      <c r="AC37">
        <f t="shared" si="26"/>
        <v>146.55000000000001</v>
      </c>
      <c r="AD37">
        <f t="shared" si="27"/>
        <v>0</v>
      </c>
      <c r="AE37">
        <f t="shared" si="28"/>
        <v>0</v>
      </c>
      <c r="AF37">
        <f t="shared" si="29"/>
        <v>0</v>
      </c>
      <c r="AG37">
        <f t="shared" si="30"/>
        <v>0</v>
      </c>
      <c r="AH37">
        <f t="shared" si="31"/>
        <v>0</v>
      </c>
      <c r="AI37">
        <f t="shared" si="32"/>
        <v>0</v>
      </c>
      <c r="AJ37">
        <f t="shared" si="33"/>
        <v>0</v>
      </c>
      <c r="AK37">
        <v>146.55000000000001</v>
      </c>
      <c r="AL37">
        <v>146.55000000000001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  <c r="AS37">
        <v>0</v>
      </c>
      <c r="AT37">
        <v>92</v>
      </c>
      <c r="AU37">
        <v>65</v>
      </c>
      <c r="AV37">
        <v>1</v>
      </c>
      <c r="AW37">
        <v>1</v>
      </c>
      <c r="AZ37">
        <v>7.61</v>
      </c>
      <c r="BA37">
        <v>1</v>
      </c>
      <c r="BB37">
        <v>1</v>
      </c>
      <c r="BC37">
        <v>7.61</v>
      </c>
      <c r="BD37" t="s">
        <v>3</v>
      </c>
      <c r="BE37" t="s">
        <v>3</v>
      </c>
      <c r="BF37" t="s">
        <v>3</v>
      </c>
      <c r="BG37" t="s">
        <v>3</v>
      </c>
      <c r="BH37">
        <v>3</v>
      </c>
      <c r="BI37">
        <v>2</v>
      </c>
      <c r="BJ37" t="s">
        <v>3</v>
      </c>
      <c r="BM37">
        <v>110004</v>
      </c>
      <c r="BN37">
        <v>0</v>
      </c>
      <c r="BO37" t="s">
        <v>3</v>
      </c>
      <c r="BP37">
        <v>0</v>
      </c>
      <c r="BQ37">
        <v>3</v>
      </c>
      <c r="BR37">
        <v>0</v>
      </c>
      <c r="BS37">
        <v>1</v>
      </c>
      <c r="BT37">
        <v>1</v>
      </c>
      <c r="BU37">
        <v>1</v>
      </c>
      <c r="BV37">
        <v>1</v>
      </c>
      <c r="BW37">
        <v>1</v>
      </c>
      <c r="BX37">
        <v>1</v>
      </c>
      <c r="BY37" t="s">
        <v>3</v>
      </c>
      <c r="BZ37">
        <v>92</v>
      </c>
      <c r="CA37">
        <v>65</v>
      </c>
      <c r="CF37">
        <v>0</v>
      </c>
      <c r="CG37">
        <v>0</v>
      </c>
      <c r="CM37">
        <v>0</v>
      </c>
      <c r="CN37" t="s">
        <v>3</v>
      </c>
      <c r="CO37">
        <v>0</v>
      </c>
      <c r="CP37">
        <f t="shared" si="34"/>
        <v>41264.080000000002</v>
      </c>
      <c r="CQ37">
        <f t="shared" si="35"/>
        <v>1115.2455000000002</v>
      </c>
      <c r="CR37">
        <f t="shared" si="36"/>
        <v>0</v>
      </c>
      <c r="CS37">
        <f t="shared" si="37"/>
        <v>0</v>
      </c>
      <c r="CT37">
        <f t="shared" si="38"/>
        <v>0</v>
      </c>
      <c r="CU37">
        <f t="shared" si="39"/>
        <v>0</v>
      </c>
      <c r="CV37">
        <f t="shared" si="40"/>
        <v>0</v>
      </c>
      <c r="CW37">
        <f t="shared" si="41"/>
        <v>0</v>
      </c>
      <c r="CX37">
        <f t="shared" si="42"/>
        <v>0</v>
      </c>
      <c r="CY37">
        <f t="shared" si="43"/>
        <v>0</v>
      </c>
      <c r="CZ37">
        <f t="shared" si="44"/>
        <v>0</v>
      </c>
      <c r="DC37" t="s">
        <v>3</v>
      </c>
      <c r="DD37" t="s">
        <v>3</v>
      </c>
      <c r="DE37" t="s">
        <v>3</v>
      </c>
      <c r="DF37" t="s">
        <v>3</v>
      </c>
      <c r="DG37" t="s">
        <v>3</v>
      </c>
      <c r="DH37" t="s">
        <v>3</v>
      </c>
      <c r="DI37" t="s">
        <v>3</v>
      </c>
      <c r="DJ37" t="s">
        <v>3</v>
      </c>
      <c r="DK37" t="s">
        <v>3</v>
      </c>
      <c r="DL37" t="s">
        <v>3</v>
      </c>
      <c r="DM37" t="s">
        <v>3</v>
      </c>
      <c r="DN37">
        <v>0</v>
      </c>
      <c r="DO37">
        <v>0</v>
      </c>
      <c r="DP37">
        <v>1</v>
      </c>
      <c r="DQ37">
        <v>1</v>
      </c>
      <c r="DU37">
        <v>1013</v>
      </c>
      <c r="DV37" t="s">
        <v>14</v>
      </c>
      <c r="DW37" t="s">
        <v>14</v>
      </c>
      <c r="DX37">
        <v>1</v>
      </c>
      <c r="EE37">
        <v>38092702</v>
      </c>
      <c r="EF37">
        <v>3</v>
      </c>
      <c r="EG37" t="s">
        <v>16</v>
      </c>
      <c r="EH37">
        <v>0</v>
      </c>
      <c r="EI37" t="s">
        <v>3</v>
      </c>
      <c r="EJ37">
        <v>2</v>
      </c>
      <c r="EK37">
        <v>110004</v>
      </c>
      <c r="EL37" t="s">
        <v>24</v>
      </c>
      <c r="EM37" t="s">
        <v>18</v>
      </c>
      <c r="EO37" t="s">
        <v>3</v>
      </c>
      <c r="EQ37">
        <v>0</v>
      </c>
      <c r="ER37">
        <v>1115.25</v>
      </c>
      <c r="ES37">
        <v>146.55000000000001</v>
      </c>
      <c r="ET37">
        <v>0</v>
      </c>
      <c r="EU37">
        <v>0</v>
      </c>
      <c r="EV37">
        <v>0</v>
      </c>
      <c r="EW37">
        <v>0</v>
      </c>
      <c r="EX37">
        <v>0</v>
      </c>
      <c r="EZ37">
        <v>5</v>
      </c>
      <c r="FC37">
        <v>1</v>
      </c>
      <c r="FD37">
        <v>18</v>
      </c>
      <c r="FF37">
        <v>1316</v>
      </c>
      <c r="FQ37">
        <v>0</v>
      </c>
      <c r="FR37">
        <f t="shared" si="45"/>
        <v>0</v>
      </c>
      <c r="FS37">
        <v>0</v>
      </c>
      <c r="FX37">
        <v>92</v>
      </c>
      <c r="FY37">
        <v>65</v>
      </c>
      <c r="GA37" t="s">
        <v>77</v>
      </c>
      <c r="GD37">
        <v>0</v>
      </c>
      <c r="GF37">
        <v>255710640</v>
      </c>
      <c r="GG37">
        <v>1</v>
      </c>
      <c r="GH37">
        <v>3</v>
      </c>
      <c r="GI37">
        <v>4</v>
      </c>
      <c r="GJ37">
        <v>0</v>
      </c>
      <c r="GK37">
        <f>ROUND(R37*(R12)/100,2)</f>
        <v>0</v>
      </c>
      <c r="GL37">
        <f t="shared" si="46"/>
        <v>0</v>
      </c>
      <c r="GM37">
        <f t="shared" si="47"/>
        <v>41264.080000000002</v>
      </c>
      <c r="GN37">
        <f t="shared" si="48"/>
        <v>0</v>
      </c>
      <c r="GO37">
        <f t="shared" si="49"/>
        <v>41264.080000000002</v>
      </c>
      <c r="GP37">
        <f t="shared" si="50"/>
        <v>0</v>
      </c>
      <c r="GR37">
        <v>1</v>
      </c>
      <c r="GS37">
        <v>1</v>
      </c>
      <c r="GT37">
        <v>0</v>
      </c>
      <c r="GU37" t="s">
        <v>3</v>
      </c>
      <c r="GV37">
        <f t="shared" si="51"/>
        <v>0</v>
      </c>
      <c r="GW37">
        <v>1</v>
      </c>
      <c r="GX37">
        <f t="shared" si="52"/>
        <v>0</v>
      </c>
      <c r="HA37">
        <v>0</v>
      </c>
      <c r="HB37">
        <v>0</v>
      </c>
      <c r="IK37">
        <v>0</v>
      </c>
    </row>
    <row r="38" spans="1:245" x14ac:dyDescent="0.2">
      <c r="A38">
        <v>17</v>
      </c>
      <c r="B38">
        <v>1</v>
      </c>
      <c r="C38" t="e">
        <f>ROW(#REF!)</f>
        <v>#REF!</v>
      </c>
      <c r="D38" t="e">
        <f>ROW(#REF!)</f>
        <v>#REF!</v>
      </c>
      <c r="E38" t="s">
        <v>78</v>
      </c>
      <c r="F38" t="s">
        <v>79</v>
      </c>
      <c r="G38" t="s">
        <v>80</v>
      </c>
      <c r="H38" t="s">
        <v>14</v>
      </c>
      <c r="I38">
        <v>5</v>
      </c>
      <c r="J38">
        <v>0</v>
      </c>
      <c r="O38">
        <f t="shared" si="14"/>
        <v>1539.88</v>
      </c>
      <c r="P38">
        <f t="shared" si="15"/>
        <v>785.73</v>
      </c>
      <c r="Q38">
        <f t="shared" si="16"/>
        <v>0</v>
      </c>
      <c r="R38">
        <f t="shared" si="17"/>
        <v>0</v>
      </c>
      <c r="S38">
        <f t="shared" si="18"/>
        <v>754.15</v>
      </c>
      <c r="T38">
        <f t="shared" si="19"/>
        <v>0</v>
      </c>
      <c r="U38">
        <f t="shared" si="20"/>
        <v>10.3</v>
      </c>
      <c r="V38">
        <f t="shared" si="21"/>
        <v>0</v>
      </c>
      <c r="W38">
        <f t="shared" si="22"/>
        <v>0</v>
      </c>
      <c r="X38">
        <f t="shared" si="23"/>
        <v>716.44</v>
      </c>
      <c r="Y38">
        <f t="shared" si="24"/>
        <v>490.2</v>
      </c>
      <c r="AA38">
        <v>39045302</v>
      </c>
      <c r="AB38">
        <f t="shared" si="25"/>
        <v>40.47</v>
      </c>
      <c r="AC38">
        <f t="shared" si="26"/>
        <v>20.65</v>
      </c>
      <c r="AD38">
        <f t="shared" si="27"/>
        <v>0</v>
      </c>
      <c r="AE38">
        <f t="shared" si="28"/>
        <v>0</v>
      </c>
      <c r="AF38">
        <f t="shared" si="29"/>
        <v>19.82</v>
      </c>
      <c r="AG38">
        <f t="shared" si="30"/>
        <v>0</v>
      </c>
      <c r="AH38">
        <f t="shared" si="31"/>
        <v>2.06</v>
      </c>
      <c r="AI38">
        <f t="shared" si="32"/>
        <v>0</v>
      </c>
      <c r="AJ38">
        <f t="shared" si="33"/>
        <v>0</v>
      </c>
      <c r="AK38">
        <v>40.47</v>
      </c>
      <c r="AL38">
        <v>20.65</v>
      </c>
      <c r="AM38">
        <v>0</v>
      </c>
      <c r="AN38">
        <v>0</v>
      </c>
      <c r="AO38">
        <v>19.82</v>
      </c>
      <c r="AP38">
        <v>0</v>
      </c>
      <c r="AQ38">
        <v>2.06</v>
      </c>
      <c r="AR38">
        <v>0</v>
      </c>
      <c r="AS38">
        <v>0</v>
      </c>
      <c r="AT38">
        <v>95</v>
      </c>
      <c r="AU38">
        <v>65</v>
      </c>
      <c r="AV38">
        <v>1</v>
      </c>
      <c r="AW38">
        <v>1</v>
      </c>
      <c r="AZ38">
        <v>7.61</v>
      </c>
      <c r="BA38">
        <v>7.61</v>
      </c>
      <c r="BB38">
        <v>7.61</v>
      </c>
      <c r="BC38">
        <v>7.61</v>
      </c>
      <c r="BD38" t="s">
        <v>3</v>
      </c>
      <c r="BE38" t="s">
        <v>3</v>
      </c>
      <c r="BF38" t="s">
        <v>3</v>
      </c>
      <c r="BG38" t="s">
        <v>3</v>
      </c>
      <c r="BH38">
        <v>0</v>
      </c>
      <c r="BI38">
        <v>2</v>
      </c>
      <c r="BJ38" t="s">
        <v>81</v>
      </c>
      <c r="BM38">
        <v>108001</v>
      </c>
      <c r="BN38">
        <v>0</v>
      </c>
      <c r="BO38" t="s">
        <v>3</v>
      </c>
      <c r="BP38">
        <v>0</v>
      </c>
      <c r="BQ38">
        <v>3</v>
      </c>
      <c r="BR38">
        <v>0</v>
      </c>
      <c r="BS38">
        <v>7.61</v>
      </c>
      <c r="BT38">
        <v>1</v>
      </c>
      <c r="BU38">
        <v>1</v>
      </c>
      <c r="BV38">
        <v>1</v>
      </c>
      <c r="BW38">
        <v>1</v>
      </c>
      <c r="BX38">
        <v>1</v>
      </c>
      <c r="BY38" t="s">
        <v>3</v>
      </c>
      <c r="BZ38">
        <v>95</v>
      </c>
      <c r="CA38">
        <v>65</v>
      </c>
      <c r="CF38">
        <v>0</v>
      </c>
      <c r="CG38">
        <v>0</v>
      </c>
      <c r="CM38">
        <v>0</v>
      </c>
      <c r="CN38" t="s">
        <v>3</v>
      </c>
      <c r="CO38">
        <v>0</v>
      </c>
      <c r="CP38">
        <f t="shared" si="34"/>
        <v>1539.88</v>
      </c>
      <c r="CQ38">
        <f t="shared" si="35"/>
        <v>157.1465</v>
      </c>
      <c r="CR38">
        <f t="shared" si="36"/>
        <v>0</v>
      </c>
      <c r="CS38">
        <f t="shared" si="37"/>
        <v>0</v>
      </c>
      <c r="CT38">
        <f t="shared" si="38"/>
        <v>150.83020000000002</v>
      </c>
      <c r="CU38">
        <f t="shared" si="39"/>
        <v>0</v>
      </c>
      <c r="CV38">
        <f t="shared" si="40"/>
        <v>2.06</v>
      </c>
      <c r="CW38">
        <f t="shared" si="41"/>
        <v>0</v>
      </c>
      <c r="CX38">
        <f t="shared" si="42"/>
        <v>0</v>
      </c>
      <c r="CY38">
        <f t="shared" si="43"/>
        <v>716.4425</v>
      </c>
      <c r="CZ38">
        <f t="shared" si="44"/>
        <v>490.19749999999999</v>
      </c>
      <c r="DC38" t="s">
        <v>3</v>
      </c>
      <c r="DD38" t="s">
        <v>3</v>
      </c>
      <c r="DE38" t="s">
        <v>3</v>
      </c>
      <c r="DF38" t="s">
        <v>3</v>
      </c>
      <c r="DG38" t="s">
        <v>3</v>
      </c>
      <c r="DH38" t="s">
        <v>3</v>
      </c>
      <c r="DI38" t="s">
        <v>3</v>
      </c>
      <c r="DJ38" t="s">
        <v>3</v>
      </c>
      <c r="DK38" t="s">
        <v>3</v>
      </c>
      <c r="DL38" t="s">
        <v>3</v>
      </c>
      <c r="DM38" t="s">
        <v>3</v>
      </c>
      <c r="DN38">
        <v>0</v>
      </c>
      <c r="DO38">
        <v>0</v>
      </c>
      <c r="DP38">
        <v>1</v>
      </c>
      <c r="DQ38">
        <v>1</v>
      </c>
      <c r="DU38">
        <v>1013</v>
      </c>
      <c r="DV38" t="s">
        <v>14</v>
      </c>
      <c r="DW38" t="s">
        <v>14</v>
      </c>
      <c r="DX38">
        <v>1</v>
      </c>
      <c r="EE38">
        <v>38092698</v>
      </c>
      <c r="EF38">
        <v>3</v>
      </c>
      <c r="EG38" t="s">
        <v>16</v>
      </c>
      <c r="EH38">
        <v>0</v>
      </c>
      <c r="EI38" t="s">
        <v>3</v>
      </c>
      <c r="EJ38">
        <v>2</v>
      </c>
      <c r="EK38">
        <v>108001</v>
      </c>
      <c r="EL38" t="s">
        <v>56</v>
      </c>
      <c r="EM38" t="s">
        <v>57</v>
      </c>
      <c r="EO38" t="s">
        <v>3</v>
      </c>
      <c r="EQ38">
        <v>0</v>
      </c>
      <c r="ER38">
        <v>40.47</v>
      </c>
      <c r="ES38">
        <v>20.65</v>
      </c>
      <c r="ET38">
        <v>0</v>
      </c>
      <c r="EU38">
        <v>0</v>
      </c>
      <c r="EV38">
        <v>19.82</v>
      </c>
      <c r="EW38">
        <v>2.06</v>
      </c>
      <c r="EX38">
        <v>0</v>
      </c>
      <c r="EY38">
        <v>0</v>
      </c>
      <c r="FQ38">
        <v>0</v>
      </c>
      <c r="FR38">
        <f t="shared" si="45"/>
        <v>0</v>
      </c>
      <c r="FS38">
        <v>0</v>
      </c>
      <c r="FX38">
        <v>95</v>
      </c>
      <c r="FY38">
        <v>65</v>
      </c>
      <c r="GA38" t="s">
        <v>3</v>
      </c>
      <c r="GD38">
        <v>0</v>
      </c>
      <c r="GF38">
        <v>738431497</v>
      </c>
      <c r="GG38">
        <v>1</v>
      </c>
      <c r="GH38">
        <v>1</v>
      </c>
      <c r="GI38">
        <v>4</v>
      </c>
      <c r="GJ38">
        <v>0</v>
      </c>
      <c r="GK38">
        <f>ROUND(R38*(R12)/100,2)</f>
        <v>0</v>
      </c>
      <c r="GL38">
        <f t="shared" si="46"/>
        <v>0</v>
      </c>
      <c r="GM38">
        <f t="shared" si="47"/>
        <v>2746.52</v>
      </c>
      <c r="GN38">
        <f t="shared" si="48"/>
        <v>0</v>
      </c>
      <c r="GO38">
        <f t="shared" si="49"/>
        <v>2746.52</v>
      </c>
      <c r="GP38">
        <f t="shared" si="50"/>
        <v>0</v>
      </c>
      <c r="GR38">
        <v>0</v>
      </c>
      <c r="GS38">
        <v>3</v>
      </c>
      <c r="GT38">
        <v>0</v>
      </c>
      <c r="GU38" t="s">
        <v>3</v>
      </c>
      <c r="GV38">
        <f t="shared" si="51"/>
        <v>0</v>
      </c>
      <c r="GW38">
        <v>1</v>
      </c>
      <c r="GX38">
        <f t="shared" si="52"/>
        <v>0</v>
      </c>
      <c r="HA38">
        <v>0</v>
      </c>
      <c r="HB38">
        <v>0</v>
      </c>
      <c r="IK38">
        <v>0</v>
      </c>
    </row>
    <row r="39" spans="1:245" x14ac:dyDescent="0.2">
      <c r="A39">
        <v>18</v>
      </c>
      <c r="B39">
        <v>1</v>
      </c>
      <c r="C39">
        <v>61</v>
      </c>
      <c r="E39" t="s">
        <v>82</v>
      </c>
      <c r="F39" t="s">
        <v>83</v>
      </c>
      <c r="G39" t="s">
        <v>84</v>
      </c>
      <c r="H39" t="s">
        <v>22</v>
      </c>
      <c r="I39">
        <f>I38*J39</f>
        <v>5</v>
      </c>
      <c r="J39">
        <v>1</v>
      </c>
      <c r="O39">
        <f t="shared" si="14"/>
        <v>2948.88</v>
      </c>
      <c r="P39">
        <f t="shared" si="15"/>
        <v>2948.88</v>
      </c>
      <c r="Q39">
        <f t="shared" si="16"/>
        <v>0</v>
      </c>
      <c r="R39">
        <f t="shared" si="17"/>
        <v>0</v>
      </c>
      <c r="S39">
        <f t="shared" si="18"/>
        <v>0</v>
      </c>
      <c r="T39">
        <f t="shared" si="19"/>
        <v>0</v>
      </c>
      <c r="U39">
        <f t="shared" si="20"/>
        <v>0</v>
      </c>
      <c r="V39">
        <f t="shared" si="21"/>
        <v>0</v>
      </c>
      <c r="W39">
        <f t="shared" si="22"/>
        <v>0</v>
      </c>
      <c r="X39">
        <f t="shared" si="23"/>
        <v>0</v>
      </c>
      <c r="Y39">
        <f t="shared" si="24"/>
        <v>0</v>
      </c>
      <c r="AA39">
        <v>39045302</v>
      </c>
      <c r="AB39">
        <f t="shared" si="25"/>
        <v>77.5</v>
      </c>
      <c r="AC39">
        <f t="shared" si="26"/>
        <v>77.5</v>
      </c>
      <c r="AD39">
        <f t="shared" si="27"/>
        <v>0</v>
      </c>
      <c r="AE39">
        <f t="shared" si="28"/>
        <v>0</v>
      </c>
      <c r="AF39">
        <f t="shared" si="29"/>
        <v>0</v>
      </c>
      <c r="AG39">
        <f t="shared" si="30"/>
        <v>0</v>
      </c>
      <c r="AH39">
        <f t="shared" si="31"/>
        <v>0</v>
      </c>
      <c r="AI39">
        <f t="shared" si="32"/>
        <v>0</v>
      </c>
      <c r="AJ39">
        <f t="shared" si="33"/>
        <v>0</v>
      </c>
      <c r="AK39">
        <v>77.5</v>
      </c>
      <c r="AL39">
        <v>77.5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  <c r="AS39">
        <v>0</v>
      </c>
      <c r="AT39">
        <v>95</v>
      </c>
      <c r="AU39">
        <v>65</v>
      </c>
      <c r="AV39">
        <v>1</v>
      </c>
      <c r="AW39">
        <v>1</v>
      </c>
      <c r="AZ39">
        <v>7.61</v>
      </c>
      <c r="BA39">
        <v>1</v>
      </c>
      <c r="BB39">
        <v>1</v>
      </c>
      <c r="BC39">
        <v>7.61</v>
      </c>
      <c r="BD39" t="s">
        <v>3</v>
      </c>
      <c r="BE39" t="s">
        <v>3</v>
      </c>
      <c r="BF39" t="s">
        <v>3</v>
      </c>
      <c r="BG39" t="s">
        <v>3</v>
      </c>
      <c r="BH39">
        <v>3</v>
      </c>
      <c r="BI39">
        <v>2</v>
      </c>
      <c r="BJ39" t="s">
        <v>85</v>
      </c>
      <c r="BM39">
        <v>108001</v>
      </c>
      <c r="BN39">
        <v>0</v>
      </c>
      <c r="BO39" t="s">
        <v>3</v>
      </c>
      <c r="BP39">
        <v>0</v>
      </c>
      <c r="BQ39">
        <v>3</v>
      </c>
      <c r="BR39">
        <v>0</v>
      </c>
      <c r="BS39">
        <v>1</v>
      </c>
      <c r="BT39">
        <v>1</v>
      </c>
      <c r="BU39">
        <v>1</v>
      </c>
      <c r="BV39">
        <v>1</v>
      </c>
      <c r="BW39">
        <v>1</v>
      </c>
      <c r="BX39">
        <v>1</v>
      </c>
      <c r="BY39" t="s">
        <v>3</v>
      </c>
      <c r="BZ39">
        <v>95</v>
      </c>
      <c r="CA39">
        <v>65</v>
      </c>
      <c r="CF39">
        <v>0</v>
      </c>
      <c r="CG39">
        <v>0</v>
      </c>
      <c r="CM39">
        <v>0</v>
      </c>
      <c r="CN39" t="s">
        <v>3</v>
      </c>
      <c r="CO39">
        <v>0</v>
      </c>
      <c r="CP39">
        <f t="shared" si="34"/>
        <v>2948.88</v>
      </c>
      <c r="CQ39">
        <f t="shared" si="35"/>
        <v>589.77499999999998</v>
      </c>
      <c r="CR39">
        <f t="shared" si="36"/>
        <v>0</v>
      </c>
      <c r="CS39">
        <f t="shared" si="37"/>
        <v>0</v>
      </c>
      <c r="CT39">
        <f t="shared" si="38"/>
        <v>0</v>
      </c>
      <c r="CU39">
        <f t="shared" si="39"/>
        <v>0</v>
      </c>
      <c r="CV39">
        <f t="shared" si="40"/>
        <v>0</v>
      </c>
      <c r="CW39">
        <f t="shared" si="41"/>
        <v>0</v>
      </c>
      <c r="CX39">
        <f t="shared" si="42"/>
        <v>0</v>
      </c>
      <c r="CY39">
        <f t="shared" si="43"/>
        <v>0</v>
      </c>
      <c r="CZ39">
        <f t="shared" si="44"/>
        <v>0</v>
      </c>
      <c r="DC39" t="s">
        <v>3</v>
      </c>
      <c r="DD39" t="s">
        <v>3</v>
      </c>
      <c r="DE39" t="s">
        <v>3</v>
      </c>
      <c r="DF39" t="s">
        <v>3</v>
      </c>
      <c r="DG39" t="s">
        <v>3</v>
      </c>
      <c r="DH39" t="s">
        <v>3</v>
      </c>
      <c r="DI39" t="s">
        <v>3</v>
      </c>
      <c r="DJ39" t="s">
        <v>3</v>
      </c>
      <c r="DK39" t="s">
        <v>3</v>
      </c>
      <c r="DL39" t="s">
        <v>3</v>
      </c>
      <c r="DM39" t="s">
        <v>3</v>
      </c>
      <c r="DN39">
        <v>0</v>
      </c>
      <c r="DO39">
        <v>0</v>
      </c>
      <c r="DP39">
        <v>1</v>
      </c>
      <c r="DQ39">
        <v>1</v>
      </c>
      <c r="DU39">
        <v>1010</v>
      </c>
      <c r="DV39" t="s">
        <v>22</v>
      </c>
      <c r="DW39" t="s">
        <v>22</v>
      </c>
      <c r="DX39">
        <v>1</v>
      </c>
      <c r="EE39">
        <v>38092698</v>
      </c>
      <c r="EF39">
        <v>3</v>
      </c>
      <c r="EG39" t="s">
        <v>16</v>
      </c>
      <c r="EH39">
        <v>0</v>
      </c>
      <c r="EI39" t="s">
        <v>3</v>
      </c>
      <c r="EJ39">
        <v>2</v>
      </c>
      <c r="EK39">
        <v>108001</v>
      </c>
      <c r="EL39" t="s">
        <v>56</v>
      </c>
      <c r="EM39" t="s">
        <v>57</v>
      </c>
      <c r="EO39" t="s">
        <v>3</v>
      </c>
      <c r="EQ39">
        <v>0</v>
      </c>
      <c r="ER39">
        <v>77.5</v>
      </c>
      <c r="ES39">
        <v>77.5</v>
      </c>
      <c r="ET39">
        <v>0</v>
      </c>
      <c r="EU39">
        <v>0</v>
      </c>
      <c r="EV39">
        <v>0</v>
      </c>
      <c r="EW39">
        <v>0</v>
      </c>
      <c r="EX39">
        <v>0</v>
      </c>
      <c r="FQ39">
        <v>0</v>
      </c>
      <c r="FR39">
        <f t="shared" si="45"/>
        <v>0</v>
      </c>
      <c r="FS39">
        <v>0</v>
      </c>
      <c r="FX39">
        <v>95</v>
      </c>
      <c r="FY39">
        <v>65</v>
      </c>
      <c r="GA39" t="s">
        <v>3</v>
      </c>
      <c r="GD39">
        <v>0</v>
      </c>
      <c r="GF39">
        <v>-565215675</v>
      </c>
      <c r="GG39">
        <v>1</v>
      </c>
      <c r="GH39">
        <v>1</v>
      </c>
      <c r="GI39">
        <v>4</v>
      </c>
      <c r="GJ39">
        <v>0</v>
      </c>
      <c r="GK39">
        <f>ROUND(R39*(R12)/100,2)</f>
        <v>0</v>
      </c>
      <c r="GL39">
        <f t="shared" si="46"/>
        <v>0</v>
      </c>
      <c r="GM39">
        <f t="shared" si="47"/>
        <v>2948.88</v>
      </c>
      <c r="GN39">
        <f t="shared" si="48"/>
        <v>0</v>
      </c>
      <c r="GO39">
        <f t="shared" si="49"/>
        <v>2948.88</v>
      </c>
      <c r="GP39">
        <f t="shared" si="50"/>
        <v>0</v>
      </c>
      <c r="GR39">
        <v>0</v>
      </c>
      <c r="GS39">
        <v>3</v>
      </c>
      <c r="GT39">
        <v>0</v>
      </c>
      <c r="GU39" t="s">
        <v>3</v>
      </c>
      <c r="GV39">
        <f t="shared" si="51"/>
        <v>0</v>
      </c>
      <c r="GW39">
        <v>1</v>
      </c>
      <c r="GX39">
        <f t="shared" si="52"/>
        <v>0</v>
      </c>
      <c r="HA39">
        <v>0</v>
      </c>
      <c r="HB39">
        <v>0</v>
      </c>
      <c r="IK39">
        <v>0</v>
      </c>
    </row>
    <row r="40" spans="1:245" x14ac:dyDescent="0.2">
      <c r="A40">
        <v>17</v>
      </c>
      <c r="B40">
        <v>1</v>
      </c>
      <c r="C40" t="e">
        <f>ROW(#REF!)</f>
        <v>#REF!</v>
      </c>
      <c r="D40" t="e">
        <f>ROW(#REF!)</f>
        <v>#REF!</v>
      </c>
      <c r="E40" t="s">
        <v>86</v>
      </c>
      <c r="F40" t="s">
        <v>87</v>
      </c>
      <c r="G40" t="s">
        <v>88</v>
      </c>
      <c r="H40" t="s">
        <v>14</v>
      </c>
      <c r="I40">
        <v>1</v>
      </c>
      <c r="J40">
        <v>0</v>
      </c>
      <c r="O40">
        <f t="shared" si="14"/>
        <v>254.32</v>
      </c>
      <c r="P40">
        <f t="shared" si="15"/>
        <v>47.18</v>
      </c>
      <c r="Q40">
        <f t="shared" si="16"/>
        <v>135.22999999999999</v>
      </c>
      <c r="R40">
        <f t="shared" si="17"/>
        <v>19.100000000000001</v>
      </c>
      <c r="S40">
        <f t="shared" si="18"/>
        <v>71.91</v>
      </c>
      <c r="T40">
        <f t="shared" si="19"/>
        <v>0</v>
      </c>
      <c r="U40">
        <f t="shared" si="20"/>
        <v>0.9</v>
      </c>
      <c r="V40">
        <f t="shared" si="21"/>
        <v>0.2</v>
      </c>
      <c r="W40">
        <f t="shared" si="22"/>
        <v>0</v>
      </c>
      <c r="X40">
        <f t="shared" si="23"/>
        <v>86.46</v>
      </c>
      <c r="Y40">
        <f t="shared" si="24"/>
        <v>59.16</v>
      </c>
      <c r="AA40">
        <v>39045302</v>
      </c>
      <c r="AB40">
        <f t="shared" si="25"/>
        <v>33.42</v>
      </c>
      <c r="AC40">
        <f t="shared" si="26"/>
        <v>6.2</v>
      </c>
      <c r="AD40">
        <f t="shared" si="27"/>
        <v>17.77</v>
      </c>
      <c r="AE40">
        <f t="shared" si="28"/>
        <v>2.5099999999999998</v>
      </c>
      <c r="AF40">
        <f t="shared" si="29"/>
        <v>9.4499999999999993</v>
      </c>
      <c r="AG40">
        <f t="shared" si="30"/>
        <v>0</v>
      </c>
      <c r="AH40">
        <f t="shared" si="31"/>
        <v>0.9</v>
      </c>
      <c r="AI40">
        <f t="shared" si="32"/>
        <v>0.2</v>
      </c>
      <c r="AJ40">
        <f t="shared" si="33"/>
        <v>0</v>
      </c>
      <c r="AK40">
        <v>33.42</v>
      </c>
      <c r="AL40">
        <v>6.2</v>
      </c>
      <c r="AM40">
        <v>17.77</v>
      </c>
      <c r="AN40">
        <v>2.5099999999999998</v>
      </c>
      <c r="AO40">
        <v>9.4499999999999993</v>
      </c>
      <c r="AP40">
        <v>0</v>
      </c>
      <c r="AQ40">
        <v>0.9</v>
      </c>
      <c r="AR40">
        <v>0.2</v>
      </c>
      <c r="AS40">
        <v>0</v>
      </c>
      <c r="AT40">
        <v>95</v>
      </c>
      <c r="AU40">
        <v>65</v>
      </c>
      <c r="AV40">
        <v>1</v>
      </c>
      <c r="AW40">
        <v>1</v>
      </c>
      <c r="AZ40">
        <v>7.61</v>
      </c>
      <c r="BA40">
        <v>7.61</v>
      </c>
      <c r="BB40">
        <v>7.61</v>
      </c>
      <c r="BC40">
        <v>7.61</v>
      </c>
      <c r="BD40" t="s">
        <v>3</v>
      </c>
      <c r="BE40" t="s">
        <v>3</v>
      </c>
      <c r="BF40" t="s">
        <v>3</v>
      </c>
      <c r="BG40" t="s">
        <v>3</v>
      </c>
      <c r="BH40">
        <v>0</v>
      </c>
      <c r="BI40">
        <v>2</v>
      </c>
      <c r="BJ40" t="s">
        <v>89</v>
      </c>
      <c r="BM40">
        <v>108001</v>
      </c>
      <c r="BN40">
        <v>0</v>
      </c>
      <c r="BO40" t="s">
        <v>3</v>
      </c>
      <c r="BP40">
        <v>0</v>
      </c>
      <c r="BQ40">
        <v>3</v>
      </c>
      <c r="BR40">
        <v>0</v>
      </c>
      <c r="BS40">
        <v>7.61</v>
      </c>
      <c r="BT40">
        <v>1</v>
      </c>
      <c r="BU40">
        <v>1</v>
      </c>
      <c r="BV40">
        <v>1</v>
      </c>
      <c r="BW40">
        <v>1</v>
      </c>
      <c r="BX40">
        <v>1</v>
      </c>
      <c r="BY40" t="s">
        <v>3</v>
      </c>
      <c r="BZ40">
        <v>95</v>
      </c>
      <c r="CA40">
        <v>65</v>
      </c>
      <c r="CF40">
        <v>0</v>
      </c>
      <c r="CG40">
        <v>0</v>
      </c>
      <c r="CM40">
        <v>0</v>
      </c>
      <c r="CN40" t="s">
        <v>3</v>
      </c>
      <c r="CO40">
        <v>0</v>
      </c>
      <c r="CP40">
        <f t="shared" si="34"/>
        <v>254.32</v>
      </c>
      <c r="CQ40">
        <f t="shared" si="35"/>
        <v>47.182000000000002</v>
      </c>
      <c r="CR40">
        <f t="shared" si="36"/>
        <v>135.22970000000001</v>
      </c>
      <c r="CS40">
        <f t="shared" si="37"/>
        <v>19.101099999999999</v>
      </c>
      <c r="CT40">
        <f t="shared" si="38"/>
        <v>71.914500000000004</v>
      </c>
      <c r="CU40">
        <f t="shared" si="39"/>
        <v>0</v>
      </c>
      <c r="CV40">
        <f t="shared" si="40"/>
        <v>0.9</v>
      </c>
      <c r="CW40">
        <f t="shared" si="41"/>
        <v>0.2</v>
      </c>
      <c r="CX40">
        <f t="shared" si="42"/>
        <v>0</v>
      </c>
      <c r="CY40">
        <f t="shared" si="43"/>
        <v>86.459499999999991</v>
      </c>
      <c r="CZ40">
        <f t="shared" si="44"/>
        <v>59.156499999999994</v>
      </c>
      <c r="DC40" t="s">
        <v>3</v>
      </c>
      <c r="DD40" t="s">
        <v>3</v>
      </c>
      <c r="DE40" t="s">
        <v>3</v>
      </c>
      <c r="DF40" t="s">
        <v>3</v>
      </c>
      <c r="DG40" t="s">
        <v>3</v>
      </c>
      <c r="DH40" t="s">
        <v>3</v>
      </c>
      <c r="DI40" t="s">
        <v>3</v>
      </c>
      <c r="DJ40" t="s">
        <v>3</v>
      </c>
      <c r="DK40" t="s">
        <v>3</v>
      </c>
      <c r="DL40" t="s">
        <v>3</v>
      </c>
      <c r="DM40" t="s">
        <v>3</v>
      </c>
      <c r="DN40">
        <v>0</v>
      </c>
      <c r="DO40">
        <v>0</v>
      </c>
      <c r="DP40">
        <v>1</v>
      </c>
      <c r="DQ40">
        <v>1</v>
      </c>
      <c r="DU40">
        <v>1013</v>
      </c>
      <c r="DV40" t="s">
        <v>14</v>
      </c>
      <c r="DW40" t="s">
        <v>14</v>
      </c>
      <c r="DX40">
        <v>1</v>
      </c>
      <c r="EE40">
        <v>38092698</v>
      </c>
      <c r="EF40">
        <v>3</v>
      </c>
      <c r="EG40" t="s">
        <v>16</v>
      </c>
      <c r="EH40">
        <v>0</v>
      </c>
      <c r="EI40" t="s">
        <v>3</v>
      </c>
      <c r="EJ40">
        <v>2</v>
      </c>
      <c r="EK40">
        <v>108001</v>
      </c>
      <c r="EL40" t="s">
        <v>56</v>
      </c>
      <c r="EM40" t="s">
        <v>57</v>
      </c>
      <c r="EO40" t="s">
        <v>3</v>
      </c>
      <c r="EQ40">
        <v>0</v>
      </c>
      <c r="ER40">
        <v>33.42</v>
      </c>
      <c r="ES40">
        <v>6.2</v>
      </c>
      <c r="ET40">
        <v>17.77</v>
      </c>
      <c r="EU40">
        <v>2.5099999999999998</v>
      </c>
      <c r="EV40">
        <v>9.4499999999999993</v>
      </c>
      <c r="EW40">
        <v>0.9</v>
      </c>
      <c r="EX40">
        <v>0.2</v>
      </c>
      <c r="EY40">
        <v>0</v>
      </c>
      <c r="FQ40">
        <v>0</v>
      </c>
      <c r="FR40">
        <f t="shared" si="45"/>
        <v>0</v>
      </c>
      <c r="FS40">
        <v>0</v>
      </c>
      <c r="FX40">
        <v>95</v>
      </c>
      <c r="FY40">
        <v>65</v>
      </c>
      <c r="GA40" t="s">
        <v>3</v>
      </c>
      <c r="GD40">
        <v>0</v>
      </c>
      <c r="GF40">
        <v>-64978218</v>
      </c>
      <c r="GG40">
        <v>1</v>
      </c>
      <c r="GH40">
        <v>1</v>
      </c>
      <c r="GI40">
        <v>4</v>
      </c>
      <c r="GJ40">
        <v>0</v>
      </c>
      <c r="GK40">
        <f>ROUND(R40*(R12)/100,2)</f>
        <v>0</v>
      </c>
      <c r="GL40">
        <f t="shared" si="46"/>
        <v>0</v>
      </c>
      <c r="GM40">
        <f t="shared" si="47"/>
        <v>399.94</v>
      </c>
      <c r="GN40">
        <f t="shared" si="48"/>
        <v>0</v>
      </c>
      <c r="GO40">
        <f t="shared" si="49"/>
        <v>399.94</v>
      </c>
      <c r="GP40">
        <f t="shared" si="50"/>
        <v>0</v>
      </c>
      <c r="GR40">
        <v>0</v>
      </c>
      <c r="GS40">
        <v>3</v>
      </c>
      <c r="GT40">
        <v>0</v>
      </c>
      <c r="GU40" t="s">
        <v>3</v>
      </c>
      <c r="GV40">
        <f t="shared" si="51"/>
        <v>0</v>
      </c>
      <c r="GW40">
        <v>1</v>
      </c>
      <c r="GX40">
        <f t="shared" si="52"/>
        <v>0</v>
      </c>
      <c r="HA40">
        <v>0</v>
      </c>
      <c r="HB40">
        <v>0</v>
      </c>
      <c r="IK40">
        <v>0</v>
      </c>
    </row>
    <row r="41" spans="1:245" x14ac:dyDescent="0.2">
      <c r="A41">
        <v>18</v>
      </c>
      <c r="B41">
        <v>1</v>
      </c>
      <c r="C41">
        <v>70</v>
      </c>
      <c r="E41" t="s">
        <v>90</v>
      </c>
      <c r="F41" t="s">
        <v>91</v>
      </c>
      <c r="G41" t="s">
        <v>92</v>
      </c>
      <c r="H41" t="s">
        <v>41</v>
      </c>
      <c r="I41">
        <f>I40*J41</f>
        <v>0.1</v>
      </c>
      <c r="J41">
        <v>0.1</v>
      </c>
      <c r="O41">
        <f t="shared" si="14"/>
        <v>143.44999999999999</v>
      </c>
      <c r="P41">
        <f t="shared" si="15"/>
        <v>143.44999999999999</v>
      </c>
      <c r="Q41">
        <f t="shared" si="16"/>
        <v>0</v>
      </c>
      <c r="R41">
        <f t="shared" si="17"/>
        <v>0</v>
      </c>
      <c r="S41">
        <f t="shared" si="18"/>
        <v>0</v>
      </c>
      <c r="T41">
        <f t="shared" si="19"/>
        <v>0</v>
      </c>
      <c r="U41">
        <f t="shared" si="20"/>
        <v>0</v>
      </c>
      <c r="V41">
        <f t="shared" si="21"/>
        <v>0</v>
      </c>
      <c r="W41">
        <f t="shared" si="22"/>
        <v>0</v>
      </c>
      <c r="X41">
        <f t="shared" si="23"/>
        <v>0</v>
      </c>
      <c r="Y41">
        <f t="shared" si="24"/>
        <v>0</v>
      </c>
      <c r="AA41">
        <v>39045302</v>
      </c>
      <c r="AB41">
        <f t="shared" si="25"/>
        <v>188.5</v>
      </c>
      <c r="AC41">
        <f t="shared" si="26"/>
        <v>188.5</v>
      </c>
      <c r="AD41">
        <f t="shared" si="27"/>
        <v>0</v>
      </c>
      <c r="AE41">
        <f t="shared" si="28"/>
        <v>0</v>
      </c>
      <c r="AF41">
        <f t="shared" si="29"/>
        <v>0</v>
      </c>
      <c r="AG41">
        <f t="shared" si="30"/>
        <v>0</v>
      </c>
      <c r="AH41">
        <f t="shared" si="31"/>
        <v>0</v>
      </c>
      <c r="AI41">
        <f t="shared" si="32"/>
        <v>0</v>
      </c>
      <c r="AJ41">
        <f t="shared" si="33"/>
        <v>0</v>
      </c>
      <c r="AK41">
        <v>188.5</v>
      </c>
      <c r="AL41">
        <v>188.5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  <c r="AS41">
        <v>0</v>
      </c>
      <c r="AT41">
        <v>95</v>
      </c>
      <c r="AU41">
        <v>65</v>
      </c>
      <c r="AV41">
        <v>1</v>
      </c>
      <c r="AW41">
        <v>1</v>
      </c>
      <c r="AZ41">
        <v>7.61</v>
      </c>
      <c r="BA41">
        <v>1</v>
      </c>
      <c r="BB41">
        <v>1</v>
      </c>
      <c r="BC41">
        <v>7.61</v>
      </c>
      <c r="BD41" t="s">
        <v>3</v>
      </c>
      <c r="BE41" t="s">
        <v>3</v>
      </c>
      <c r="BF41" t="s">
        <v>3</v>
      </c>
      <c r="BG41" t="s">
        <v>3</v>
      </c>
      <c r="BH41">
        <v>3</v>
      </c>
      <c r="BI41">
        <v>2</v>
      </c>
      <c r="BJ41" t="s">
        <v>93</v>
      </c>
      <c r="BM41">
        <v>108001</v>
      </c>
      <c r="BN41">
        <v>0</v>
      </c>
      <c r="BO41" t="s">
        <v>3</v>
      </c>
      <c r="BP41">
        <v>0</v>
      </c>
      <c r="BQ41">
        <v>3</v>
      </c>
      <c r="BR41">
        <v>0</v>
      </c>
      <c r="BS41">
        <v>1</v>
      </c>
      <c r="BT41">
        <v>1</v>
      </c>
      <c r="BU41">
        <v>1</v>
      </c>
      <c r="BV41">
        <v>1</v>
      </c>
      <c r="BW41">
        <v>1</v>
      </c>
      <c r="BX41">
        <v>1</v>
      </c>
      <c r="BY41" t="s">
        <v>3</v>
      </c>
      <c r="BZ41">
        <v>95</v>
      </c>
      <c r="CA41">
        <v>65</v>
      </c>
      <c r="CF41">
        <v>0</v>
      </c>
      <c r="CG41">
        <v>0</v>
      </c>
      <c r="CM41">
        <v>0</v>
      </c>
      <c r="CN41" t="s">
        <v>3</v>
      </c>
      <c r="CO41">
        <v>0</v>
      </c>
      <c r="CP41">
        <f t="shared" si="34"/>
        <v>143.44999999999999</v>
      </c>
      <c r="CQ41">
        <f t="shared" si="35"/>
        <v>1434.4850000000001</v>
      </c>
      <c r="CR41">
        <f t="shared" si="36"/>
        <v>0</v>
      </c>
      <c r="CS41">
        <f t="shared" si="37"/>
        <v>0</v>
      </c>
      <c r="CT41">
        <f t="shared" si="38"/>
        <v>0</v>
      </c>
      <c r="CU41">
        <f t="shared" si="39"/>
        <v>0</v>
      </c>
      <c r="CV41">
        <f t="shared" si="40"/>
        <v>0</v>
      </c>
      <c r="CW41">
        <f t="shared" si="41"/>
        <v>0</v>
      </c>
      <c r="CX41">
        <f t="shared" si="42"/>
        <v>0</v>
      </c>
      <c r="CY41">
        <f t="shared" si="43"/>
        <v>0</v>
      </c>
      <c r="CZ41">
        <f t="shared" si="44"/>
        <v>0</v>
      </c>
      <c r="DC41" t="s">
        <v>3</v>
      </c>
      <c r="DD41" t="s">
        <v>3</v>
      </c>
      <c r="DE41" t="s">
        <v>3</v>
      </c>
      <c r="DF41" t="s">
        <v>3</v>
      </c>
      <c r="DG41" t="s">
        <v>3</v>
      </c>
      <c r="DH41" t="s">
        <v>3</v>
      </c>
      <c r="DI41" t="s">
        <v>3</v>
      </c>
      <c r="DJ41" t="s">
        <v>3</v>
      </c>
      <c r="DK41" t="s">
        <v>3</v>
      </c>
      <c r="DL41" t="s">
        <v>3</v>
      </c>
      <c r="DM41" t="s">
        <v>3</v>
      </c>
      <c r="DN41">
        <v>0</v>
      </c>
      <c r="DO41">
        <v>0</v>
      </c>
      <c r="DP41">
        <v>1</v>
      </c>
      <c r="DQ41">
        <v>1</v>
      </c>
      <c r="DU41">
        <v>1010</v>
      </c>
      <c r="DV41" t="s">
        <v>41</v>
      </c>
      <c r="DW41" t="s">
        <v>41</v>
      </c>
      <c r="DX41">
        <v>10</v>
      </c>
      <c r="EE41">
        <v>38092698</v>
      </c>
      <c r="EF41">
        <v>3</v>
      </c>
      <c r="EG41" t="s">
        <v>16</v>
      </c>
      <c r="EH41">
        <v>0</v>
      </c>
      <c r="EI41" t="s">
        <v>3</v>
      </c>
      <c r="EJ41">
        <v>2</v>
      </c>
      <c r="EK41">
        <v>108001</v>
      </c>
      <c r="EL41" t="s">
        <v>56</v>
      </c>
      <c r="EM41" t="s">
        <v>57</v>
      </c>
      <c r="EO41" t="s">
        <v>3</v>
      </c>
      <c r="EQ41">
        <v>0</v>
      </c>
      <c r="ER41">
        <v>188.5</v>
      </c>
      <c r="ES41">
        <v>188.5</v>
      </c>
      <c r="ET41">
        <v>0</v>
      </c>
      <c r="EU41">
        <v>0</v>
      </c>
      <c r="EV41">
        <v>0</v>
      </c>
      <c r="EW41">
        <v>0</v>
      </c>
      <c r="EX41">
        <v>0</v>
      </c>
      <c r="FQ41">
        <v>0</v>
      </c>
      <c r="FR41">
        <f t="shared" si="45"/>
        <v>0</v>
      </c>
      <c r="FS41">
        <v>0</v>
      </c>
      <c r="FX41">
        <v>95</v>
      </c>
      <c r="FY41">
        <v>65</v>
      </c>
      <c r="GA41" t="s">
        <v>3</v>
      </c>
      <c r="GD41">
        <v>0</v>
      </c>
      <c r="GF41">
        <v>-2063654921</v>
      </c>
      <c r="GG41">
        <v>1</v>
      </c>
      <c r="GH41">
        <v>1</v>
      </c>
      <c r="GI41">
        <v>4</v>
      </c>
      <c r="GJ41">
        <v>0</v>
      </c>
      <c r="GK41">
        <f>ROUND(R41*(R12)/100,2)</f>
        <v>0</v>
      </c>
      <c r="GL41">
        <f t="shared" si="46"/>
        <v>0</v>
      </c>
      <c r="GM41">
        <f t="shared" si="47"/>
        <v>143.44999999999999</v>
      </c>
      <c r="GN41">
        <f t="shared" si="48"/>
        <v>0</v>
      </c>
      <c r="GO41">
        <f t="shared" si="49"/>
        <v>143.44999999999999</v>
      </c>
      <c r="GP41">
        <f t="shared" si="50"/>
        <v>0</v>
      </c>
      <c r="GR41">
        <v>0</v>
      </c>
      <c r="GS41">
        <v>3</v>
      </c>
      <c r="GT41">
        <v>0</v>
      </c>
      <c r="GU41" t="s">
        <v>3</v>
      </c>
      <c r="GV41">
        <f t="shared" si="51"/>
        <v>0</v>
      </c>
      <c r="GW41">
        <v>1</v>
      </c>
      <c r="GX41">
        <f t="shared" si="52"/>
        <v>0</v>
      </c>
      <c r="HA41">
        <v>0</v>
      </c>
      <c r="HB41">
        <v>0</v>
      </c>
      <c r="IK41">
        <v>0</v>
      </c>
    </row>
    <row r="42" spans="1:245" x14ac:dyDescent="0.2">
      <c r="A42">
        <v>17</v>
      </c>
      <c r="B42">
        <v>1</v>
      </c>
      <c r="C42" t="e">
        <f>ROW(#REF!)</f>
        <v>#REF!</v>
      </c>
      <c r="D42" t="e">
        <f>ROW(#REF!)</f>
        <v>#REF!</v>
      </c>
      <c r="E42" t="s">
        <v>94</v>
      </c>
      <c r="F42" t="s">
        <v>95</v>
      </c>
      <c r="G42" t="s">
        <v>96</v>
      </c>
      <c r="H42" t="s">
        <v>14</v>
      </c>
      <c r="I42">
        <v>1</v>
      </c>
      <c r="J42">
        <v>0</v>
      </c>
      <c r="O42">
        <f t="shared" si="14"/>
        <v>273.8</v>
      </c>
      <c r="P42">
        <f t="shared" si="15"/>
        <v>152.88</v>
      </c>
      <c r="Q42">
        <f t="shared" si="16"/>
        <v>7.99</v>
      </c>
      <c r="R42">
        <f t="shared" si="17"/>
        <v>0</v>
      </c>
      <c r="S42">
        <f t="shared" si="18"/>
        <v>112.93</v>
      </c>
      <c r="T42">
        <f t="shared" si="19"/>
        <v>0</v>
      </c>
      <c r="U42">
        <f t="shared" si="20"/>
        <v>1.56</v>
      </c>
      <c r="V42">
        <f t="shared" si="21"/>
        <v>0</v>
      </c>
      <c r="W42">
        <f t="shared" si="22"/>
        <v>0</v>
      </c>
      <c r="X42">
        <f t="shared" si="23"/>
        <v>107.28</v>
      </c>
      <c r="Y42">
        <f t="shared" si="24"/>
        <v>73.400000000000006</v>
      </c>
      <c r="AA42">
        <v>39045302</v>
      </c>
      <c r="AB42">
        <f t="shared" si="25"/>
        <v>35.979999999999997</v>
      </c>
      <c r="AC42">
        <f t="shared" si="26"/>
        <v>20.09</v>
      </c>
      <c r="AD42">
        <f t="shared" si="27"/>
        <v>1.05</v>
      </c>
      <c r="AE42">
        <f t="shared" si="28"/>
        <v>0</v>
      </c>
      <c r="AF42">
        <f t="shared" si="29"/>
        <v>14.84</v>
      </c>
      <c r="AG42">
        <f t="shared" si="30"/>
        <v>0</v>
      </c>
      <c r="AH42">
        <f t="shared" si="31"/>
        <v>1.56</v>
      </c>
      <c r="AI42">
        <f t="shared" si="32"/>
        <v>0</v>
      </c>
      <c r="AJ42">
        <f t="shared" si="33"/>
        <v>0</v>
      </c>
      <c r="AK42">
        <v>35.979999999999997</v>
      </c>
      <c r="AL42">
        <v>20.09</v>
      </c>
      <c r="AM42">
        <v>1.05</v>
      </c>
      <c r="AN42">
        <v>0</v>
      </c>
      <c r="AO42">
        <v>14.84</v>
      </c>
      <c r="AP42">
        <v>0</v>
      </c>
      <c r="AQ42">
        <v>1.56</v>
      </c>
      <c r="AR42">
        <v>0</v>
      </c>
      <c r="AS42">
        <v>0</v>
      </c>
      <c r="AT42">
        <v>95</v>
      </c>
      <c r="AU42">
        <v>65</v>
      </c>
      <c r="AV42">
        <v>1</v>
      </c>
      <c r="AW42">
        <v>1</v>
      </c>
      <c r="AZ42">
        <v>7.61</v>
      </c>
      <c r="BA42">
        <v>7.61</v>
      </c>
      <c r="BB42">
        <v>7.61</v>
      </c>
      <c r="BC42">
        <v>7.61</v>
      </c>
      <c r="BD42" t="s">
        <v>3</v>
      </c>
      <c r="BE42" t="s">
        <v>3</v>
      </c>
      <c r="BF42" t="s">
        <v>3</v>
      </c>
      <c r="BG42" t="s">
        <v>3</v>
      </c>
      <c r="BH42">
        <v>0</v>
      </c>
      <c r="BI42">
        <v>2</v>
      </c>
      <c r="BJ42" t="s">
        <v>97</v>
      </c>
      <c r="BM42">
        <v>108001</v>
      </c>
      <c r="BN42">
        <v>0</v>
      </c>
      <c r="BO42" t="s">
        <v>3</v>
      </c>
      <c r="BP42">
        <v>0</v>
      </c>
      <c r="BQ42">
        <v>3</v>
      </c>
      <c r="BR42">
        <v>0</v>
      </c>
      <c r="BS42">
        <v>7.61</v>
      </c>
      <c r="BT42">
        <v>1</v>
      </c>
      <c r="BU42">
        <v>1</v>
      </c>
      <c r="BV42">
        <v>1</v>
      </c>
      <c r="BW42">
        <v>1</v>
      </c>
      <c r="BX42">
        <v>1</v>
      </c>
      <c r="BY42" t="s">
        <v>3</v>
      </c>
      <c r="BZ42">
        <v>95</v>
      </c>
      <c r="CA42">
        <v>65</v>
      </c>
      <c r="CF42">
        <v>0</v>
      </c>
      <c r="CG42">
        <v>0</v>
      </c>
      <c r="CM42">
        <v>0</v>
      </c>
      <c r="CN42" t="s">
        <v>3</v>
      </c>
      <c r="CO42">
        <v>0</v>
      </c>
      <c r="CP42">
        <f t="shared" si="34"/>
        <v>273.8</v>
      </c>
      <c r="CQ42">
        <f t="shared" si="35"/>
        <v>152.88490000000002</v>
      </c>
      <c r="CR42">
        <f t="shared" si="36"/>
        <v>7.9905000000000008</v>
      </c>
      <c r="CS42">
        <f t="shared" si="37"/>
        <v>0</v>
      </c>
      <c r="CT42">
        <f t="shared" si="38"/>
        <v>112.9324</v>
      </c>
      <c r="CU42">
        <f t="shared" si="39"/>
        <v>0</v>
      </c>
      <c r="CV42">
        <f t="shared" si="40"/>
        <v>1.56</v>
      </c>
      <c r="CW42">
        <f t="shared" si="41"/>
        <v>0</v>
      </c>
      <c r="CX42">
        <f t="shared" si="42"/>
        <v>0</v>
      </c>
      <c r="CY42">
        <f t="shared" si="43"/>
        <v>107.2835</v>
      </c>
      <c r="CZ42">
        <f t="shared" si="44"/>
        <v>73.404500000000013</v>
      </c>
      <c r="DC42" t="s">
        <v>3</v>
      </c>
      <c r="DD42" t="s">
        <v>3</v>
      </c>
      <c r="DE42" t="s">
        <v>3</v>
      </c>
      <c r="DF42" t="s">
        <v>3</v>
      </c>
      <c r="DG42" t="s">
        <v>3</v>
      </c>
      <c r="DH42" t="s">
        <v>3</v>
      </c>
      <c r="DI42" t="s">
        <v>3</v>
      </c>
      <c r="DJ42" t="s">
        <v>3</v>
      </c>
      <c r="DK42" t="s">
        <v>3</v>
      </c>
      <c r="DL42" t="s">
        <v>3</v>
      </c>
      <c r="DM42" t="s">
        <v>3</v>
      </c>
      <c r="DN42">
        <v>0</v>
      </c>
      <c r="DO42">
        <v>0</v>
      </c>
      <c r="DP42">
        <v>1</v>
      </c>
      <c r="DQ42">
        <v>1</v>
      </c>
      <c r="DU42">
        <v>1013</v>
      </c>
      <c r="DV42" t="s">
        <v>14</v>
      </c>
      <c r="DW42" t="s">
        <v>14</v>
      </c>
      <c r="DX42">
        <v>1</v>
      </c>
      <c r="EE42">
        <v>38092698</v>
      </c>
      <c r="EF42">
        <v>3</v>
      </c>
      <c r="EG42" t="s">
        <v>16</v>
      </c>
      <c r="EH42">
        <v>0</v>
      </c>
      <c r="EI42" t="s">
        <v>3</v>
      </c>
      <c r="EJ42">
        <v>2</v>
      </c>
      <c r="EK42">
        <v>108001</v>
      </c>
      <c r="EL42" t="s">
        <v>56</v>
      </c>
      <c r="EM42" t="s">
        <v>57</v>
      </c>
      <c r="EO42" t="s">
        <v>3</v>
      </c>
      <c r="EQ42">
        <v>0</v>
      </c>
      <c r="ER42">
        <v>35.979999999999997</v>
      </c>
      <c r="ES42">
        <v>20.09</v>
      </c>
      <c r="ET42">
        <v>1.05</v>
      </c>
      <c r="EU42">
        <v>0</v>
      </c>
      <c r="EV42">
        <v>14.84</v>
      </c>
      <c r="EW42">
        <v>1.56</v>
      </c>
      <c r="EX42">
        <v>0</v>
      </c>
      <c r="EY42">
        <v>0</v>
      </c>
      <c r="FQ42">
        <v>0</v>
      </c>
      <c r="FR42">
        <f t="shared" si="45"/>
        <v>0</v>
      </c>
      <c r="FS42">
        <v>0</v>
      </c>
      <c r="FX42">
        <v>95</v>
      </c>
      <c r="FY42">
        <v>65</v>
      </c>
      <c r="GA42" t="s">
        <v>3</v>
      </c>
      <c r="GD42">
        <v>0</v>
      </c>
      <c r="GF42">
        <v>942868882</v>
      </c>
      <c r="GG42">
        <v>1</v>
      </c>
      <c r="GH42">
        <v>1</v>
      </c>
      <c r="GI42">
        <v>4</v>
      </c>
      <c r="GJ42">
        <v>0</v>
      </c>
      <c r="GK42">
        <f>ROUND(R42*(R12)/100,2)</f>
        <v>0</v>
      </c>
      <c r="GL42">
        <f t="shared" si="46"/>
        <v>0</v>
      </c>
      <c r="GM42">
        <f t="shared" si="47"/>
        <v>454.48</v>
      </c>
      <c r="GN42">
        <f t="shared" si="48"/>
        <v>0</v>
      </c>
      <c r="GO42">
        <f t="shared" si="49"/>
        <v>454.48</v>
      </c>
      <c r="GP42">
        <f t="shared" si="50"/>
        <v>0</v>
      </c>
      <c r="GR42">
        <v>0</v>
      </c>
      <c r="GS42">
        <v>3</v>
      </c>
      <c r="GT42">
        <v>0</v>
      </c>
      <c r="GU42" t="s">
        <v>3</v>
      </c>
      <c r="GV42">
        <f t="shared" si="51"/>
        <v>0</v>
      </c>
      <c r="GW42">
        <v>1</v>
      </c>
      <c r="GX42">
        <f t="shared" si="52"/>
        <v>0</v>
      </c>
      <c r="HA42">
        <v>0</v>
      </c>
      <c r="HB42">
        <v>0</v>
      </c>
      <c r="IK42">
        <v>0</v>
      </c>
    </row>
    <row r="43" spans="1:245" x14ac:dyDescent="0.2">
      <c r="A43">
        <v>18</v>
      </c>
      <c r="B43">
        <v>1</v>
      </c>
      <c r="C43">
        <v>85</v>
      </c>
      <c r="E43" t="s">
        <v>98</v>
      </c>
      <c r="F43" t="s">
        <v>99</v>
      </c>
      <c r="G43" t="s">
        <v>100</v>
      </c>
      <c r="H43" t="s">
        <v>22</v>
      </c>
      <c r="I43">
        <f>I42*J43</f>
        <v>1</v>
      </c>
      <c r="J43">
        <v>1</v>
      </c>
      <c r="O43">
        <f t="shared" si="14"/>
        <v>99.84</v>
      </c>
      <c r="P43">
        <f t="shared" si="15"/>
        <v>99.84</v>
      </c>
      <c r="Q43">
        <f t="shared" si="16"/>
        <v>0</v>
      </c>
      <c r="R43">
        <f t="shared" si="17"/>
        <v>0</v>
      </c>
      <c r="S43">
        <f t="shared" si="18"/>
        <v>0</v>
      </c>
      <c r="T43">
        <f t="shared" si="19"/>
        <v>0</v>
      </c>
      <c r="U43">
        <f t="shared" si="20"/>
        <v>0</v>
      </c>
      <c r="V43">
        <f t="shared" si="21"/>
        <v>0</v>
      </c>
      <c r="W43">
        <f t="shared" si="22"/>
        <v>0</v>
      </c>
      <c r="X43">
        <f t="shared" si="23"/>
        <v>0</v>
      </c>
      <c r="Y43">
        <f t="shared" si="24"/>
        <v>0</v>
      </c>
      <c r="AA43">
        <v>39045302</v>
      </c>
      <c r="AB43">
        <f t="shared" si="25"/>
        <v>13.12</v>
      </c>
      <c r="AC43">
        <f t="shared" si="26"/>
        <v>13.12</v>
      </c>
      <c r="AD43">
        <f t="shared" si="27"/>
        <v>0</v>
      </c>
      <c r="AE43">
        <f t="shared" si="28"/>
        <v>0</v>
      </c>
      <c r="AF43">
        <f t="shared" si="29"/>
        <v>0</v>
      </c>
      <c r="AG43">
        <f t="shared" si="30"/>
        <v>0</v>
      </c>
      <c r="AH43">
        <f t="shared" si="31"/>
        <v>0</v>
      </c>
      <c r="AI43">
        <f t="shared" si="32"/>
        <v>0</v>
      </c>
      <c r="AJ43">
        <f t="shared" si="33"/>
        <v>0</v>
      </c>
      <c r="AK43">
        <v>13.12</v>
      </c>
      <c r="AL43">
        <v>13.12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  <c r="AS43">
        <v>0</v>
      </c>
      <c r="AT43">
        <v>95</v>
      </c>
      <c r="AU43">
        <v>65</v>
      </c>
      <c r="AV43">
        <v>1</v>
      </c>
      <c r="AW43">
        <v>1</v>
      </c>
      <c r="AZ43">
        <v>7.61</v>
      </c>
      <c r="BA43">
        <v>1</v>
      </c>
      <c r="BB43">
        <v>1</v>
      </c>
      <c r="BC43">
        <v>7.61</v>
      </c>
      <c r="BD43" t="s">
        <v>3</v>
      </c>
      <c r="BE43" t="s">
        <v>3</v>
      </c>
      <c r="BF43" t="s">
        <v>3</v>
      </c>
      <c r="BG43" t="s">
        <v>3</v>
      </c>
      <c r="BH43">
        <v>3</v>
      </c>
      <c r="BI43">
        <v>2</v>
      </c>
      <c r="BJ43" t="s">
        <v>101</v>
      </c>
      <c r="BM43">
        <v>108001</v>
      </c>
      <c r="BN43">
        <v>0</v>
      </c>
      <c r="BO43" t="s">
        <v>3</v>
      </c>
      <c r="BP43">
        <v>0</v>
      </c>
      <c r="BQ43">
        <v>3</v>
      </c>
      <c r="BR43">
        <v>0</v>
      </c>
      <c r="BS43">
        <v>1</v>
      </c>
      <c r="BT43">
        <v>1</v>
      </c>
      <c r="BU43">
        <v>1</v>
      </c>
      <c r="BV43">
        <v>1</v>
      </c>
      <c r="BW43">
        <v>1</v>
      </c>
      <c r="BX43">
        <v>1</v>
      </c>
      <c r="BY43" t="s">
        <v>3</v>
      </c>
      <c r="BZ43">
        <v>95</v>
      </c>
      <c r="CA43">
        <v>65</v>
      </c>
      <c r="CF43">
        <v>0</v>
      </c>
      <c r="CG43">
        <v>0</v>
      </c>
      <c r="CM43">
        <v>0</v>
      </c>
      <c r="CN43" t="s">
        <v>3</v>
      </c>
      <c r="CO43">
        <v>0</v>
      </c>
      <c r="CP43">
        <f t="shared" si="34"/>
        <v>99.84</v>
      </c>
      <c r="CQ43">
        <f t="shared" si="35"/>
        <v>99.843199999999996</v>
      </c>
      <c r="CR43">
        <f t="shared" si="36"/>
        <v>0</v>
      </c>
      <c r="CS43">
        <f t="shared" si="37"/>
        <v>0</v>
      </c>
      <c r="CT43">
        <f t="shared" si="38"/>
        <v>0</v>
      </c>
      <c r="CU43">
        <f t="shared" si="39"/>
        <v>0</v>
      </c>
      <c r="CV43">
        <f t="shared" si="40"/>
        <v>0</v>
      </c>
      <c r="CW43">
        <f t="shared" si="41"/>
        <v>0</v>
      </c>
      <c r="CX43">
        <f t="shared" si="42"/>
        <v>0</v>
      </c>
      <c r="CY43">
        <f t="shared" si="43"/>
        <v>0</v>
      </c>
      <c r="CZ43">
        <f t="shared" si="44"/>
        <v>0</v>
      </c>
      <c r="DC43" t="s">
        <v>3</v>
      </c>
      <c r="DD43" t="s">
        <v>3</v>
      </c>
      <c r="DE43" t="s">
        <v>3</v>
      </c>
      <c r="DF43" t="s">
        <v>3</v>
      </c>
      <c r="DG43" t="s">
        <v>3</v>
      </c>
      <c r="DH43" t="s">
        <v>3</v>
      </c>
      <c r="DI43" t="s">
        <v>3</v>
      </c>
      <c r="DJ43" t="s">
        <v>3</v>
      </c>
      <c r="DK43" t="s">
        <v>3</v>
      </c>
      <c r="DL43" t="s">
        <v>3</v>
      </c>
      <c r="DM43" t="s">
        <v>3</v>
      </c>
      <c r="DN43">
        <v>0</v>
      </c>
      <c r="DO43">
        <v>0</v>
      </c>
      <c r="DP43">
        <v>1</v>
      </c>
      <c r="DQ43">
        <v>1</v>
      </c>
      <c r="DU43">
        <v>1010</v>
      </c>
      <c r="DV43" t="s">
        <v>22</v>
      </c>
      <c r="DW43" t="s">
        <v>22</v>
      </c>
      <c r="DX43">
        <v>1</v>
      </c>
      <c r="EE43">
        <v>38092698</v>
      </c>
      <c r="EF43">
        <v>3</v>
      </c>
      <c r="EG43" t="s">
        <v>16</v>
      </c>
      <c r="EH43">
        <v>0</v>
      </c>
      <c r="EI43" t="s">
        <v>3</v>
      </c>
      <c r="EJ43">
        <v>2</v>
      </c>
      <c r="EK43">
        <v>108001</v>
      </c>
      <c r="EL43" t="s">
        <v>56</v>
      </c>
      <c r="EM43" t="s">
        <v>57</v>
      </c>
      <c r="EO43" t="s">
        <v>3</v>
      </c>
      <c r="EQ43">
        <v>0</v>
      </c>
      <c r="ER43">
        <v>13.12</v>
      </c>
      <c r="ES43">
        <v>13.12</v>
      </c>
      <c r="ET43">
        <v>0</v>
      </c>
      <c r="EU43">
        <v>0</v>
      </c>
      <c r="EV43">
        <v>0</v>
      </c>
      <c r="EW43">
        <v>0</v>
      </c>
      <c r="EX43">
        <v>0</v>
      </c>
      <c r="FQ43">
        <v>0</v>
      </c>
      <c r="FR43">
        <f t="shared" si="45"/>
        <v>0</v>
      </c>
      <c r="FS43">
        <v>0</v>
      </c>
      <c r="FX43">
        <v>95</v>
      </c>
      <c r="FY43">
        <v>65</v>
      </c>
      <c r="GA43" t="s">
        <v>3</v>
      </c>
      <c r="GD43">
        <v>0</v>
      </c>
      <c r="GF43">
        <v>-1382602355</v>
      </c>
      <c r="GG43">
        <v>1</v>
      </c>
      <c r="GH43">
        <v>1</v>
      </c>
      <c r="GI43">
        <v>4</v>
      </c>
      <c r="GJ43">
        <v>0</v>
      </c>
      <c r="GK43">
        <f>ROUND(R43*(R12)/100,2)</f>
        <v>0</v>
      </c>
      <c r="GL43">
        <f t="shared" si="46"/>
        <v>0</v>
      </c>
      <c r="GM43">
        <f t="shared" si="47"/>
        <v>99.84</v>
      </c>
      <c r="GN43">
        <f t="shared" si="48"/>
        <v>0</v>
      </c>
      <c r="GO43">
        <f t="shared" si="49"/>
        <v>99.84</v>
      </c>
      <c r="GP43">
        <f t="shared" si="50"/>
        <v>0</v>
      </c>
      <c r="GR43">
        <v>0</v>
      </c>
      <c r="GS43">
        <v>3</v>
      </c>
      <c r="GT43">
        <v>0</v>
      </c>
      <c r="GU43" t="s">
        <v>3</v>
      </c>
      <c r="GV43">
        <f t="shared" si="51"/>
        <v>0</v>
      </c>
      <c r="GW43">
        <v>1</v>
      </c>
      <c r="GX43">
        <f t="shared" si="52"/>
        <v>0</v>
      </c>
      <c r="HA43">
        <v>0</v>
      </c>
      <c r="HB43">
        <v>0</v>
      </c>
      <c r="IK43">
        <v>0</v>
      </c>
    </row>
    <row r="44" spans="1:245" x14ac:dyDescent="0.2">
      <c r="A44">
        <v>17</v>
      </c>
      <c r="B44">
        <v>1</v>
      </c>
      <c r="C44" t="e">
        <f>ROW(#REF!)</f>
        <v>#REF!</v>
      </c>
      <c r="D44" t="e">
        <f>ROW(#REF!)</f>
        <v>#REF!</v>
      </c>
      <c r="E44" t="s">
        <v>102</v>
      </c>
      <c r="F44" t="s">
        <v>103</v>
      </c>
      <c r="G44" t="s">
        <v>104</v>
      </c>
      <c r="H44" t="s">
        <v>105</v>
      </c>
      <c r="I44">
        <v>0.2</v>
      </c>
      <c r="J44">
        <v>0</v>
      </c>
      <c r="O44">
        <f t="shared" si="14"/>
        <v>200.1</v>
      </c>
      <c r="P44">
        <f t="shared" si="15"/>
        <v>21.49</v>
      </c>
      <c r="Q44">
        <f t="shared" si="16"/>
        <v>0</v>
      </c>
      <c r="R44">
        <f t="shared" si="17"/>
        <v>0</v>
      </c>
      <c r="S44">
        <f t="shared" si="18"/>
        <v>178.61</v>
      </c>
      <c r="T44">
        <f t="shared" si="19"/>
        <v>0</v>
      </c>
      <c r="U44">
        <f t="shared" si="20"/>
        <v>3.04</v>
      </c>
      <c r="V44">
        <f t="shared" si="21"/>
        <v>0</v>
      </c>
      <c r="W44">
        <f t="shared" si="22"/>
        <v>0</v>
      </c>
      <c r="X44">
        <f t="shared" si="23"/>
        <v>169.68</v>
      </c>
      <c r="Y44">
        <f t="shared" si="24"/>
        <v>116.1</v>
      </c>
      <c r="AA44">
        <v>39045302</v>
      </c>
      <c r="AB44">
        <f t="shared" si="25"/>
        <v>156.33000000000001</v>
      </c>
      <c r="AC44">
        <f t="shared" si="26"/>
        <v>16.79</v>
      </c>
      <c r="AD44">
        <f t="shared" si="27"/>
        <v>0</v>
      </c>
      <c r="AE44">
        <f t="shared" si="28"/>
        <v>0</v>
      </c>
      <c r="AF44">
        <f t="shared" si="29"/>
        <v>139.54</v>
      </c>
      <c r="AG44">
        <f t="shared" si="30"/>
        <v>0</v>
      </c>
      <c r="AH44">
        <f t="shared" si="31"/>
        <v>15.2</v>
      </c>
      <c r="AI44">
        <f t="shared" si="32"/>
        <v>0</v>
      </c>
      <c r="AJ44">
        <f t="shared" si="33"/>
        <v>0</v>
      </c>
      <c r="AK44">
        <v>156.33000000000001</v>
      </c>
      <c r="AL44">
        <v>16.79</v>
      </c>
      <c r="AM44">
        <v>0</v>
      </c>
      <c r="AN44">
        <v>0</v>
      </c>
      <c r="AO44">
        <v>139.54</v>
      </c>
      <c r="AP44">
        <v>0</v>
      </c>
      <c r="AQ44">
        <v>15.2</v>
      </c>
      <c r="AR44">
        <v>0</v>
      </c>
      <c r="AS44">
        <v>0</v>
      </c>
      <c r="AT44">
        <v>95</v>
      </c>
      <c r="AU44">
        <v>65</v>
      </c>
      <c r="AV44">
        <v>1</v>
      </c>
      <c r="AW44">
        <v>1</v>
      </c>
      <c r="AZ44">
        <v>6.4</v>
      </c>
      <c r="BA44">
        <v>6.4</v>
      </c>
      <c r="BB44">
        <v>6.4</v>
      </c>
      <c r="BC44">
        <v>6.4</v>
      </c>
      <c r="BD44" t="s">
        <v>3</v>
      </c>
      <c r="BE44" t="s">
        <v>3</v>
      </c>
      <c r="BF44" t="s">
        <v>3</v>
      </c>
      <c r="BG44" t="s">
        <v>3</v>
      </c>
      <c r="BH44">
        <v>0</v>
      </c>
      <c r="BI44">
        <v>2</v>
      </c>
      <c r="BJ44" t="s">
        <v>106</v>
      </c>
      <c r="BM44">
        <v>108001</v>
      </c>
      <c r="BN44">
        <v>0</v>
      </c>
      <c r="BO44" t="s">
        <v>3</v>
      </c>
      <c r="BP44">
        <v>0</v>
      </c>
      <c r="BQ44">
        <v>3</v>
      </c>
      <c r="BR44">
        <v>0</v>
      </c>
      <c r="BS44">
        <v>6.4</v>
      </c>
      <c r="BT44">
        <v>1</v>
      </c>
      <c r="BU44">
        <v>1</v>
      </c>
      <c r="BV44">
        <v>1</v>
      </c>
      <c r="BW44">
        <v>1</v>
      </c>
      <c r="BX44">
        <v>1</v>
      </c>
      <c r="BY44" t="s">
        <v>3</v>
      </c>
      <c r="BZ44">
        <v>95</v>
      </c>
      <c r="CA44">
        <v>65</v>
      </c>
      <c r="CF44">
        <v>0</v>
      </c>
      <c r="CG44">
        <v>0</v>
      </c>
      <c r="CM44">
        <v>0</v>
      </c>
      <c r="CN44" t="s">
        <v>3</v>
      </c>
      <c r="CO44">
        <v>0</v>
      </c>
      <c r="CP44">
        <f t="shared" si="34"/>
        <v>200.10000000000002</v>
      </c>
      <c r="CQ44">
        <f t="shared" si="35"/>
        <v>107.456</v>
      </c>
      <c r="CR44">
        <f t="shared" si="36"/>
        <v>0</v>
      </c>
      <c r="CS44">
        <f t="shared" si="37"/>
        <v>0</v>
      </c>
      <c r="CT44">
        <f t="shared" si="38"/>
        <v>893.05600000000004</v>
      </c>
      <c r="CU44">
        <f t="shared" si="39"/>
        <v>0</v>
      </c>
      <c r="CV44">
        <f t="shared" si="40"/>
        <v>15.2</v>
      </c>
      <c r="CW44">
        <f t="shared" si="41"/>
        <v>0</v>
      </c>
      <c r="CX44">
        <f t="shared" si="42"/>
        <v>0</v>
      </c>
      <c r="CY44">
        <f t="shared" si="43"/>
        <v>169.67950000000002</v>
      </c>
      <c r="CZ44">
        <f t="shared" si="44"/>
        <v>116.09650000000002</v>
      </c>
      <c r="DC44" t="s">
        <v>3</v>
      </c>
      <c r="DD44" t="s">
        <v>3</v>
      </c>
      <c r="DE44" t="s">
        <v>3</v>
      </c>
      <c r="DF44" t="s">
        <v>3</v>
      </c>
      <c r="DG44" t="s">
        <v>3</v>
      </c>
      <c r="DH44" t="s">
        <v>3</v>
      </c>
      <c r="DI44" t="s">
        <v>3</v>
      </c>
      <c r="DJ44" t="s">
        <v>3</v>
      </c>
      <c r="DK44" t="s">
        <v>3</v>
      </c>
      <c r="DL44" t="s">
        <v>3</v>
      </c>
      <c r="DM44" t="s">
        <v>3</v>
      </c>
      <c r="DN44">
        <v>0</v>
      </c>
      <c r="DO44">
        <v>0</v>
      </c>
      <c r="DP44">
        <v>1</v>
      </c>
      <c r="DQ44">
        <v>1</v>
      </c>
      <c r="DU44">
        <v>1003</v>
      </c>
      <c r="DV44" t="s">
        <v>105</v>
      </c>
      <c r="DW44" t="s">
        <v>105</v>
      </c>
      <c r="DX44">
        <v>100</v>
      </c>
      <c r="EE44">
        <v>38092698</v>
      </c>
      <c r="EF44">
        <v>3</v>
      </c>
      <c r="EG44" t="s">
        <v>16</v>
      </c>
      <c r="EH44">
        <v>0</v>
      </c>
      <c r="EI44" t="s">
        <v>3</v>
      </c>
      <c r="EJ44">
        <v>2</v>
      </c>
      <c r="EK44">
        <v>108001</v>
      </c>
      <c r="EL44" t="s">
        <v>56</v>
      </c>
      <c r="EM44" t="s">
        <v>57</v>
      </c>
      <c r="EO44" t="s">
        <v>3</v>
      </c>
      <c r="EQ44">
        <v>0</v>
      </c>
      <c r="ER44">
        <v>156.33000000000001</v>
      </c>
      <c r="ES44">
        <v>16.79</v>
      </c>
      <c r="ET44">
        <v>0</v>
      </c>
      <c r="EU44">
        <v>0</v>
      </c>
      <c r="EV44">
        <v>139.54</v>
      </c>
      <c r="EW44">
        <v>15.2</v>
      </c>
      <c r="EX44">
        <v>0</v>
      </c>
      <c r="EY44">
        <v>0</v>
      </c>
      <c r="FQ44">
        <v>0</v>
      </c>
      <c r="FR44">
        <f t="shared" si="45"/>
        <v>0</v>
      </c>
      <c r="FS44">
        <v>0</v>
      </c>
      <c r="FX44">
        <v>95</v>
      </c>
      <c r="FY44">
        <v>65</v>
      </c>
      <c r="GA44" t="s">
        <v>3</v>
      </c>
      <c r="GD44">
        <v>0</v>
      </c>
      <c r="GF44">
        <v>-596386547</v>
      </c>
      <c r="GG44">
        <v>1</v>
      </c>
      <c r="GH44">
        <v>1</v>
      </c>
      <c r="GI44">
        <v>4</v>
      </c>
      <c r="GJ44">
        <v>0</v>
      </c>
      <c r="GK44">
        <f>ROUND(R44*(R12)/100,2)</f>
        <v>0</v>
      </c>
      <c r="GL44">
        <f t="shared" si="46"/>
        <v>0</v>
      </c>
      <c r="GM44">
        <f t="shared" si="47"/>
        <v>485.88</v>
      </c>
      <c r="GN44">
        <f t="shared" si="48"/>
        <v>0</v>
      </c>
      <c r="GO44">
        <f t="shared" si="49"/>
        <v>485.88</v>
      </c>
      <c r="GP44">
        <f t="shared" si="50"/>
        <v>0</v>
      </c>
      <c r="GR44">
        <v>0</v>
      </c>
      <c r="GS44">
        <v>3</v>
      </c>
      <c r="GT44">
        <v>0</v>
      </c>
      <c r="GU44" t="s">
        <v>3</v>
      </c>
      <c r="GV44">
        <f t="shared" si="51"/>
        <v>0</v>
      </c>
      <c r="GW44">
        <v>1</v>
      </c>
      <c r="GX44">
        <f t="shared" si="52"/>
        <v>0</v>
      </c>
      <c r="HA44">
        <v>0</v>
      </c>
      <c r="HB44">
        <v>0</v>
      </c>
      <c r="IK44">
        <v>0</v>
      </c>
    </row>
    <row r="45" spans="1:245" x14ac:dyDescent="0.2">
      <c r="A45">
        <v>18</v>
      </c>
      <c r="B45">
        <v>1</v>
      </c>
      <c r="C45">
        <v>89</v>
      </c>
      <c r="E45" t="s">
        <v>107</v>
      </c>
      <c r="F45" t="s">
        <v>108</v>
      </c>
      <c r="G45" t="s">
        <v>109</v>
      </c>
      <c r="H45" t="s">
        <v>110</v>
      </c>
      <c r="I45">
        <f>I44*J45</f>
        <v>2</v>
      </c>
      <c r="J45">
        <v>10</v>
      </c>
      <c r="O45">
        <f t="shared" si="14"/>
        <v>271.36</v>
      </c>
      <c r="P45">
        <f t="shared" si="15"/>
        <v>271.36</v>
      </c>
      <c r="Q45">
        <f t="shared" si="16"/>
        <v>0</v>
      </c>
      <c r="R45">
        <f t="shared" si="17"/>
        <v>0</v>
      </c>
      <c r="S45">
        <f t="shared" si="18"/>
        <v>0</v>
      </c>
      <c r="T45">
        <f t="shared" si="19"/>
        <v>0</v>
      </c>
      <c r="U45">
        <f t="shared" si="20"/>
        <v>0</v>
      </c>
      <c r="V45">
        <f t="shared" si="21"/>
        <v>0</v>
      </c>
      <c r="W45">
        <f t="shared" si="22"/>
        <v>0</v>
      </c>
      <c r="X45">
        <f t="shared" si="23"/>
        <v>0</v>
      </c>
      <c r="Y45">
        <f t="shared" si="24"/>
        <v>0</v>
      </c>
      <c r="AA45">
        <v>39045302</v>
      </c>
      <c r="AB45">
        <f t="shared" si="25"/>
        <v>21.2</v>
      </c>
      <c r="AC45">
        <f t="shared" si="26"/>
        <v>21.2</v>
      </c>
      <c r="AD45">
        <f t="shared" si="27"/>
        <v>0</v>
      </c>
      <c r="AE45">
        <f t="shared" si="28"/>
        <v>0</v>
      </c>
      <c r="AF45">
        <f t="shared" si="29"/>
        <v>0</v>
      </c>
      <c r="AG45">
        <f t="shared" si="30"/>
        <v>0</v>
      </c>
      <c r="AH45">
        <f t="shared" si="31"/>
        <v>0</v>
      </c>
      <c r="AI45">
        <f t="shared" si="32"/>
        <v>0</v>
      </c>
      <c r="AJ45">
        <f t="shared" si="33"/>
        <v>0</v>
      </c>
      <c r="AK45">
        <v>21.2</v>
      </c>
      <c r="AL45">
        <v>21.2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  <c r="AS45">
        <v>0</v>
      </c>
      <c r="AT45">
        <v>95</v>
      </c>
      <c r="AU45">
        <v>65</v>
      </c>
      <c r="AV45">
        <v>1</v>
      </c>
      <c r="AW45">
        <v>1</v>
      </c>
      <c r="AZ45">
        <v>6.4</v>
      </c>
      <c r="BA45">
        <v>1</v>
      </c>
      <c r="BB45">
        <v>1</v>
      </c>
      <c r="BC45">
        <v>6.4</v>
      </c>
      <c r="BD45" t="s">
        <v>3</v>
      </c>
      <c r="BE45" t="s">
        <v>3</v>
      </c>
      <c r="BF45" t="s">
        <v>3</v>
      </c>
      <c r="BG45" t="s">
        <v>3</v>
      </c>
      <c r="BH45">
        <v>3</v>
      </c>
      <c r="BI45">
        <v>2</v>
      </c>
      <c r="BJ45" t="s">
        <v>111</v>
      </c>
      <c r="BM45">
        <v>108001</v>
      </c>
      <c r="BN45">
        <v>0</v>
      </c>
      <c r="BO45" t="s">
        <v>3</v>
      </c>
      <c r="BP45">
        <v>0</v>
      </c>
      <c r="BQ45">
        <v>3</v>
      </c>
      <c r="BR45">
        <v>0</v>
      </c>
      <c r="BS45">
        <v>1</v>
      </c>
      <c r="BT45">
        <v>1</v>
      </c>
      <c r="BU45">
        <v>1</v>
      </c>
      <c r="BV45">
        <v>1</v>
      </c>
      <c r="BW45">
        <v>1</v>
      </c>
      <c r="BX45">
        <v>1</v>
      </c>
      <c r="BY45" t="s">
        <v>3</v>
      </c>
      <c r="BZ45">
        <v>95</v>
      </c>
      <c r="CA45">
        <v>65</v>
      </c>
      <c r="CF45">
        <v>0</v>
      </c>
      <c r="CG45">
        <v>0</v>
      </c>
      <c r="CM45">
        <v>0</v>
      </c>
      <c r="CN45" t="s">
        <v>3</v>
      </c>
      <c r="CO45">
        <v>0</v>
      </c>
      <c r="CP45">
        <f t="shared" si="34"/>
        <v>271.36</v>
      </c>
      <c r="CQ45">
        <f t="shared" si="35"/>
        <v>135.68</v>
      </c>
      <c r="CR45">
        <f t="shared" si="36"/>
        <v>0</v>
      </c>
      <c r="CS45">
        <f t="shared" si="37"/>
        <v>0</v>
      </c>
      <c r="CT45">
        <f t="shared" si="38"/>
        <v>0</v>
      </c>
      <c r="CU45">
        <f t="shared" si="39"/>
        <v>0</v>
      </c>
      <c r="CV45">
        <f t="shared" si="40"/>
        <v>0</v>
      </c>
      <c r="CW45">
        <f t="shared" si="41"/>
        <v>0</v>
      </c>
      <c r="CX45">
        <f t="shared" si="42"/>
        <v>0</v>
      </c>
      <c r="CY45">
        <f t="shared" si="43"/>
        <v>0</v>
      </c>
      <c r="CZ45">
        <f t="shared" si="44"/>
        <v>0</v>
      </c>
      <c r="DC45" t="s">
        <v>3</v>
      </c>
      <c r="DD45" t="s">
        <v>3</v>
      </c>
      <c r="DE45" t="s">
        <v>3</v>
      </c>
      <c r="DF45" t="s">
        <v>3</v>
      </c>
      <c r="DG45" t="s">
        <v>3</v>
      </c>
      <c r="DH45" t="s">
        <v>3</v>
      </c>
      <c r="DI45" t="s">
        <v>3</v>
      </c>
      <c r="DJ45" t="s">
        <v>3</v>
      </c>
      <c r="DK45" t="s">
        <v>3</v>
      </c>
      <c r="DL45" t="s">
        <v>3</v>
      </c>
      <c r="DM45" t="s">
        <v>3</v>
      </c>
      <c r="DN45">
        <v>0</v>
      </c>
      <c r="DO45">
        <v>0</v>
      </c>
      <c r="DP45">
        <v>1</v>
      </c>
      <c r="DQ45">
        <v>1</v>
      </c>
      <c r="DU45">
        <v>1003</v>
      </c>
      <c r="DV45" t="s">
        <v>110</v>
      </c>
      <c r="DW45" t="s">
        <v>110</v>
      </c>
      <c r="DX45">
        <v>10</v>
      </c>
      <c r="EE45">
        <v>38092698</v>
      </c>
      <c r="EF45">
        <v>3</v>
      </c>
      <c r="EG45" t="s">
        <v>16</v>
      </c>
      <c r="EH45">
        <v>0</v>
      </c>
      <c r="EI45" t="s">
        <v>3</v>
      </c>
      <c r="EJ45">
        <v>2</v>
      </c>
      <c r="EK45">
        <v>108001</v>
      </c>
      <c r="EL45" t="s">
        <v>56</v>
      </c>
      <c r="EM45" t="s">
        <v>57</v>
      </c>
      <c r="EO45" t="s">
        <v>3</v>
      </c>
      <c r="EQ45">
        <v>0</v>
      </c>
      <c r="ER45">
        <v>21.2</v>
      </c>
      <c r="ES45">
        <v>21.2</v>
      </c>
      <c r="ET45">
        <v>0</v>
      </c>
      <c r="EU45">
        <v>0</v>
      </c>
      <c r="EV45">
        <v>0</v>
      </c>
      <c r="EW45">
        <v>0</v>
      </c>
      <c r="EX45">
        <v>0</v>
      </c>
      <c r="FQ45">
        <v>0</v>
      </c>
      <c r="FR45">
        <f t="shared" si="45"/>
        <v>0</v>
      </c>
      <c r="FS45">
        <v>0</v>
      </c>
      <c r="FX45">
        <v>95</v>
      </c>
      <c r="FY45">
        <v>65</v>
      </c>
      <c r="GA45" t="s">
        <v>3</v>
      </c>
      <c r="GD45">
        <v>0</v>
      </c>
      <c r="GF45">
        <v>-595881781</v>
      </c>
      <c r="GG45">
        <v>1</v>
      </c>
      <c r="GH45">
        <v>1</v>
      </c>
      <c r="GI45">
        <v>4</v>
      </c>
      <c r="GJ45">
        <v>0</v>
      </c>
      <c r="GK45">
        <f>ROUND(R45*(R12)/100,2)</f>
        <v>0</v>
      </c>
      <c r="GL45">
        <f t="shared" si="46"/>
        <v>0</v>
      </c>
      <c r="GM45">
        <f t="shared" si="47"/>
        <v>271.36</v>
      </c>
      <c r="GN45">
        <f t="shared" si="48"/>
        <v>0</v>
      </c>
      <c r="GO45">
        <f t="shared" si="49"/>
        <v>271.36</v>
      </c>
      <c r="GP45">
        <f t="shared" si="50"/>
        <v>0</v>
      </c>
      <c r="GR45">
        <v>0</v>
      </c>
      <c r="GS45">
        <v>3</v>
      </c>
      <c r="GT45">
        <v>0</v>
      </c>
      <c r="GU45" t="s">
        <v>3</v>
      </c>
      <c r="GV45">
        <f t="shared" si="51"/>
        <v>0</v>
      </c>
      <c r="GW45">
        <v>1</v>
      </c>
      <c r="GX45">
        <f t="shared" si="52"/>
        <v>0</v>
      </c>
      <c r="HA45">
        <v>0</v>
      </c>
      <c r="HB45">
        <v>0</v>
      </c>
      <c r="IK45">
        <v>0</v>
      </c>
    </row>
    <row r="46" spans="1:245" x14ac:dyDescent="0.2">
      <c r="A46">
        <v>17</v>
      </c>
      <c r="B46">
        <v>1</v>
      </c>
      <c r="C46" t="e">
        <f>ROW(#REF!)</f>
        <v>#REF!</v>
      </c>
      <c r="D46" t="e">
        <f>ROW(#REF!)</f>
        <v>#REF!</v>
      </c>
      <c r="E46" t="s">
        <v>112</v>
      </c>
      <c r="F46" t="s">
        <v>113</v>
      </c>
      <c r="G46" t="s">
        <v>114</v>
      </c>
      <c r="H46" t="s">
        <v>105</v>
      </c>
      <c r="I46">
        <v>4.8</v>
      </c>
      <c r="J46">
        <v>0</v>
      </c>
      <c r="O46">
        <f t="shared" si="14"/>
        <v>6351.66</v>
      </c>
      <c r="P46">
        <f t="shared" si="15"/>
        <v>1583</v>
      </c>
      <c r="Q46">
        <f t="shared" si="16"/>
        <v>9.52</v>
      </c>
      <c r="R46">
        <f t="shared" si="17"/>
        <v>4.3</v>
      </c>
      <c r="S46">
        <f t="shared" si="18"/>
        <v>4759.1400000000003</v>
      </c>
      <c r="T46">
        <f t="shared" si="19"/>
        <v>0</v>
      </c>
      <c r="U46">
        <f t="shared" si="20"/>
        <v>78.191999999999993</v>
      </c>
      <c r="V46">
        <f t="shared" si="21"/>
        <v>4.8000000000000001E-2</v>
      </c>
      <c r="W46">
        <f t="shared" si="22"/>
        <v>0</v>
      </c>
      <c r="X46">
        <f t="shared" si="23"/>
        <v>4525.2700000000004</v>
      </c>
      <c r="Y46">
        <f t="shared" si="24"/>
        <v>3096.24</v>
      </c>
      <c r="AA46">
        <v>39045302</v>
      </c>
      <c r="AB46">
        <f t="shared" si="25"/>
        <v>206.76</v>
      </c>
      <c r="AC46">
        <f t="shared" si="26"/>
        <v>51.53</v>
      </c>
      <c r="AD46">
        <f t="shared" si="27"/>
        <v>0.31</v>
      </c>
      <c r="AE46">
        <f t="shared" si="28"/>
        <v>0.14000000000000001</v>
      </c>
      <c r="AF46">
        <f t="shared" si="29"/>
        <v>154.91999999999999</v>
      </c>
      <c r="AG46">
        <f t="shared" si="30"/>
        <v>0</v>
      </c>
      <c r="AH46">
        <f t="shared" si="31"/>
        <v>16.29</v>
      </c>
      <c r="AI46">
        <f t="shared" si="32"/>
        <v>0.01</v>
      </c>
      <c r="AJ46">
        <f t="shared" si="33"/>
        <v>0</v>
      </c>
      <c r="AK46">
        <v>206.76</v>
      </c>
      <c r="AL46">
        <v>51.53</v>
      </c>
      <c r="AM46">
        <v>0.31</v>
      </c>
      <c r="AN46">
        <v>0.14000000000000001</v>
      </c>
      <c r="AO46">
        <v>154.91999999999999</v>
      </c>
      <c r="AP46">
        <v>0</v>
      </c>
      <c r="AQ46">
        <v>16.29</v>
      </c>
      <c r="AR46">
        <v>0.01</v>
      </c>
      <c r="AS46">
        <v>0</v>
      </c>
      <c r="AT46">
        <v>95</v>
      </c>
      <c r="AU46">
        <v>65</v>
      </c>
      <c r="AV46">
        <v>1</v>
      </c>
      <c r="AW46">
        <v>1</v>
      </c>
      <c r="AZ46">
        <v>6.4</v>
      </c>
      <c r="BA46">
        <v>6.4</v>
      </c>
      <c r="BB46">
        <v>6.4</v>
      </c>
      <c r="BC46">
        <v>6.4</v>
      </c>
      <c r="BD46" t="s">
        <v>3</v>
      </c>
      <c r="BE46" t="s">
        <v>3</v>
      </c>
      <c r="BF46" t="s">
        <v>3</v>
      </c>
      <c r="BG46" t="s">
        <v>3</v>
      </c>
      <c r="BH46">
        <v>0</v>
      </c>
      <c r="BI46">
        <v>2</v>
      </c>
      <c r="BJ46" t="s">
        <v>115</v>
      </c>
      <c r="BM46">
        <v>108001</v>
      </c>
      <c r="BN46">
        <v>0</v>
      </c>
      <c r="BO46" t="s">
        <v>3</v>
      </c>
      <c r="BP46">
        <v>0</v>
      </c>
      <c r="BQ46">
        <v>3</v>
      </c>
      <c r="BR46">
        <v>0</v>
      </c>
      <c r="BS46">
        <v>6.4</v>
      </c>
      <c r="BT46">
        <v>1</v>
      </c>
      <c r="BU46">
        <v>1</v>
      </c>
      <c r="BV46">
        <v>1</v>
      </c>
      <c r="BW46">
        <v>1</v>
      </c>
      <c r="BX46">
        <v>1</v>
      </c>
      <c r="BY46" t="s">
        <v>3</v>
      </c>
      <c r="BZ46">
        <v>95</v>
      </c>
      <c r="CA46">
        <v>65</v>
      </c>
      <c r="CF46">
        <v>0</v>
      </c>
      <c r="CG46">
        <v>0</v>
      </c>
      <c r="CM46">
        <v>0</v>
      </c>
      <c r="CN46" t="s">
        <v>3</v>
      </c>
      <c r="CO46">
        <v>0</v>
      </c>
      <c r="CP46">
        <f t="shared" si="34"/>
        <v>6351.66</v>
      </c>
      <c r="CQ46">
        <f t="shared" si="35"/>
        <v>329.79200000000003</v>
      </c>
      <c r="CR46">
        <f t="shared" si="36"/>
        <v>1.984</v>
      </c>
      <c r="CS46">
        <f t="shared" si="37"/>
        <v>0.89600000000000013</v>
      </c>
      <c r="CT46">
        <f t="shared" si="38"/>
        <v>991.48799999999994</v>
      </c>
      <c r="CU46">
        <f t="shared" si="39"/>
        <v>0</v>
      </c>
      <c r="CV46">
        <f t="shared" si="40"/>
        <v>16.29</v>
      </c>
      <c r="CW46">
        <f t="shared" si="41"/>
        <v>0.01</v>
      </c>
      <c r="CX46">
        <f t="shared" si="42"/>
        <v>0</v>
      </c>
      <c r="CY46">
        <f t="shared" si="43"/>
        <v>4525.268</v>
      </c>
      <c r="CZ46">
        <f t="shared" si="44"/>
        <v>3096.2360000000003</v>
      </c>
      <c r="DC46" t="s">
        <v>3</v>
      </c>
      <c r="DD46" t="s">
        <v>3</v>
      </c>
      <c r="DE46" t="s">
        <v>3</v>
      </c>
      <c r="DF46" t="s">
        <v>3</v>
      </c>
      <c r="DG46" t="s">
        <v>3</v>
      </c>
      <c r="DH46" t="s">
        <v>3</v>
      </c>
      <c r="DI46" t="s">
        <v>3</v>
      </c>
      <c r="DJ46" t="s">
        <v>3</v>
      </c>
      <c r="DK46" t="s">
        <v>3</v>
      </c>
      <c r="DL46" t="s">
        <v>3</v>
      </c>
      <c r="DM46" t="s">
        <v>3</v>
      </c>
      <c r="DN46">
        <v>0</v>
      </c>
      <c r="DO46">
        <v>0</v>
      </c>
      <c r="DP46">
        <v>1</v>
      </c>
      <c r="DQ46">
        <v>1</v>
      </c>
      <c r="DU46">
        <v>1003</v>
      </c>
      <c r="DV46" t="s">
        <v>105</v>
      </c>
      <c r="DW46" t="s">
        <v>105</v>
      </c>
      <c r="DX46">
        <v>100</v>
      </c>
      <c r="EE46">
        <v>38092698</v>
      </c>
      <c r="EF46">
        <v>3</v>
      </c>
      <c r="EG46" t="s">
        <v>16</v>
      </c>
      <c r="EH46">
        <v>0</v>
      </c>
      <c r="EI46" t="s">
        <v>3</v>
      </c>
      <c r="EJ46">
        <v>2</v>
      </c>
      <c r="EK46">
        <v>108001</v>
      </c>
      <c r="EL46" t="s">
        <v>56</v>
      </c>
      <c r="EM46" t="s">
        <v>57</v>
      </c>
      <c r="EO46" t="s">
        <v>3</v>
      </c>
      <c r="EQ46">
        <v>0</v>
      </c>
      <c r="ER46">
        <v>206.76</v>
      </c>
      <c r="ES46">
        <v>51.53</v>
      </c>
      <c r="ET46">
        <v>0.31</v>
      </c>
      <c r="EU46">
        <v>0.14000000000000001</v>
      </c>
      <c r="EV46">
        <v>154.91999999999999</v>
      </c>
      <c r="EW46">
        <v>16.29</v>
      </c>
      <c r="EX46">
        <v>0.01</v>
      </c>
      <c r="EY46">
        <v>0</v>
      </c>
      <c r="FQ46">
        <v>0</v>
      </c>
      <c r="FR46">
        <f t="shared" si="45"/>
        <v>0</v>
      </c>
      <c r="FS46">
        <v>0</v>
      </c>
      <c r="FX46">
        <v>95</v>
      </c>
      <c r="FY46">
        <v>65</v>
      </c>
      <c r="GA46" t="s">
        <v>3</v>
      </c>
      <c r="GD46">
        <v>0</v>
      </c>
      <c r="GF46">
        <v>-1776686347</v>
      </c>
      <c r="GG46">
        <v>1</v>
      </c>
      <c r="GH46">
        <v>1</v>
      </c>
      <c r="GI46">
        <v>4</v>
      </c>
      <c r="GJ46">
        <v>0</v>
      </c>
      <c r="GK46">
        <f>ROUND(R46*(R12)/100,2)</f>
        <v>0</v>
      </c>
      <c r="GL46">
        <f t="shared" si="46"/>
        <v>0</v>
      </c>
      <c r="GM46">
        <f t="shared" si="47"/>
        <v>13973.17</v>
      </c>
      <c r="GN46">
        <f t="shared" si="48"/>
        <v>0</v>
      </c>
      <c r="GO46">
        <f t="shared" si="49"/>
        <v>13973.17</v>
      </c>
      <c r="GP46">
        <f t="shared" si="50"/>
        <v>0</v>
      </c>
      <c r="GR46">
        <v>0</v>
      </c>
      <c r="GS46">
        <v>3</v>
      </c>
      <c r="GT46">
        <v>0</v>
      </c>
      <c r="GU46" t="s">
        <v>3</v>
      </c>
      <c r="GV46">
        <f t="shared" si="51"/>
        <v>0</v>
      </c>
      <c r="GW46">
        <v>1</v>
      </c>
      <c r="GX46">
        <f t="shared" si="52"/>
        <v>0</v>
      </c>
      <c r="HA46">
        <v>0</v>
      </c>
      <c r="HB46">
        <v>0</v>
      </c>
      <c r="IK46">
        <v>0</v>
      </c>
    </row>
    <row r="47" spans="1:245" x14ac:dyDescent="0.2">
      <c r="A47">
        <v>18</v>
      </c>
      <c r="B47">
        <v>1</v>
      </c>
      <c r="C47">
        <v>96</v>
      </c>
      <c r="E47" t="s">
        <v>116</v>
      </c>
      <c r="F47" t="s">
        <v>117</v>
      </c>
      <c r="G47" t="s">
        <v>118</v>
      </c>
      <c r="H47" t="s">
        <v>105</v>
      </c>
      <c r="I47">
        <f>I46*J47</f>
        <v>4.8</v>
      </c>
      <c r="J47">
        <v>1</v>
      </c>
      <c r="O47">
        <f t="shared" si="14"/>
        <v>22425.599999999999</v>
      </c>
      <c r="P47">
        <f t="shared" si="15"/>
        <v>22425.599999999999</v>
      </c>
      <c r="Q47">
        <f t="shared" si="16"/>
        <v>0</v>
      </c>
      <c r="R47">
        <f t="shared" si="17"/>
        <v>0</v>
      </c>
      <c r="S47">
        <f t="shared" si="18"/>
        <v>0</v>
      </c>
      <c r="T47">
        <f t="shared" si="19"/>
        <v>0</v>
      </c>
      <c r="U47">
        <f t="shared" si="20"/>
        <v>0</v>
      </c>
      <c r="V47">
        <f t="shared" si="21"/>
        <v>0</v>
      </c>
      <c r="W47">
        <f t="shared" si="22"/>
        <v>0</v>
      </c>
      <c r="X47">
        <f t="shared" si="23"/>
        <v>0</v>
      </c>
      <c r="Y47">
        <f t="shared" si="24"/>
        <v>0</v>
      </c>
      <c r="AA47">
        <v>39045302</v>
      </c>
      <c r="AB47">
        <f t="shared" si="25"/>
        <v>730</v>
      </c>
      <c r="AC47">
        <f t="shared" si="26"/>
        <v>730</v>
      </c>
      <c r="AD47">
        <f t="shared" si="27"/>
        <v>0</v>
      </c>
      <c r="AE47">
        <f t="shared" si="28"/>
        <v>0</v>
      </c>
      <c r="AF47">
        <f t="shared" si="29"/>
        <v>0</v>
      </c>
      <c r="AG47">
        <f t="shared" si="30"/>
        <v>0</v>
      </c>
      <c r="AH47">
        <f t="shared" si="31"/>
        <v>0</v>
      </c>
      <c r="AI47">
        <f t="shared" si="32"/>
        <v>0</v>
      </c>
      <c r="AJ47">
        <f t="shared" si="33"/>
        <v>0</v>
      </c>
      <c r="AK47">
        <v>730</v>
      </c>
      <c r="AL47">
        <v>730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  <c r="AS47">
        <v>0</v>
      </c>
      <c r="AT47">
        <v>95</v>
      </c>
      <c r="AU47">
        <v>65</v>
      </c>
      <c r="AV47">
        <v>1</v>
      </c>
      <c r="AW47">
        <v>1</v>
      </c>
      <c r="AZ47">
        <v>6.4</v>
      </c>
      <c r="BA47">
        <v>1</v>
      </c>
      <c r="BB47">
        <v>1</v>
      </c>
      <c r="BC47">
        <v>6.4</v>
      </c>
      <c r="BD47" t="s">
        <v>3</v>
      </c>
      <c r="BE47" t="s">
        <v>3</v>
      </c>
      <c r="BF47" t="s">
        <v>3</v>
      </c>
      <c r="BG47" t="s">
        <v>3</v>
      </c>
      <c r="BH47">
        <v>3</v>
      </c>
      <c r="BI47">
        <v>2</v>
      </c>
      <c r="BJ47" t="s">
        <v>119</v>
      </c>
      <c r="BM47">
        <v>108001</v>
      </c>
      <c r="BN47">
        <v>0</v>
      </c>
      <c r="BO47" t="s">
        <v>3</v>
      </c>
      <c r="BP47">
        <v>0</v>
      </c>
      <c r="BQ47">
        <v>3</v>
      </c>
      <c r="BR47">
        <v>0</v>
      </c>
      <c r="BS47">
        <v>1</v>
      </c>
      <c r="BT47">
        <v>1</v>
      </c>
      <c r="BU47">
        <v>1</v>
      </c>
      <c r="BV47">
        <v>1</v>
      </c>
      <c r="BW47">
        <v>1</v>
      </c>
      <c r="BX47">
        <v>1</v>
      </c>
      <c r="BY47" t="s">
        <v>3</v>
      </c>
      <c r="BZ47">
        <v>95</v>
      </c>
      <c r="CA47">
        <v>65</v>
      </c>
      <c r="CF47">
        <v>0</v>
      </c>
      <c r="CG47">
        <v>0</v>
      </c>
      <c r="CM47">
        <v>0</v>
      </c>
      <c r="CN47" t="s">
        <v>3</v>
      </c>
      <c r="CO47">
        <v>0</v>
      </c>
      <c r="CP47">
        <f t="shared" si="34"/>
        <v>22425.599999999999</v>
      </c>
      <c r="CQ47">
        <f t="shared" si="35"/>
        <v>4672</v>
      </c>
      <c r="CR47">
        <f t="shared" si="36"/>
        <v>0</v>
      </c>
      <c r="CS47">
        <f t="shared" si="37"/>
        <v>0</v>
      </c>
      <c r="CT47">
        <f t="shared" si="38"/>
        <v>0</v>
      </c>
      <c r="CU47">
        <f t="shared" si="39"/>
        <v>0</v>
      </c>
      <c r="CV47">
        <f t="shared" si="40"/>
        <v>0</v>
      </c>
      <c r="CW47">
        <f t="shared" si="41"/>
        <v>0</v>
      </c>
      <c r="CX47">
        <f t="shared" si="42"/>
        <v>0</v>
      </c>
      <c r="CY47">
        <f t="shared" si="43"/>
        <v>0</v>
      </c>
      <c r="CZ47">
        <f t="shared" si="44"/>
        <v>0</v>
      </c>
      <c r="DC47" t="s">
        <v>3</v>
      </c>
      <c r="DD47" t="s">
        <v>3</v>
      </c>
      <c r="DE47" t="s">
        <v>3</v>
      </c>
      <c r="DF47" t="s">
        <v>3</v>
      </c>
      <c r="DG47" t="s">
        <v>3</v>
      </c>
      <c r="DH47" t="s">
        <v>3</v>
      </c>
      <c r="DI47" t="s">
        <v>3</v>
      </c>
      <c r="DJ47" t="s">
        <v>3</v>
      </c>
      <c r="DK47" t="s">
        <v>3</v>
      </c>
      <c r="DL47" t="s">
        <v>3</v>
      </c>
      <c r="DM47" t="s">
        <v>3</v>
      </c>
      <c r="DN47">
        <v>0</v>
      </c>
      <c r="DO47">
        <v>0</v>
      </c>
      <c r="DP47">
        <v>1</v>
      </c>
      <c r="DQ47">
        <v>1</v>
      </c>
      <c r="DU47">
        <v>1003</v>
      </c>
      <c r="DV47" t="s">
        <v>105</v>
      </c>
      <c r="DW47" t="s">
        <v>105</v>
      </c>
      <c r="DX47">
        <v>100</v>
      </c>
      <c r="EE47">
        <v>38092698</v>
      </c>
      <c r="EF47">
        <v>3</v>
      </c>
      <c r="EG47" t="s">
        <v>16</v>
      </c>
      <c r="EH47">
        <v>0</v>
      </c>
      <c r="EI47" t="s">
        <v>3</v>
      </c>
      <c r="EJ47">
        <v>2</v>
      </c>
      <c r="EK47">
        <v>108001</v>
      </c>
      <c r="EL47" t="s">
        <v>56</v>
      </c>
      <c r="EM47" t="s">
        <v>57</v>
      </c>
      <c r="EO47" t="s">
        <v>3</v>
      </c>
      <c r="EQ47">
        <v>0</v>
      </c>
      <c r="ER47">
        <v>730</v>
      </c>
      <c r="ES47">
        <v>730</v>
      </c>
      <c r="ET47">
        <v>0</v>
      </c>
      <c r="EU47">
        <v>0</v>
      </c>
      <c r="EV47">
        <v>0</v>
      </c>
      <c r="EW47">
        <v>0</v>
      </c>
      <c r="EX47">
        <v>0</v>
      </c>
      <c r="FQ47">
        <v>0</v>
      </c>
      <c r="FR47">
        <f t="shared" si="45"/>
        <v>0</v>
      </c>
      <c r="FS47">
        <v>0</v>
      </c>
      <c r="FX47">
        <v>95</v>
      </c>
      <c r="FY47">
        <v>65</v>
      </c>
      <c r="GA47" t="s">
        <v>3</v>
      </c>
      <c r="GD47">
        <v>0</v>
      </c>
      <c r="GF47">
        <v>1891887981</v>
      </c>
      <c r="GG47">
        <v>1</v>
      </c>
      <c r="GH47">
        <v>1</v>
      </c>
      <c r="GI47">
        <v>4</v>
      </c>
      <c r="GJ47">
        <v>0</v>
      </c>
      <c r="GK47">
        <f>ROUND(R47*(R12)/100,2)</f>
        <v>0</v>
      </c>
      <c r="GL47">
        <f t="shared" si="46"/>
        <v>0</v>
      </c>
      <c r="GM47">
        <f t="shared" si="47"/>
        <v>22425.599999999999</v>
      </c>
      <c r="GN47">
        <f t="shared" si="48"/>
        <v>0</v>
      </c>
      <c r="GO47">
        <f t="shared" si="49"/>
        <v>22425.599999999999</v>
      </c>
      <c r="GP47">
        <f t="shared" si="50"/>
        <v>0</v>
      </c>
      <c r="GR47">
        <v>0</v>
      </c>
      <c r="GS47">
        <v>3</v>
      </c>
      <c r="GT47">
        <v>0</v>
      </c>
      <c r="GU47" t="s">
        <v>3</v>
      </c>
      <c r="GV47">
        <f t="shared" si="51"/>
        <v>0</v>
      </c>
      <c r="GW47">
        <v>1</v>
      </c>
      <c r="GX47">
        <f t="shared" si="52"/>
        <v>0</v>
      </c>
      <c r="HA47">
        <v>0</v>
      </c>
      <c r="HB47">
        <v>0</v>
      </c>
      <c r="IK47">
        <v>0</v>
      </c>
    </row>
    <row r="48" spans="1:245" x14ac:dyDescent="0.2">
      <c r="A48">
        <v>17</v>
      </c>
      <c r="B48">
        <v>1</v>
      </c>
      <c r="C48" t="e">
        <f>ROW(#REF!)</f>
        <v>#REF!</v>
      </c>
      <c r="D48" t="e">
        <f>ROW(#REF!)</f>
        <v>#REF!</v>
      </c>
      <c r="E48" t="s">
        <v>120</v>
      </c>
      <c r="F48" t="s">
        <v>121</v>
      </c>
      <c r="G48" t="s">
        <v>122</v>
      </c>
      <c r="H48" t="s">
        <v>14</v>
      </c>
      <c r="I48">
        <v>41</v>
      </c>
      <c r="J48">
        <v>0</v>
      </c>
      <c r="O48">
        <f t="shared" si="14"/>
        <v>1388.09</v>
      </c>
      <c r="P48">
        <f t="shared" si="15"/>
        <v>107.58</v>
      </c>
      <c r="Q48">
        <f t="shared" si="16"/>
        <v>0</v>
      </c>
      <c r="R48">
        <f t="shared" si="17"/>
        <v>0</v>
      </c>
      <c r="S48">
        <f t="shared" si="18"/>
        <v>1280.51</v>
      </c>
      <c r="T48">
        <f t="shared" si="19"/>
        <v>0</v>
      </c>
      <c r="U48">
        <f t="shared" si="20"/>
        <v>20.5</v>
      </c>
      <c r="V48">
        <f t="shared" si="21"/>
        <v>0</v>
      </c>
      <c r="W48">
        <f t="shared" si="22"/>
        <v>0</v>
      </c>
      <c r="X48">
        <f t="shared" si="23"/>
        <v>1024.4100000000001</v>
      </c>
      <c r="Y48">
        <f t="shared" si="24"/>
        <v>768.31</v>
      </c>
      <c r="AA48">
        <v>39045302</v>
      </c>
      <c r="AB48">
        <f t="shared" si="25"/>
        <v>5.29</v>
      </c>
      <c r="AC48">
        <f t="shared" si="26"/>
        <v>0.41</v>
      </c>
      <c r="AD48">
        <f t="shared" si="27"/>
        <v>0</v>
      </c>
      <c r="AE48">
        <f t="shared" si="28"/>
        <v>0</v>
      </c>
      <c r="AF48">
        <f t="shared" si="29"/>
        <v>4.88</v>
      </c>
      <c r="AG48">
        <f t="shared" si="30"/>
        <v>0</v>
      </c>
      <c r="AH48">
        <f t="shared" si="31"/>
        <v>0.5</v>
      </c>
      <c r="AI48">
        <f t="shared" si="32"/>
        <v>0</v>
      </c>
      <c r="AJ48">
        <f t="shared" si="33"/>
        <v>0</v>
      </c>
      <c r="AK48">
        <v>5.29</v>
      </c>
      <c r="AL48">
        <v>0.41</v>
      </c>
      <c r="AM48">
        <v>0</v>
      </c>
      <c r="AN48">
        <v>0</v>
      </c>
      <c r="AO48">
        <v>4.88</v>
      </c>
      <c r="AP48">
        <v>0</v>
      </c>
      <c r="AQ48">
        <v>0.5</v>
      </c>
      <c r="AR48">
        <v>0</v>
      </c>
      <c r="AS48">
        <v>0</v>
      </c>
      <c r="AT48">
        <v>80</v>
      </c>
      <c r="AU48">
        <v>60</v>
      </c>
      <c r="AV48">
        <v>1</v>
      </c>
      <c r="AW48">
        <v>1</v>
      </c>
      <c r="AZ48">
        <v>6.4</v>
      </c>
      <c r="BA48">
        <v>6.4</v>
      </c>
      <c r="BB48">
        <v>6.4</v>
      </c>
      <c r="BC48">
        <v>6.4</v>
      </c>
      <c r="BD48" t="s">
        <v>3</v>
      </c>
      <c r="BE48" t="s">
        <v>3</v>
      </c>
      <c r="BF48" t="s">
        <v>3</v>
      </c>
      <c r="BG48" t="s">
        <v>3</v>
      </c>
      <c r="BH48">
        <v>0</v>
      </c>
      <c r="BI48">
        <v>2</v>
      </c>
      <c r="BJ48" t="s">
        <v>123</v>
      </c>
      <c r="BM48">
        <v>110011</v>
      </c>
      <c r="BN48">
        <v>0</v>
      </c>
      <c r="BO48" t="s">
        <v>3</v>
      </c>
      <c r="BP48">
        <v>0</v>
      </c>
      <c r="BQ48">
        <v>3</v>
      </c>
      <c r="BR48">
        <v>0</v>
      </c>
      <c r="BS48">
        <v>6.4</v>
      </c>
      <c r="BT48">
        <v>1</v>
      </c>
      <c r="BU48">
        <v>1</v>
      </c>
      <c r="BV48">
        <v>1</v>
      </c>
      <c r="BW48">
        <v>1</v>
      </c>
      <c r="BX48">
        <v>1</v>
      </c>
      <c r="BY48" t="s">
        <v>3</v>
      </c>
      <c r="BZ48">
        <v>80</v>
      </c>
      <c r="CA48">
        <v>60</v>
      </c>
      <c r="CF48">
        <v>0</v>
      </c>
      <c r="CG48">
        <v>0</v>
      </c>
      <c r="CM48">
        <v>0</v>
      </c>
      <c r="CN48" t="s">
        <v>3</v>
      </c>
      <c r="CO48">
        <v>0</v>
      </c>
      <c r="CP48">
        <f t="shared" si="34"/>
        <v>1388.09</v>
      </c>
      <c r="CQ48">
        <f t="shared" si="35"/>
        <v>2.6240000000000001</v>
      </c>
      <c r="CR48">
        <f t="shared" si="36"/>
        <v>0</v>
      </c>
      <c r="CS48">
        <f t="shared" si="37"/>
        <v>0</v>
      </c>
      <c r="CT48">
        <f t="shared" si="38"/>
        <v>31.231999999999999</v>
      </c>
      <c r="CU48">
        <f t="shared" si="39"/>
        <v>0</v>
      </c>
      <c r="CV48">
        <f t="shared" si="40"/>
        <v>0.5</v>
      </c>
      <c r="CW48">
        <f t="shared" si="41"/>
        <v>0</v>
      </c>
      <c r="CX48">
        <f t="shared" si="42"/>
        <v>0</v>
      </c>
      <c r="CY48">
        <f t="shared" si="43"/>
        <v>1024.4080000000001</v>
      </c>
      <c r="CZ48">
        <f t="shared" si="44"/>
        <v>768.30600000000004</v>
      </c>
      <c r="DC48" t="s">
        <v>3</v>
      </c>
      <c r="DD48" t="s">
        <v>3</v>
      </c>
      <c r="DE48" t="s">
        <v>3</v>
      </c>
      <c r="DF48" t="s">
        <v>3</v>
      </c>
      <c r="DG48" t="s">
        <v>3</v>
      </c>
      <c r="DH48" t="s">
        <v>3</v>
      </c>
      <c r="DI48" t="s">
        <v>3</v>
      </c>
      <c r="DJ48" t="s">
        <v>3</v>
      </c>
      <c r="DK48" t="s">
        <v>3</v>
      </c>
      <c r="DL48" t="s">
        <v>3</v>
      </c>
      <c r="DM48" t="s">
        <v>3</v>
      </c>
      <c r="DN48">
        <v>0</v>
      </c>
      <c r="DO48">
        <v>0</v>
      </c>
      <c r="DP48">
        <v>1</v>
      </c>
      <c r="DQ48">
        <v>1</v>
      </c>
      <c r="DU48">
        <v>1013</v>
      </c>
      <c r="DV48" t="s">
        <v>14</v>
      </c>
      <c r="DW48" t="s">
        <v>14</v>
      </c>
      <c r="DX48">
        <v>1</v>
      </c>
      <c r="EE48">
        <v>38092745</v>
      </c>
      <c r="EF48">
        <v>3</v>
      </c>
      <c r="EG48" t="s">
        <v>16</v>
      </c>
      <c r="EH48">
        <v>0</v>
      </c>
      <c r="EI48" t="s">
        <v>3</v>
      </c>
      <c r="EJ48">
        <v>2</v>
      </c>
      <c r="EK48">
        <v>110011</v>
      </c>
      <c r="EL48" t="s">
        <v>37</v>
      </c>
      <c r="EM48" t="s">
        <v>18</v>
      </c>
      <c r="EO48" t="s">
        <v>3</v>
      </c>
      <c r="EQ48">
        <v>0</v>
      </c>
      <c r="ER48">
        <v>5.29</v>
      </c>
      <c r="ES48">
        <v>0.41</v>
      </c>
      <c r="ET48">
        <v>0</v>
      </c>
      <c r="EU48">
        <v>0</v>
      </c>
      <c r="EV48">
        <v>4.88</v>
      </c>
      <c r="EW48">
        <v>0.5</v>
      </c>
      <c r="EX48">
        <v>0</v>
      </c>
      <c r="EY48">
        <v>0</v>
      </c>
      <c r="FQ48">
        <v>0</v>
      </c>
      <c r="FR48">
        <f t="shared" si="45"/>
        <v>0</v>
      </c>
      <c r="FS48">
        <v>0</v>
      </c>
      <c r="FX48">
        <v>80</v>
      </c>
      <c r="FY48">
        <v>60</v>
      </c>
      <c r="GA48" t="s">
        <v>3</v>
      </c>
      <c r="GD48">
        <v>0</v>
      </c>
      <c r="GF48">
        <v>287023441</v>
      </c>
      <c r="GG48">
        <v>1</v>
      </c>
      <c r="GH48">
        <v>1</v>
      </c>
      <c r="GI48">
        <v>4</v>
      </c>
      <c r="GJ48">
        <v>0</v>
      </c>
      <c r="GK48">
        <f>ROUND(R48*(R12)/100,2)</f>
        <v>0</v>
      </c>
      <c r="GL48">
        <f t="shared" si="46"/>
        <v>0</v>
      </c>
      <c r="GM48">
        <f t="shared" si="47"/>
        <v>3180.81</v>
      </c>
      <c r="GN48">
        <f t="shared" si="48"/>
        <v>0</v>
      </c>
      <c r="GO48">
        <f t="shared" si="49"/>
        <v>3180.81</v>
      </c>
      <c r="GP48">
        <f t="shared" si="50"/>
        <v>0</v>
      </c>
      <c r="GR48">
        <v>0</v>
      </c>
      <c r="GS48">
        <v>3</v>
      </c>
      <c r="GT48">
        <v>0</v>
      </c>
      <c r="GU48" t="s">
        <v>3</v>
      </c>
      <c r="GV48">
        <f t="shared" si="51"/>
        <v>0</v>
      </c>
      <c r="GW48">
        <v>1</v>
      </c>
      <c r="GX48">
        <f t="shared" si="52"/>
        <v>0</v>
      </c>
      <c r="HA48">
        <v>0</v>
      </c>
      <c r="HB48">
        <v>0</v>
      </c>
      <c r="IK48">
        <v>0</v>
      </c>
    </row>
    <row r="49" spans="1:245" x14ac:dyDescent="0.2">
      <c r="A49">
        <v>18</v>
      </c>
      <c r="B49">
        <v>1</v>
      </c>
      <c r="C49">
        <v>102</v>
      </c>
      <c r="E49" t="s">
        <v>124</v>
      </c>
      <c r="F49" t="s">
        <v>125</v>
      </c>
      <c r="G49" t="s">
        <v>126</v>
      </c>
      <c r="H49" t="s">
        <v>41</v>
      </c>
      <c r="I49">
        <f>I48*J49</f>
        <v>4.0999999999999996</v>
      </c>
      <c r="J49">
        <v>9.9999999999999992E-2</v>
      </c>
      <c r="O49">
        <f t="shared" si="14"/>
        <v>1529.79</v>
      </c>
      <c r="P49">
        <f t="shared" si="15"/>
        <v>1529.79</v>
      </c>
      <c r="Q49">
        <f t="shared" si="16"/>
        <v>0</v>
      </c>
      <c r="R49">
        <f t="shared" si="17"/>
        <v>0</v>
      </c>
      <c r="S49">
        <f t="shared" si="18"/>
        <v>0</v>
      </c>
      <c r="T49">
        <f t="shared" si="19"/>
        <v>0</v>
      </c>
      <c r="U49">
        <f t="shared" si="20"/>
        <v>0</v>
      </c>
      <c r="V49">
        <f t="shared" si="21"/>
        <v>0</v>
      </c>
      <c r="W49">
        <f t="shared" si="22"/>
        <v>0</v>
      </c>
      <c r="X49">
        <f t="shared" si="23"/>
        <v>0</v>
      </c>
      <c r="Y49">
        <f t="shared" si="24"/>
        <v>0</v>
      </c>
      <c r="AA49">
        <v>39045302</v>
      </c>
      <c r="AB49">
        <f t="shared" si="25"/>
        <v>58.3</v>
      </c>
      <c r="AC49">
        <f t="shared" si="26"/>
        <v>58.3</v>
      </c>
      <c r="AD49">
        <f t="shared" si="27"/>
        <v>0</v>
      </c>
      <c r="AE49">
        <f t="shared" si="28"/>
        <v>0</v>
      </c>
      <c r="AF49">
        <f t="shared" si="29"/>
        <v>0</v>
      </c>
      <c r="AG49">
        <f t="shared" si="30"/>
        <v>0</v>
      </c>
      <c r="AH49">
        <f t="shared" si="31"/>
        <v>0</v>
      </c>
      <c r="AI49">
        <f t="shared" si="32"/>
        <v>0</v>
      </c>
      <c r="AJ49">
        <f t="shared" si="33"/>
        <v>0</v>
      </c>
      <c r="AK49">
        <v>58.3</v>
      </c>
      <c r="AL49">
        <v>58.3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  <c r="AS49">
        <v>0</v>
      </c>
      <c r="AT49">
        <v>80</v>
      </c>
      <c r="AU49">
        <v>60</v>
      </c>
      <c r="AV49">
        <v>1</v>
      </c>
      <c r="AW49">
        <v>1</v>
      </c>
      <c r="AZ49">
        <v>6.4</v>
      </c>
      <c r="BA49">
        <v>1</v>
      </c>
      <c r="BB49">
        <v>1</v>
      </c>
      <c r="BC49">
        <v>6.4</v>
      </c>
      <c r="BD49" t="s">
        <v>3</v>
      </c>
      <c r="BE49" t="s">
        <v>3</v>
      </c>
      <c r="BF49" t="s">
        <v>3</v>
      </c>
      <c r="BG49" t="s">
        <v>3</v>
      </c>
      <c r="BH49">
        <v>3</v>
      </c>
      <c r="BI49">
        <v>2</v>
      </c>
      <c r="BJ49" t="s">
        <v>127</v>
      </c>
      <c r="BM49">
        <v>110011</v>
      </c>
      <c r="BN49">
        <v>0</v>
      </c>
      <c r="BO49" t="s">
        <v>3</v>
      </c>
      <c r="BP49">
        <v>0</v>
      </c>
      <c r="BQ49">
        <v>3</v>
      </c>
      <c r="BR49">
        <v>0</v>
      </c>
      <c r="BS49">
        <v>1</v>
      </c>
      <c r="BT49">
        <v>1</v>
      </c>
      <c r="BU49">
        <v>1</v>
      </c>
      <c r="BV49">
        <v>1</v>
      </c>
      <c r="BW49">
        <v>1</v>
      </c>
      <c r="BX49">
        <v>1</v>
      </c>
      <c r="BY49" t="s">
        <v>3</v>
      </c>
      <c r="BZ49">
        <v>80</v>
      </c>
      <c r="CA49">
        <v>60</v>
      </c>
      <c r="CF49">
        <v>0</v>
      </c>
      <c r="CG49">
        <v>0</v>
      </c>
      <c r="CM49">
        <v>0</v>
      </c>
      <c r="CN49" t="s">
        <v>3</v>
      </c>
      <c r="CO49">
        <v>0</v>
      </c>
      <c r="CP49">
        <f t="shared" si="34"/>
        <v>1529.79</v>
      </c>
      <c r="CQ49">
        <f t="shared" si="35"/>
        <v>373.12</v>
      </c>
      <c r="CR49">
        <f t="shared" si="36"/>
        <v>0</v>
      </c>
      <c r="CS49">
        <f t="shared" si="37"/>
        <v>0</v>
      </c>
      <c r="CT49">
        <f t="shared" si="38"/>
        <v>0</v>
      </c>
      <c r="CU49">
        <f t="shared" si="39"/>
        <v>0</v>
      </c>
      <c r="CV49">
        <f t="shared" si="40"/>
        <v>0</v>
      </c>
      <c r="CW49">
        <f t="shared" si="41"/>
        <v>0</v>
      </c>
      <c r="CX49">
        <f t="shared" si="42"/>
        <v>0</v>
      </c>
      <c r="CY49">
        <f t="shared" si="43"/>
        <v>0</v>
      </c>
      <c r="CZ49">
        <f t="shared" si="44"/>
        <v>0</v>
      </c>
      <c r="DC49" t="s">
        <v>3</v>
      </c>
      <c r="DD49" t="s">
        <v>3</v>
      </c>
      <c r="DE49" t="s">
        <v>3</v>
      </c>
      <c r="DF49" t="s">
        <v>3</v>
      </c>
      <c r="DG49" t="s">
        <v>3</v>
      </c>
      <c r="DH49" t="s">
        <v>3</v>
      </c>
      <c r="DI49" t="s">
        <v>3</v>
      </c>
      <c r="DJ49" t="s">
        <v>3</v>
      </c>
      <c r="DK49" t="s">
        <v>3</v>
      </c>
      <c r="DL49" t="s">
        <v>3</v>
      </c>
      <c r="DM49" t="s">
        <v>3</v>
      </c>
      <c r="DN49">
        <v>0</v>
      </c>
      <c r="DO49">
        <v>0</v>
      </c>
      <c r="DP49">
        <v>1</v>
      </c>
      <c r="DQ49">
        <v>1</v>
      </c>
      <c r="DU49">
        <v>1010</v>
      </c>
      <c r="DV49" t="s">
        <v>41</v>
      </c>
      <c r="DW49" t="s">
        <v>41</v>
      </c>
      <c r="DX49">
        <v>10</v>
      </c>
      <c r="EE49">
        <v>38092745</v>
      </c>
      <c r="EF49">
        <v>3</v>
      </c>
      <c r="EG49" t="s">
        <v>16</v>
      </c>
      <c r="EH49">
        <v>0</v>
      </c>
      <c r="EI49" t="s">
        <v>3</v>
      </c>
      <c r="EJ49">
        <v>2</v>
      </c>
      <c r="EK49">
        <v>110011</v>
      </c>
      <c r="EL49" t="s">
        <v>37</v>
      </c>
      <c r="EM49" t="s">
        <v>18</v>
      </c>
      <c r="EO49" t="s">
        <v>3</v>
      </c>
      <c r="EQ49">
        <v>0</v>
      </c>
      <c r="ER49">
        <v>58.3</v>
      </c>
      <c r="ES49">
        <v>58.3</v>
      </c>
      <c r="ET49">
        <v>0</v>
      </c>
      <c r="EU49">
        <v>0</v>
      </c>
      <c r="EV49">
        <v>0</v>
      </c>
      <c r="EW49">
        <v>0</v>
      </c>
      <c r="EX49">
        <v>0</v>
      </c>
      <c r="FQ49">
        <v>0</v>
      </c>
      <c r="FR49">
        <f t="shared" si="45"/>
        <v>0</v>
      </c>
      <c r="FS49">
        <v>0</v>
      </c>
      <c r="FX49">
        <v>80</v>
      </c>
      <c r="FY49">
        <v>60</v>
      </c>
      <c r="GA49" t="s">
        <v>3</v>
      </c>
      <c r="GD49">
        <v>0</v>
      </c>
      <c r="GF49">
        <v>60419723</v>
      </c>
      <c r="GG49">
        <v>1</v>
      </c>
      <c r="GH49">
        <v>1</v>
      </c>
      <c r="GI49">
        <v>4</v>
      </c>
      <c r="GJ49">
        <v>0</v>
      </c>
      <c r="GK49">
        <f>ROUND(R49*(R12)/100,2)</f>
        <v>0</v>
      </c>
      <c r="GL49">
        <f t="shared" si="46"/>
        <v>0</v>
      </c>
      <c r="GM49">
        <f t="shared" si="47"/>
        <v>1529.79</v>
      </c>
      <c r="GN49">
        <f t="shared" si="48"/>
        <v>0</v>
      </c>
      <c r="GO49">
        <f t="shared" si="49"/>
        <v>1529.79</v>
      </c>
      <c r="GP49">
        <f t="shared" si="50"/>
        <v>0</v>
      </c>
      <c r="GR49">
        <v>0</v>
      </c>
      <c r="GS49">
        <v>3</v>
      </c>
      <c r="GT49">
        <v>0</v>
      </c>
      <c r="GU49" t="s">
        <v>3</v>
      </c>
      <c r="GV49">
        <f t="shared" si="51"/>
        <v>0</v>
      </c>
      <c r="GW49">
        <v>1</v>
      </c>
      <c r="GX49">
        <f t="shared" si="52"/>
        <v>0</v>
      </c>
      <c r="HA49">
        <v>0</v>
      </c>
      <c r="HB49">
        <v>0</v>
      </c>
      <c r="IK49">
        <v>0</v>
      </c>
    </row>
    <row r="50" spans="1:245" x14ac:dyDescent="0.2">
      <c r="A50">
        <v>17</v>
      </c>
      <c r="B50">
        <v>1</v>
      </c>
      <c r="C50" t="e">
        <f>ROW(#REF!)</f>
        <v>#REF!</v>
      </c>
      <c r="D50" t="e">
        <f>ROW(#REF!)</f>
        <v>#REF!</v>
      </c>
      <c r="E50" t="s">
        <v>128</v>
      </c>
      <c r="F50" t="s">
        <v>129</v>
      </c>
      <c r="G50" t="s">
        <v>130</v>
      </c>
      <c r="H50" t="s">
        <v>105</v>
      </c>
      <c r="I50">
        <v>11.2</v>
      </c>
      <c r="J50">
        <v>0</v>
      </c>
      <c r="O50">
        <f t="shared" si="14"/>
        <v>15260.79</v>
      </c>
      <c r="P50">
        <f t="shared" si="15"/>
        <v>3202.17</v>
      </c>
      <c r="Q50">
        <f t="shared" si="16"/>
        <v>3884.02</v>
      </c>
      <c r="R50">
        <f t="shared" si="17"/>
        <v>427.86</v>
      </c>
      <c r="S50">
        <f t="shared" si="18"/>
        <v>8174.6</v>
      </c>
      <c r="T50">
        <f t="shared" si="19"/>
        <v>0</v>
      </c>
      <c r="U50">
        <f t="shared" si="20"/>
        <v>111.664</v>
      </c>
      <c r="V50">
        <f t="shared" si="21"/>
        <v>4.4799999999999995</v>
      </c>
      <c r="W50">
        <f t="shared" si="22"/>
        <v>0</v>
      </c>
      <c r="X50">
        <f t="shared" si="23"/>
        <v>8172.34</v>
      </c>
      <c r="Y50">
        <f t="shared" si="24"/>
        <v>5591.6</v>
      </c>
      <c r="AA50">
        <v>39045302</v>
      </c>
      <c r="AB50">
        <f t="shared" si="25"/>
        <v>179.05</v>
      </c>
      <c r="AC50">
        <f t="shared" si="26"/>
        <v>37.57</v>
      </c>
      <c r="AD50">
        <f t="shared" si="27"/>
        <v>45.57</v>
      </c>
      <c r="AE50">
        <f t="shared" si="28"/>
        <v>5.0199999999999996</v>
      </c>
      <c r="AF50">
        <f t="shared" si="29"/>
        <v>95.91</v>
      </c>
      <c r="AG50">
        <f t="shared" si="30"/>
        <v>0</v>
      </c>
      <c r="AH50">
        <f t="shared" si="31"/>
        <v>9.9700000000000006</v>
      </c>
      <c r="AI50">
        <f t="shared" si="32"/>
        <v>0.4</v>
      </c>
      <c r="AJ50">
        <f t="shared" si="33"/>
        <v>0</v>
      </c>
      <c r="AK50">
        <v>179.05</v>
      </c>
      <c r="AL50">
        <v>37.57</v>
      </c>
      <c r="AM50">
        <v>45.57</v>
      </c>
      <c r="AN50">
        <v>5.0199999999999996</v>
      </c>
      <c r="AO50">
        <v>95.91</v>
      </c>
      <c r="AP50">
        <v>0</v>
      </c>
      <c r="AQ50">
        <v>9.9700000000000006</v>
      </c>
      <c r="AR50">
        <v>0.4</v>
      </c>
      <c r="AS50">
        <v>0</v>
      </c>
      <c r="AT50">
        <v>95</v>
      </c>
      <c r="AU50">
        <v>65</v>
      </c>
      <c r="AV50">
        <v>1</v>
      </c>
      <c r="AW50">
        <v>1</v>
      </c>
      <c r="AZ50">
        <v>7.61</v>
      </c>
      <c r="BA50">
        <v>7.61</v>
      </c>
      <c r="BB50">
        <v>7.61</v>
      </c>
      <c r="BC50">
        <v>7.61</v>
      </c>
      <c r="BD50" t="s">
        <v>3</v>
      </c>
      <c r="BE50" t="s">
        <v>3</v>
      </c>
      <c r="BF50" t="s">
        <v>3</v>
      </c>
      <c r="BG50" t="s">
        <v>3</v>
      </c>
      <c r="BH50">
        <v>0</v>
      </c>
      <c r="BI50">
        <v>2</v>
      </c>
      <c r="BJ50" t="s">
        <v>131</v>
      </c>
      <c r="BM50">
        <v>108001</v>
      </c>
      <c r="BN50">
        <v>0</v>
      </c>
      <c r="BO50" t="s">
        <v>3</v>
      </c>
      <c r="BP50">
        <v>0</v>
      </c>
      <c r="BQ50">
        <v>3</v>
      </c>
      <c r="BR50">
        <v>0</v>
      </c>
      <c r="BS50">
        <v>7.61</v>
      </c>
      <c r="BT50">
        <v>1</v>
      </c>
      <c r="BU50">
        <v>1</v>
      </c>
      <c r="BV50">
        <v>1</v>
      </c>
      <c r="BW50">
        <v>1</v>
      </c>
      <c r="BX50">
        <v>1</v>
      </c>
      <c r="BY50" t="s">
        <v>3</v>
      </c>
      <c r="BZ50">
        <v>95</v>
      </c>
      <c r="CA50">
        <v>65</v>
      </c>
      <c r="CF50">
        <v>0</v>
      </c>
      <c r="CG50">
        <v>0</v>
      </c>
      <c r="CM50">
        <v>0</v>
      </c>
      <c r="CN50" t="s">
        <v>3</v>
      </c>
      <c r="CO50">
        <v>0</v>
      </c>
      <c r="CP50">
        <f t="shared" si="34"/>
        <v>15260.79</v>
      </c>
      <c r="CQ50">
        <f t="shared" si="35"/>
        <v>285.90770000000003</v>
      </c>
      <c r="CR50">
        <f t="shared" si="36"/>
        <v>346.78770000000003</v>
      </c>
      <c r="CS50">
        <f t="shared" si="37"/>
        <v>38.202199999999998</v>
      </c>
      <c r="CT50">
        <f t="shared" si="38"/>
        <v>729.87509999999997</v>
      </c>
      <c r="CU50">
        <f t="shared" si="39"/>
        <v>0</v>
      </c>
      <c r="CV50">
        <f t="shared" si="40"/>
        <v>9.9700000000000006</v>
      </c>
      <c r="CW50">
        <f t="shared" si="41"/>
        <v>0.4</v>
      </c>
      <c r="CX50">
        <f t="shared" si="42"/>
        <v>0</v>
      </c>
      <c r="CY50">
        <f t="shared" si="43"/>
        <v>8172.3370000000004</v>
      </c>
      <c r="CZ50">
        <f t="shared" si="44"/>
        <v>5591.5990000000002</v>
      </c>
      <c r="DC50" t="s">
        <v>3</v>
      </c>
      <c r="DD50" t="s">
        <v>3</v>
      </c>
      <c r="DE50" t="s">
        <v>3</v>
      </c>
      <c r="DF50" t="s">
        <v>3</v>
      </c>
      <c r="DG50" t="s">
        <v>3</v>
      </c>
      <c r="DH50" t="s">
        <v>3</v>
      </c>
      <c r="DI50" t="s">
        <v>3</v>
      </c>
      <c r="DJ50" t="s">
        <v>3</v>
      </c>
      <c r="DK50" t="s">
        <v>3</v>
      </c>
      <c r="DL50" t="s">
        <v>3</v>
      </c>
      <c r="DM50" t="s">
        <v>3</v>
      </c>
      <c r="DN50">
        <v>0</v>
      </c>
      <c r="DO50">
        <v>0</v>
      </c>
      <c r="DP50">
        <v>1</v>
      </c>
      <c r="DQ50">
        <v>1</v>
      </c>
      <c r="DU50">
        <v>1003</v>
      </c>
      <c r="DV50" t="s">
        <v>105</v>
      </c>
      <c r="DW50" t="s">
        <v>105</v>
      </c>
      <c r="DX50">
        <v>100</v>
      </c>
      <c r="EE50">
        <v>38092698</v>
      </c>
      <c r="EF50">
        <v>3</v>
      </c>
      <c r="EG50" t="s">
        <v>16</v>
      </c>
      <c r="EH50">
        <v>0</v>
      </c>
      <c r="EI50" t="s">
        <v>3</v>
      </c>
      <c r="EJ50">
        <v>2</v>
      </c>
      <c r="EK50">
        <v>108001</v>
      </c>
      <c r="EL50" t="s">
        <v>56</v>
      </c>
      <c r="EM50" t="s">
        <v>57</v>
      </c>
      <c r="EO50" t="s">
        <v>3</v>
      </c>
      <c r="EQ50">
        <v>0</v>
      </c>
      <c r="ER50">
        <v>179.05</v>
      </c>
      <c r="ES50">
        <v>37.57</v>
      </c>
      <c r="ET50">
        <v>45.57</v>
      </c>
      <c r="EU50">
        <v>5.0199999999999996</v>
      </c>
      <c r="EV50">
        <v>95.91</v>
      </c>
      <c r="EW50">
        <v>9.9700000000000006</v>
      </c>
      <c r="EX50">
        <v>0.4</v>
      </c>
      <c r="EY50">
        <v>0</v>
      </c>
      <c r="FQ50">
        <v>0</v>
      </c>
      <c r="FR50">
        <f t="shared" si="45"/>
        <v>0</v>
      </c>
      <c r="FS50">
        <v>0</v>
      </c>
      <c r="FX50">
        <v>95</v>
      </c>
      <c r="FY50">
        <v>65</v>
      </c>
      <c r="GA50" t="s">
        <v>3</v>
      </c>
      <c r="GD50">
        <v>0</v>
      </c>
      <c r="GF50">
        <v>402234653</v>
      </c>
      <c r="GG50">
        <v>1</v>
      </c>
      <c r="GH50">
        <v>1</v>
      </c>
      <c r="GI50">
        <v>4</v>
      </c>
      <c r="GJ50">
        <v>0</v>
      </c>
      <c r="GK50">
        <f>ROUND(R50*(R12)/100,2)</f>
        <v>0</v>
      </c>
      <c r="GL50">
        <f t="shared" si="46"/>
        <v>0</v>
      </c>
      <c r="GM50">
        <f t="shared" si="47"/>
        <v>29024.73</v>
      </c>
      <c r="GN50">
        <f t="shared" si="48"/>
        <v>0</v>
      </c>
      <c r="GO50">
        <f t="shared" si="49"/>
        <v>29024.73</v>
      </c>
      <c r="GP50">
        <f t="shared" si="50"/>
        <v>0</v>
      </c>
      <c r="GR50">
        <v>0</v>
      </c>
      <c r="GS50">
        <v>3</v>
      </c>
      <c r="GT50">
        <v>0</v>
      </c>
      <c r="GU50" t="s">
        <v>3</v>
      </c>
      <c r="GV50">
        <f t="shared" si="51"/>
        <v>0</v>
      </c>
      <c r="GW50">
        <v>1</v>
      </c>
      <c r="GX50">
        <f t="shared" si="52"/>
        <v>0</v>
      </c>
      <c r="HA50">
        <v>0</v>
      </c>
      <c r="HB50">
        <v>0</v>
      </c>
      <c r="IK50">
        <v>0</v>
      </c>
    </row>
    <row r="51" spans="1:245" x14ac:dyDescent="0.2">
      <c r="A51">
        <v>18</v>
      </c>
      <c r="B51">
        <v>1</v>
      </c>
      <c r="C51">
        <v>113</v>
      </c>
      <c r="E51" t="s">
        <v>132</v>
      </c>
      <c r="F51" t="s">
        <v>133</v>
      </c>
      <c r="G51" t="s">
        <v>134</v>
      </c>
      <c r="H51" t="s">
        <v>135</v>
      </c>
      <c r="I51">
        <f>I50*J51</f>
        <v>0.02</v>
      </c>
      <c r="J51">
        <v>1.7857142857142859E-3</v>
      </c>
      <c r="O51">
        <f t="shared" si="14"/>
        <v>2542.46</v>
      </c>
      <c r="P51">
        <f t="shared" si="15"/>
        <v>2542.46</v>
      </c>
      <c r="Q51">
        <f t="shared" si="16"/>
        <v>0</v>
      </c>
      <c r="R51">
        <f t="shared" si="17"/>
        <v>0</v>
      </c>
      <c r="S51">
        <f t="shared" si="18"/>
        <v>0</v>
      </c>
      <c r="T51">
        <f t="shared" si="19"/>
        <v>0</v>
      </c>
      <c r="U51">
        <f t="shared" si="20"/>
        <v>0</v>
      </c>
      <c r="V51">
        <f t="shared" si="21"/>
        <v>0</v>
      </c>
      <c r="W51">
        <f t="shared" si="22"/>
        <v>0</v>
      </c>
      <c r="X51">
        <f t="shared" si="23"/>
        <v>0</v>
      </c>
      <c r="Y51">
        <f t="shared" si="24"/>
        <v>0</v>
      </c>
      <c r="AA51">
        <v>39045302</v>
      </c>
      <c r="AB51">
        <f t="shared" si="25"/>
        <v>19862.939999999999</v>
      </c>
      <c r="AC51">
        <f t="shared" si="26"/>
        <v>19862.939999999999</v>
      </c>
      <c r="AD51">
        <f t="shared" si="27"/>
        <v>0</v>
      </c>
      <c r="AE51">
        <f t="shared" si="28"/>
        <v>0</v>
      </c>
      <c r="AF51">
        <f t="shared" si="29"/>
        <v>0</v>
      </c>
      <c r="AG51">
        <f t="shared" si="30"/>
        <v>0</v>
      </c>
      <c r="AH51">
        <f t="shared" si="31"/>
        <v>0</v>
      </c>
      <c r="AI51">
        <f t="shared" si="32"/>
        <v>0</v>
      </c>
      <c r="AJ51">
        <f t="shared" si="33"/>
        <v>0</v>
      </c>
      <c r="AK51">
        <v>19862.939999999999</v>
      </c>
      <c r="AL51">
        <v>19862.939999999999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  <c r="AS51">
        <v>0</v>
      </c>
      <c r="AT51">
        <v>95</v>
      </c>
      <c r="AU51">
        <v>65</v>
      </c>
      <c r="AV51">
        <v>1</v>
      </c>
      <c r="AW51">
        <v>1</v>
      </c>
      <c r="AZ51">
        <v>6.4</v>
      </c>
      <c r="BA51">
        <v>1</v>
      </c>
      <c r="BB51">
        <v>1</v>
      </c>
      <c r="BC51">
        <v>6.4</v>
      </c>
      <c r="BD51" t="s">
        <v>3</v>
      </c>
      <c r="BE51" t="s">
        <v>3</v>
      </c>
      <c r="BF51" t="s">
        <v>3</v>
      </c>
      <c r="BG51" t="s">
        <v>3</v>
      </c>
      <c r="BH51">
        <v>3</v>
      </c>
      <c r="BI51">
        <v>2</v>
      </c>
      <c r="BJ51" t="s">
        <v>136</v>
      </c>
      <c r="BM51">
        <v>108001</v>
      </c>
      <c r="BN51">
        <v>0</v>
      </c>
      <c r="BO51" t="s">
        <v>3</v>
      </c>
      <c r="BP51">
        <v>0</v>
      </c>
      <c r="BQ51">
        <v>3</v>
      </c>
      <c r="BR51">
        <v>0</v>
      </c>
      <c r="BS51">
        <v>1</v>
      </c>
      <c r="BT51">
        <v>1</v>
      </c>
      <c r="BU51">
        <v>1</v>
      </c>
      <c r="BV51">
        <v>1</v>
      </c>
      <c r="BW51">
        <v>1</v>
      </c>
      <c r="BX51">
        <v>1</v>
      </c>
      <c r="BY51" t="s">
        <v>3</v>
      </c>
      <c r="BZ51">
        <v>95</v>
      </c>
      <c r="CA51">
        <v>65</v>
      </c>
      <c r="CF51">
        <v>0</v>
      </c>
      <c r="CG51">
        <v>0</v>
      </c>
      <c r="CM51">
        <v>0</v>
      </c>
      <c r="CN51" t="s">
        <v>3</v>
      </c>
      <c r="CO51">
        <v>0</v>
      </c>
      <c r="CP51">
        <f t="shared" si="34"/>
        <v>2542.46</v>
      </c>
      <c r="CQ51">
        <f t="shared" si="35"/>
        <v>127122.81599999999</v>
      </c>
      <c r="CR51">
        <f t="shared" si="36"/>
        <v>0</v>
      </c>
      <c r="CS51">
        <f t="shared" si="37"/>
        <v>0</v>
      </c>
      <c r="CT51">
        <f t="shared" si="38"/>
        <v>0</v>
      </c>
      <c r="CU51">
        <f t="shared" si="39"/>
        <v>0</v>
      </c>
      <c r="CV51">
        <f t="shared" si="40"/>
        <v>0</v>
      </c>
      <c r="CW51">
        <f t="shared" si="41"/>
        <v>0</v>
      </c>
      <c r="CX51">
        <f t="shared" si="42"/>
        <v>0</v>
      </c>
      <c r="CY51">
        <f t="shared" si="43"/>
        <v>0</v>
      </c>
      <c r="CZ51">
        <f t="shared" si="44"/>
        <v>0</v>
      </c>
      <c r="DC51" t="s">
        <v>3</v>
      </c>
      <c r="DD51" t="s">
        <v>3</v>
      </c>
      <c r="DE51" t="s">
        <v>3</v>
      </c>
      <c r="DF51" t="s">
        <v>3</v>
      </c>
      <c r="DG51" t="s">
        <v>3</v>
      </c>
      <c r="DH51" t="s">
        <v>3</v>
      </c>
      <c r="DI51" t="s">
        <v>3</v>
      </c>
      <c r="DJ51" t="s">
        <v>3</v>
      </c>
      <c r="DK51" t="s">
        <v>3</v>
      </c>
      <c r="DL51" t="s">
        <v>3</v>
      </c>
      <c r="DM51" t="s">
        <v>3</v>
      </c>
      <c r="DN51">
        <v>0</v>
      </c>
      <c r="DO51">
        <v>0</v>
      </c>
      <c r="DP51">
        <v>1</v>
      </c>
      <c r="DQ51">
        <v>1</v>
      </c>
      <c r="DU51">
        <v>1013</v>
      </c>
      <c r="DV51" t="s">
        <v>135</v>
      </c>
      <c r="DW51" t="s">
        <v>137</v>
      </c>
      <c r="DX51">
        <v>1</v>
      </c>
      <c r="EE51">
        <v>38092698</v>
      </c>
      <c r="EF51">
        <v>3</v>
      </c>
      <c r="EG51" t="s">
        <v>16</v>
      </c>
      <c r="EH51">
        <v>0</v>
      </c>
      <c r="EI51" t="s">
        <v>3</v>
      </c>
      <c r="EJ51">
        <v>2</v>
      </c>
      <c r="EK51">
        <v>108001</v>
      </c>
      <c r="EL51" t="s">
        <v>56</v>
      </c>
      <c r="EM51" t="s">
        <v>57</v>
      </c>
      <c r="EO51" t="s">
        <v>3</v>
      </c>
      <c r="EQ51">
        <v>0</v>
      </c>
      <c r="ER51">
        <v>19862.939999999999</v>
      </c>
      <c r="ES51">
        <v>19862.939999999999</v>
      </c>
      <c r="ET51">
        <v>0</v>
      </c>
      <c r="EU51">
        <v>0</v>
      </c>
      <c r="EV51">
        <v>0</v>
      </c>
      <c r="EW51">
        <v>0</v>
      </c>
      <c r="EX51">
        <v>0</v>
      </c>
      <c r="FQ51">
        <v>0</v>
      </c>
      <c r="FR51">
        <f t="shared" si="45"/>
        <v>0</v>
      </c>
      <c r="FS51">
        <v>0</v>
      </c>
      <c r="FX51">
        <v>95</v>
      </c>
      <c r="FY51">
        <v>65</v>
      </c>
      <c r="GA51" t="s">
        <v>3</v>
      </c>
      <c r="GD51">
        <v>0</v>
      </c>
      <c r="GF51">
        <v>-1945804292</v>
      </c>
      <c r="GG51">
        <v>1</v>
      </c>
      <c r="GH51">
        <v>1</v>
      </c>
      <c r="GI51">
        <v>4</v>
      </c>
      <c r="GJ51">
        <v>0</v>
      </c>
      <c r="GK51">
        <f>ROUND(R51*(R12)/100,2)</f>
        <v>0</v>
      </c>
      <c r="GL51">
        <f t="shared" si="46"/>
        <v>0</v>
      </c>
      <c r="GM51">
        <f t="shared" si="47"/>
        <v>2542.46</v>
      </c>
      <c r="GN51">
        <f t="shared" si="48"/>
        <v>0</v>
      </c>
      <c r="GO51">
        <f t="shared" si="49"/>
        <v>2542.46</v>
      </c>
      <c r="GP51">
        <f t="shared" si="50"/>
        <v>0</v>
      </c>
      <c r="GR51">
        <v>0</v>
      </c>
      <c r="GS51">
        <v>3</v>
      </c>
      <c r="GT51">
        <v>0</v>
      </c>
      <c r="GU51" t="s">
        <v>3</v>
      </c>
      <c r="GV51">
        <f t="shared" si="51"/>
        <v>0</v>
      </c>
      <c r="GW51">
        <v>1</v>
      </c>
      <c r="GX51">
        <f t="shared" si="52"/>
        <v>0</v>
      </c>
      <c r="HA51">
        <v>0</v>
      </c>
      <c r="HB51">
        <v>0</v>
      </c>
      <c r="IK51">
        <v>0</v>
      </c>
    </row>
    <row r="52" spans="1:245" x14ac:dyDescent="0.2">
      <c r="A52">
        <v>18</v>
      </c>
      <c r="B52">
        <v>1</v>
      </c>
      <c r="C52">
        <v>115</v>
      </c>
      <c r="E52" t="s">
        <v>138</v>
      </c>
      <c r="F52" t="s">
        <v>139</v>
      </c>
      <c r="G52" t="s">
        <v>265</v>
      </c>
      <c r="H52" t="s">
        <v>135</v>
      </c>
      <c r="I52">
        <f>I50*J52</f>
        <v>0.38</v>
      </c>
      <c r="J52">
        <v>3.3928571428571433E-2</v>
      </c>
      <c r="O52">
        <f t="shared" si="14"/>
        <v>30643.77</v>
      </c>
      <c r="P52">
        <f t="shared" si="15"/>
        <v>30643.77</v>
      </c>
      <c r="Q52">
        <f t="shared" si="16"/>
        <v>0</v>
      </c>
      <c r="R52">
        <f t="shared" si="17"/>
        <v>0</v>
      </c>
      <c r="S52">
        <f t="shared" si="18"/>
        <v>0</v>
      </c>
      <c r="T52">
        <f t="shared" si="19"/>
        <v>0</v>
      </c>
      <c r="U52">
        <f t="shared" si="20"/>
        <v>0</v>
      </c>
      <c r="V52">
        <f t="shared" si="21"/>
        <v>0</v>
      </c>
      <c r="W52">
        <f t="shared" si="22"/>
        <v>0</v>
      </c>
      <c r="X52">
        <f t="shared" si="23"/>
        <v>0</v>
      </c>
      <c r="Y52">
        <f t="shared" si="24"/>
        <v>0</v>
      </c>
      <c r="AA52">
        <v>39045302</v>
      </c>
      <c r="AB52">
        <f t="shared" si="25"/>
        <v>10596.78</v>
      </c>
      <c r="AC52">
        <f t="shared" si="26"/>
        <v>10596.78</v>
      </c>
      <c r="AD52">
        <f t="shared" si="27"/>
        <v>0</v>
      </c>
      <c r="AE52">
        <f t="shared" si="28"/>
        <v>0</v>
      </c>
      <c r="AF52">
        <f t="shared" si="29"/>
        <v>0</v>
      </c>
      <c r="AG52">
        <f t="shared" si="30"/>
        <v>0</v>
      </c>
      <c r="AH52">
        <f t="shared" si="31"/>
        <v>0</v>
      </c>
      <c r="AI52">
        <f t="shared" si="32"/>
        <v>0</v>
      </c>
      <c r="AJ52">
        <f t="shared" si="33"/>
        <v>0</v>
      </c>
      <c r="AK52">
        <v>10596.78</v>
      </c>
      <c r="AL52">
        <v>10596.78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  <c r="AS52">
        <v>0</v>
      </c>
      <c r="AT52">
        <v>95</v>
      </c>
      <c r="AU52">
        <v>65</v>
      </c>
      <c r="AV52">
        <v>1</v>
      </c>
      <c r="AW52">
        <v>1</v>
      </c>
      <c r="AZ52">
        <v>7.61</v>
      </c>
      <c r="BA52">
        <v>1</v>
      </c>
      <c r="BB52">
        <v>1</v>
      </c>
      <c r="BC52">
        <v>7.61</v>
      </c>
      <c r="BD52" t="s">
        <v>3</v>
      </c>
      <c r="BE52" t="s">
        <v>3</v>
      </c>
      <c r="BF52" t="s">
        <v>3</v>
      </c>
      <c r="BG52" t="s">
        <v>3</v>
      </c>
      <c r="BH52">
        <v>3</v>
      </c>
      <c r="BI52">
        <v>2</v>
      </c>
      <c r="BJ52" t="s">
        <v>140</v>
      </c>
      <c r="BM52">
        <v>108001</v>
      </c>
      <c r="BN52">
        <v>0</v>
      </c>
      <c r="BO52" t="s">
        <v>3</v>
      </c>
      <c r="BP52">
        <v>0</v>
      </c>
      <c r="BQ52">
        <v>3</v>
      </c>
      <c r="BR52">
        <v>0</v>
      </c>
      <c r="BS52">
        <v>1</v>
      </c>
      <c r="BT52">
        <v>1</v>
      </c>
      <c r="BU52">
        <v>1</v>
      </c>
      <c r="BV52">
        <v>1</v>
      </c>
      <c r="BW52">
        <v>1</v>
      </c>
      <c r="BX52">
        <v>1</v>
      </c>
      <c r="BY52" t="s">
        <v>3</v>
      </c>
      <c r="BZ52">
        <v>95</v>
      </c>
      <c r="CA52">
        <v>65</v>
      </c>
      <c r="CF52">
        <v>0</v>
      </c>
      <c r="CG52">
        <v>0</v>
      </c>
      <c r="CM52">
        <v>0</v>
      </c>
      <c r="CN52" t="s">
        <v>3</v>
      </c>
      <c r="CO52">
        <v>0</v>
      </c>
      <c r="CP52">
        <f t="shared" si="34"/>
        <v>30643.77</v>
      </c>
      <c r="CQ52">
        <f t="shared" si="35"/>
        <v>80641.495800000004</v>
      </c>
      <c r="CR52">
        <f t="shared" si="36"/>
        <v>0</v>
      </c>
      <c r="CS52">
        <f t="shared" si="37"/>
        <v>0</v>
      </c>
      <c r="CT52">
        <f t="shared" si="38"/>
        <v>0</v>
      </c>
      <c r="CU52">
        <f t="shared" si="39"/>
        <v>0</v>
      </c>
      <c r="CV52">
        <f t="shared" si="40"/>
        <v>0</v>
      </c>
      <c r="CW52">
        <f t="shared" si="41"/>
        <v>0</v>
      </c>
      <c r="CX52">
        <f t="shared" si="42"/>
        <v>0</v>
      </c>
      <c r="CY52">
        <f t="shared" si="43"/>
        <v>0</v>
      </c>
      <c r="CZ52">
        <f t="shared" si="44"/>
        <v>0</v>
      </c>
      <c r="DC52" t="s">
        <v>3</v>
      </c>
      <c r="DD52" t="s">
        <v>3</v>
      </c>
      <c r="DE52" t="s">
        <v>3</v>
      </c>
      <c r="DF52" t="s">
        <v>3</v>
      </c>
      <c r="DG52" t="s">
        <v>3</v>
      </c>
      <c r="DH52" t="s">
        <v>3</v>
      </c>
      <c r="DI52" t="s">
        <v>3</v>
      </c>
      <c r="DJ52" t="s">
        <v>3</v>
      </c>
      <c r="DK52" t="s">
        <v>3</v>
      </c>
      <c r="DL52" t="s">
        <v>3</v>
      </c>
      <c r="DM52" t="s">
        <v>3</v>
      </c>
      <c r="DN52">
        <v>0</v>
      </c>
      <c r="DO52">
        <v>0</v>
      </c>
      <c r="DP52">
        <v>1</v>
      </c>
      <c r="DQ52">
        <v>1</v>
      </c>
      <c r="DU52">
        <v>1013</v>
      </c>
      <c r="DV52" t="s">
        <v>135</v>
      </c>
      <c r="DW52" t="s">
        <v>137</v>
      </c>
      <c r="DX52">
        <v>1</v>
      </c>
      <c r="EE52">
        <v>38092698</v>
      </c>
      <c r="EF52">
        <v>3</v>
      </c>
      <c r="EG52" t="s">
        <v>16</v>
      </c>
      <c r="EH52">
        <v>0</v>
      </c>
      <c r="EI52" t="s">
        <v>3</v>
      </c>
      <c r="EJ52">
        <v>2</v>
      </c>
      <c r="EK52">
        <v>108001</v>
      </c>
      <c r="EL52" t="s">
        <v>56</v>
      </c>
      <c r="EM52" t="s">
        <v>57</v>
      </c>
      <c r="EO52" t="s">
        <v>3</v>
      </c>
      <c r="EQ52">
        <v>0</v>
      </c>
      <c r="ER52">
        <v>10596.78</v>
      </c>
      <c r="ES52">
        <v>10596.78</v>
      </c>
      <c r="ET52">
        <v>0</v>
      </c>
      <c r="EU52">
        <v>0</v>
      </c>
      <c r="EV52">
        <v>0</v>
      </c>
      <c r="EW52">
        <v>0</v>
      </c>
      <c r="EX52">
        <v>0</v>
      </c>
      <c r="FQ52">
        <v>0</v>
      </c>
      <c r="FR52">
        <f t="shared" si="45"/>
        <v>0</v>
      </c>
      <c r="FS52">
        <v>0</v>
      </c>
      <c r="FX52">
        <v>95</v>
      </c>
      <c r="FY52">
        <v>65</v>
      </c>
      <c r="GA52" t="s">
        <v>3</v>
      </c>
      <c r="GD52">
        <v>0</v>
      </c>
      <c r="GF52">
        <v>-1110123209</v>
      </c>
      <c r="GG52">
        <v>1</v>
      </c>
      <c r="GH52">
        <v>1</v>
      </c>
      <c r="GI52">
        <v>4</v>
      </c>
      <c r="GJ52">
        <v>0</v>
      </c>
      <c r="GK52">
        <f>ROUND(R52*(R12)/100,2)</f>
        <v>0</v>
      </c>
      <c r="GL52">
        <f t="shared" si="46"/>
        <v>0</v>
      </c>
      <c r="GM52">
        <f t="shared" si="47"/>
        <v>30643.77</v>
      </c>
      <c r="GN52">
        <f t="shared" si="48"/>
        <v>0</v>
      </c>
      <c r="GO52">
        <f t="shared" si="49"/>
        <v>30643.77</v>
      </c>
      <c r="GP52">
        <f t="shared" si="50"/>
        <v>0</v>
      </c>
      <c r="GR52">
        <v>0</v>
      </c>
      <c r="GS52">
        <v>3</v>
      </c>
      <c r="GT52">
        <v>0</v>
      </c>
      <c r="GU52" t="s">
        <v>3</v>
      </c>
      <c r="GV52">
        <f t="shared" si="51"/>
        <v>0</v>
      </c>
      <c r="GW52">
        <v>1</v>
      </c>
      <c r="GX52">
        <f t="shared" si="52"/>
        <v>0</v>
      </c>
      <c r="HA52">
        <v>0</v>
      </c>
      <c r="HB52">
        <v>0</v>
      </c>
      <c r="IK52">
        <v>0</v>
      </c>
    </row>
    <row r="53" spans="1:245" x14ac:dyDescent="0.2">
      <c r="A53">
        <v>18</v>
      </c>
      <c r="B53">
        <v>1</v>
      </c>
      <c r="C53">
        <v>114</v>
      </c>
      <c r="E53" t="s">
        <v>141</v>
      </c>
      <c r="F53" t="s">
        <v>142</v>
      </c>
      <c r="G53" t="s">
        <v>264</v>
      </c>
      <c r="H53" t="s">
        <v>135</v>
      </c>
      <c r="I53">
        <f>I50*J53</f>
        <v>0.72000000000000008</v>
      </c>
      <c r="J53">
        <v>6.4285714285714293E-2</v>
      </c>
      <c r="O53">
        <f t="shared" si="14"/>
        <v>40040.35</v>
      </c>
      <c r="P53">
        <f t="shared" si="15"/>
        <v>40040.35</v>
      </c>
      <c r="Q53">
        <f t="shared" si="16"/>
        <v>0</v>
      </c>
      <c r="R53">
        <f t="shared" si="17"/>
        <v>0</v>
      </c>
      <c r="S53">
        <f t="shared" si="18"/>
        <v>0</v>
      </c>
      <c r="T53">
        <f t="shared" si="19"/>
        <v>0</v>
      </c>
      <c r="U53">
        <f t="shared" si="20"/>
        <v>0</v>
      </c>
      <c r="V53">
        <f t="shared" si="21"/>
        <v>0</v>
      </c>
      <c r="W53">
        <f t="shared" si="22"/>
        <v>0</v>
      </c>
      <c r="X53">
        <f t="shared" si="23"/>
        <v>0</v>
      </c>
      <c r="Y53">
        <f t="shared" si="24"/>
        <v>0</v>
      </c>
      <c r="AA53">
        <v>39045302</v>
      </c>
      <c r="AB53">
        <f t="shared" si="25"/>
        <v>7307.7</v>
      </c>
      <c r="AC53">
        <f t="shared" si="26"/>
        <v>7307.7</v>
      </c>
      <c r="AD53">
        <f t="shared" si="27"/>
        <v>0</v>
      </c>
      <c r="AE53">
        <f t="shared" si="28"/>
        <v>0</v>
      </c>
      <c r="AF53">
        <f t="shared" si="29"/>
        <v>0</v>
      </c>
      <c r="AG53">
        <f t="shared" si="30"/>
        <v>0</v>
      </c>
      <c r="AH53">
        <f t="shared" si="31"/>
        <v>0</v>
      </c>
      <c r="AI53">
        <f t="shared" si="32"/>
        <v>0</v>
      </c>
      <c r="AJ53">
        <f t="shared" si="33"/>
        <v>0</v>
      </c>
      <c r="AK53">
        <v>7307.7</v>
      </c>
      <c r="AL53">
        <v>7307.7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  <c r="AS53">
        <v>0</v>
      </c>
      <c r="AT53">
        <v>95</v>
      </c>
      <c r="AU53">
        <v>65</v>
      </c>
      <c r="AV53">
        <v>1</v>
      </c>
      <c r="AW53">
        <v>1</v>
      </c>
      <c r="AZ53">
        <v>7.61</v>
      </c>
      <c r="BA53">
        <v>1</v>
      </c>
      <c r="BB53">
        <v>1</v>
      </c>
      <c r="BC53">
        <v>7.61</v>
      </c>
      <c r="BD53" t="s">
        <v>3</v>
      </c>
      <c r="BE53" t="s">
        <v>3</v>
      </c>
      <c r="BF53" t="s">
        <v>3</v>
      </c>
      <c r="BG53" t="s">
        <v>3</v>
      </c>
      <c r="BH53">
        <v>3</v>
      </c>
      <c r="BI53">
        <v>2</v>
      </c>
      <c r="BJ53" t="s">
        <v>143</v>
      </c>
      <c r="BM53">
        <v>108001</v>
      </c>
      <c r="BN53">
        <v>0</v>
      </c>
      <c r="BO53" t="s">
        <v>3</v>
      </c>
      <c r="BP53">
        <v>0</v>
      </c>
      <c r="BQ53">
        <v>3</v>
      </c>
      <c r="BR53">
        <v>0</v>
      </c>
      <c r="BS53">
        <v>1</v>
      </c>
      <c r="BT53">
        <v>1</v>
      </c>
      <c r="BU53">
        <v>1</v>
      </c>
      <c r="BV53">
        <v>1</v>
      </c>
      <c r="BW53">
        <v>1</v>
      </c>
      <c r="BX53">
        <v>1</v>
      </c>
      <c r="BY53" t="s">
        <v>3</v>
      </c>
      <c r="BZ53">
        <v>95</v>
      </c>
      <c r="CA53">
        <v>65</v>
      </c>
      <c r="CF53">
        <v>0</v>
      </c>
      <c r="CG53">
        <v>0</v>
      </c>
      <c r="CM53">
        <v>0</v>
      </c>
      <c r="CN53" t="s">
        <v>3</v>
      </c>
      <c r="CO53">
        <v>0</v>
      </c>
      <c r="CP53">
        <f t="shared" si="34"/>
        <v>40040.35</v>
      </c>
      <c r="CQ53">
        <f t="shared" si="35"/>
        <v>55611.597000000002</v>
      </c>
      <c r="CR53">
        <f t="shared" si="36"/>
        <v>0</v>
      </c>
      <c r="CS53">
        <f t="shared" si="37"/>
        <v>0</v>
      </c>
      <c r="CT53">
        <f t="shared" si="38"/>
        <v>0</v>
      </c>
      <c r="CU53">
        <f t="shared" si="39"/>
        <v>0</v>
      </c>
      <c r="CV53">
        <f t="shared" si="40"/>
        <v>0</v>
      </c>
      <c r="CW53">
        <f t="shared" si="41"/>
        <v>0</v>
      </c>
      <c r="CX53">
        <f t="shared" si="42"/>
        <v>0</v>
      </c>
      <c r="CY53">
        <f t="shared" si="43"/>
        <v>0</v>
      </c>
      <c r="CZ53">
        <f t="shared" si="44"/>
        <v>0</v>
      </c>
      <c r="DC53" t="s">
        <v>3</v>
      </c>
      <c r="DD53" t="s">
        <v>3</v>
      </c>
      <c r="DE53" t="s">
        <v>3</v>
      </c>
      <c r="DF53" t="s">
        <v>3</v>
      </c>
      <c r="DG53" t="s">
        <v>3</v>
      </c>
      <c r="DH53" t="s">
        <v>3</v>
      </c>
      <c r="DI53" t="s">
        <v>3</v>
      </c>
      <c r="DJ53" t="s">
        <v>3</v>
      </c>
      <c r="DK53" t="s">
        <v>3</v>
      </c>
      <c r="DL53" t="s">
        <v>3</v>
      </c>
      <c r="DM53" t="s">
        <v>3</v>
      </c>
      <c r="DN53">
        <v>0</v>
      </c>
      <c r="DO53">
        <v>0</v>
      </c>
      <c r="DP53">
        <v>1</v>
      </c>
      <c r="DQ53">
        <v>1</v>
      </c>
      <c r="DU53">
        <v>1013</v>
      </c>
      <c r="DV53" t="s">
        <v>135</v>
      </c>
      <c r="DW53" t="s">
        <v>137</v>
      </c>
      <c r="DX53">
        <v>1</v>
      </c>
      <c r="EE53">
        <v>38092698</v>
      </c>
      <c r="EF53">
        <v>3</v>
      </c>
      <c r="EG53" t="s">
        <v>16</v>
      </c>
      <c r="EH53">
        <v>0</v>
      </c>
      <c r="EI53" t="s">
        <v>3</v>
      </c>
      <c r="EJ53">
        <v>2</v>
      </c>
      <c r="EK53">
        <v>108001</v>
      </c>
      <c r="EL53" t="s">
        <v>56</v>
      </c>
      <c r="EM53" t="s">
        <v>57</v>
      </c>
      <c r="EO53" t="s">
        <v>3</v>
      </c>
      <c r="EQ53">
        <v>0</v>
      </c>
      <c r="ER53">
        <v>7307.7</v>
      </c>
      <c r="ES53">
        <v>7307.7</v>
      </c>
      <c r="ET53">
        <v>0</v>
      </c>
      <c r="EU53">
        <v>0</v>
      </c>
      <c r="EV53">
        <v>0</v>
      </c>
      <c r="EW53">
        <v>0</v>
      </c>
      <c r="EX53">
        <v>0</v>
      </c>
      <c r="FQ53">
        <v>0</v>
      </c>
      <c r="FR53">
        <f t="shared" si="45"/>
        <v>0</v>
      </c>
      <c r="FS53">
        <v>0</v>
      </c>
      <c r="FX53">
        <v>95</v>
      </c>
      <c r="FY53">
        <v>65</v>
      </c>
      <c r="GA53" t="s">
        <v>3</v>
      </c>
      <c r="GD53">
        <v>0</v>
      </c>
      <c r="GF53">
        <v>287234314</v>
      </c>
      <c r="GG53">
        <v>1</v>
      </c>
      <c r="GH53">
        <v>1</v>
      </c>
      <c r="GI53">
        <v>4</v>
      </c>
      <c r="GJ53">
        <v>0</v>
      </c>
      <c r="GK53">
        <f>ROUND(R53*(R12)/100,2)</f>
        <v>0</v>
      </c>
      <c r="GL53">
        <f t="shared" si="46"/>
        <v>0</v>
      </c>
      <c r="GM53">
        <f t="shared" si="47"/>
        <v>40040.35</v>
      </c>
      <c r="GN53">
        <f t="shared" si="48"/>
        <v>0</v>
      </c>
      <c r="GO53">
        <f t="shared" si="49"/>
        <v>40040.35</v>
      </c>
      <c r="GP53">
        <f t="shared" si="50"/>
        <v>0</v>
      </c>
      <c r="GR53">
        <v>0</v>
      </c>
      <c r="GS53">
        <v>3</v>
      </c>
      <c r="GT53">
        <v>0</v>
      </c>
      <c r="GU53" t="s">
        <v>3</v>
      </c>
      <c r="GV53">
        <f t="shared" si="51"/>
        <v>0</v>
      </c>
      <c r="GW53">
        <v>1</v>
      </c>
      <c r="GX53">
        <f t="shared" si="52"/>
        <v>0</v>
      </c>
      <c r="HA53">
        <v>0</v>
      </c>
      <c r="HB53">
        <v>0</v>
      </c>
      <c r="IK53">
        <v>0</v>
      </c>
    </row>
    <row r="55" spans="1:245" x14ac:dyDescent="0.2">
      <c r="A55" s="2">
        <v>51</v>
      </c>
      <c r="B55" s="2">
        <f>B20</f>
        <v>1</v>
      </c>
      <c r="C55" s="2">
        <f>A20</f>
        <v>3</v>
      </c>
      <c r="D55" s="2">
        <f>ROW(A20)</f>
        <v>20</v>
      </c>
      <c r="E55" s="2"/>
      <c r="F55" s="2" t="str">
        <f>IF(F20&lt;&gt;"",F20,"")</f>
        <v>Новая локальная смета</v>
      </c>
      <c r="G55" s="2" t="str">
        <f>IF(G20&lt;&gt;"",G20,"")</f>
        <v>Новая локальная смета</v>
      </c>
      <c r="H55" s="2">
        <v>0</v>
      </c>
      <c r="I55" s="2"/>
      <c r="J55" s="2"/>
      <c r="K55" s="2"/>
      <c r="L55" s="2"/>
      <c r="M55" s="2"/>
      <c r="N55" s="2"/>
      <c r="O55" s="2">
        <f t="shared" ref="O55:T55" si="53">ROUND(AB55,2)</f>
        <v>243958.73</v>
      </c>
      <c r="P55" s="2">
        <f t="shared" si="53"/>
        <v>207080.31</v>
      </c>
      <c r="Q55" s="2">
        <f t="shared" si="53"/>
        <v>5477.42</v>
      </c>
      <c r="R55" s="2">
        <f t="shared" si="53"/>
        <v>617.02</v>
      </c>
      <c r="S55" s="2">
        <f t="shared" si="53"/>
        <v>31401</v>
      </c>
      <c r="T55" s="2">
        <f t="shared" si="53"/>
        <v>0</v>
      </c>
      <c r="U55" s="2">
        <f>AH55</f>
        <v>427.72839999999997</v>
      </c>
      <c r="V55" s="2">
        <f>AI55</f>
        <v>6.7240000000000002</v>
      </c>
      <c r="W55" s="2">
        <f>ROUND(AJ55,2)</f>
        <v>0</v>
      </c>
      <c r="X55" s="2">
        <f>ROUND(AK55,2)</f>
        <v>28487.52</v>
      </c>
      <c r="Y55" s="2">
        <f>ROUND(AL55,2)</f>
        <v>20219.61</v>
      </c>
      <c r="Z55" s="2"/>
      <c r="AA55" s="2"/>
      <c r="AB55" s="2">
        <f>ROUND(SUMIF(AA24:AA53,"=39045302",O24:O53),2)</f>
        <v>243958.73</v>
      </c>
      <c r="AC55" s="2">
        <f>ROUND(SUMIF(AA24:AA53,"=39045302",P24:P53),2)</f>
        <v>207080.31</v>
      </c>
      <c r="AD55" s="2">
        <f>ROUND(SUMIF(AA24:AA53,"=39045302",Q24:Q53),2)</f>
        <v>5477.42</v>
      </c>
      <c r="AE55" s="2">
        <f>ROUND(SUMIF(AA24:AA53,"=39045302",R24:R53),2)</f>
        <v>617.02</v>
      </c>
      <c r="AF55" s="2">
        <f>ROUND(SUMIF(AA24:AA53,"=39045302",S24:S53),2)</f>
        <v>31401</v>
      </c>
      <c r="AG55" s="2">
        <f>ROUND(SUMIF(AA24:AA53,"=39045302",T24:T53),2)</f>
        <v>0</v>
      </c>
      <c r="AH55" s="2">
        <f>SUMIF(AA24:AA53,"=39045302",U24:U53)</f>
        <v>427.72839999999997</v>
      </c>
      <c r="AI55" s="2">
        <f>SUMIF(AA24:AA53,"=39045302",V24:V53)</f>
        <v>6.7240000000000002</v>
      </c>
      <c r="AJ55" s="2">
        <f>ROUND(SUMIF(AA24:AA53,"=39045302",W24:W53),2)</f>
        <v>0</v>
      </c>
      <c r="AK55" s="2">
        <f>ROUND(SUMIF(AA24:AA53,"=39045302",X24:X53),2)</f>
        <v>28487.52</v>
      </c>
      <c r="AL55" s="2">
        <f>ROUND(SUMIF(AA24:AA53,"=39045302",Y24:Y53),2)</f>
        <v>20219.61</v>
      </c>
      <c r="AM55" s="2"/>
      <c r="AN55" s="2"/>
      <c r="AO55" s="2">
        <f t="shared" ref="AO55:BC55" si="54">ROUND(BX55,2)</f>
        <v>0</v>
      </c>
      <c r="AP55" s="2">
        <f t="shared" si="54"/>
        <v>0</v>
      </c>
      <c r="AQ55" s="2">
        <f t="shared" si="54"/>
        <v>0</v>
      </c>
      <c r="AR55" s="2">
        <f t="shared" si="54"/>
        <v>292665.86</v>
      </c>
      <c r="AS55" s="2">
        <f t="shared" si="54"/>
        <v>0</v>
      </c>
      <c r="AT55" s="2">
        <f t="shared" si="54"/>
        <v>292665.86</v>
      </c>
      <c r="AU55" s="2">
        <f t="shared" si="54"/>
        <v>0</v>
      </c>
      <c r="AV55" s="2">
        <f t="shared" si="54"/>
        <v>207080.31</v>
      </c>
      <c r="AW55" s="2">
        <f t="shared" si="54"/>
        <v>207080.31</v>
      </c>
      <c r="AX55" s="2">
        <f t="shared" si="54"/>
        <v>0</v>
      </c>
      <c r="AY55" s="2">
        <f t="shared" si="54"/>
        <v>207080.31</v>
      </c>
      <c r="AZ55" s="2">
        <f t="shared" si="54"/>
        <v>0</v>
      </c>
      <c r="BA55" s="2">
        <f t="shared" si="54"/>
        <v>0</v>
      </c>
      <c r="BB55" s="2">
        <f t="shared" si="54"/>
        <v>0</v>
      </c>
      <c r="BC55" s="2">
        <f t="shared" si="54"/>
        <v>0</v>
      </c>
      <c r="BD55" s="2"/>
      <c r="BE55" s="2"/>
      <c r="BF55" s="2"/>
      <c r="BG55" s="2"/>
      <c r="BH55" s="2"/>
      <c r="BI55" s="2"/>
      <c r="BJ55" s="2"/>
      <c r="BK55" s="2"/>
      <c r="BL55" s="2"/>
      <c r="BM55" s="2"/>
      <c r="BN55" s="2"/>
      <c r="BO55" s="2"/>
      <c r="BP55" s="2"/>
      <c r="BQ55" s="2"/>
      <c r="BR55" s="2"/>
      <c r="BS55" s="2"/>
      <c r="BT55" s="2"/>
      <c r="BU55" s="2"/>
      <c r="BV55" s="2"/>
      <c r="BW55" s="2"/>
      <c r="BX55" s="2">
        <f>ROUND(SUMIF(AA24:AA53,"=39045302",FQ24:FQ53),2)</f>
        <v>0</v>
      </c>
      <c r="BY55" s="2">
        <f>ROUND(SUMIF(AA24:AA53,"=39045302",FR24:FR53),2)</f>
        <v>0</v>
      </c>
      <c r="BZ55" s="2">
        <f>ROUND(SUMIF(AA24:AA53,"=39045302",GL24:GL53),2)</f>
        <v>0</v>
      </c>
      <c r="CA55" s="2">
        <f>ROUND(SUMIF(AA24:AA53,"=39045302",GM24:GM53),2)</f>
        <v>292665.86</v>
      </c>
      <c r="CB55" s="2">
        <f>ROUND(SUMIF(AA24:AA53,"=39045302",GN24:GN53),2)</f>
        <v>0</v>
      </c>
      <c r="CC55" s="2">
        <f>ROUND(SUMIF(AA24:AA53,"=39045302",GO24:GO53),2)</f>
        <v>292665.86</v>
      </c>
      <c r="CD55" s="2">
        <f>ROUND(SUMIF(AA24:AA53,"=39045302",GP24:GP53),2)</f>
        <v>0</v>
      </c>
      <c r="CE55" s="2">
        <f>AC55-BX55</f>
        <v>207080.31</v>
      </c>
      <c r="CF55" s="2">
        <f>AC55-BY55</f>
        <v>207080.31</v>
      </c>
      <c r="CG55" s="2">
        <f>BX55-BZ55</f>
        <v>0</v>
      </c>
      <c r="CH55" s="2">
        <f>AC55-BX55-BY55+BZ55</f>
        <v>207080.31</v>
      </c>
      <c r="CI55" s="2">
        <f>BY55-BZ55</f>
        <v>0</v>
      </c>
      <c r="CJ55" s="2">
        <f>ROUND(SUMIF(AA24:AA53,"=39045302",GX24:GX53),2)</f>
        <v>0</v>
      </c>
      <c r="CK55" s="2">
        <f>ROUND(SUMIF(AA24:AA53,"=39045302",GY24:GY53),2)</f>
        <v>0</v>
      </c>
      <c r="CL55" s="2">
        <f>ROUND(SUMIF(AA24:AA53,"=39045302",GZ24:GZ53),2)</f>
        <v>0</v>
      </c>
      <c r="CM55" s="2"/>
      <c r="CN55" s="2"/>
      <c r="CO55" s="2"/>
      <c r="CP55" s="2"/>
      <c r="CQ55" s="2"/>
      <c r="CR55" s="2"/>
      <c r="CS55" s="2"/>
      <c r="CT55" s="2"/>
      <c r="CU55" s="2"/>
      <c r="CV55" s="2"/>
      <c r="CW55" s="2"/>
      <c r="CX55" s="2"/>
      <c r="CY55" s="2"/>
      <c r="CZ55" s="2"/>
      <c r="DA55" s="2"/>
      <c r="DB55" s="2"/>
      <c r="DC55" s="2"/>
      <c r="DD55" s="2"/>
      <c r="DE55" s="2"/>
      <c r="DF55" s="2"/>
      <c r="DG55" s="3"/>
      <c r="DH55" s="3"/>
      <c r="DI55" s="3"/>
      <c r="DJ55" s="3"/>
      <c r="DK55" s="3"/>
      <c r="DL55" s="3"/>
      <c r="DM55" s="3"/>
      <c r="DN55" s="3"/>
      <c r="DO55" s="3"/>
      <c r="DP55" s="3"/>
      <c r="DQ55" s="3"/>
      <c r="DR55" s="3"/>
      <c r="DS55" s="3"/>
      <c r="DT55" s="3"/>
      <c r="DU55" s="3"/>
      <c r="DV55" s="3"/>
      <c r="DW55" s="3"/>
      <c r="DX55" s="3"/>
      <c r="DY55" s="3"/>
      <c r="DZ55" s="3"/>
      <c r="EA55" s="3"/>
      <c r="EB55" s="3"/>
      <c r="EC55" s="3"/>
      <c r="ED55" s="3"/>
      <c r="EE55" s="3"/>
      <c r="EF55" s="3"/>
      <c r="EG55" s="3"/>
      <c r="EH55" s="3"/>
      <c r="EI55" s="3"/>
      <c r="EJ55" s="3"/>
      <c r="EK55" s="3"/>
      <c r="EL55" s="3"/>
      <c r="EM55" s="3"/>
      <c r="EN55" s="3"/>
      <c r="EO55" s="3"/>
      <c r="EP55" s="3"/>
      <c r="EQ55" s="3"/>
      <c r="ER55" s="3"/>
      <c r="ES55" s="3"/>
      <c r="ET55" s="3"/>
      <c r="EU55" s="3"/>
      <c r="EV55" s="3"/>
      <c r="EW55" s="3"/>
      <c r="EX55" s="3"/>
      <c r="EY55" s="3"/>
      <c r="EZ55" s="3"/>
      <c r="FA55" s="3"/>
      <c r="FB55" s="3"/>
      <c r="FC55" s="3"/>
      <c r="FD55" s="3"/>
      <c r="FE55" s="3"/>
      <c r="FF55" s="3"/>
      <c r="FG55" s="3"/>
      <c r="FH55" s="3"/>
      <c r="FI55" s="3"/>
      <c r="FJ55" s="3"/>
      <c r="FK55" s="3"/>
      <c r="FL55" s="3"/>
      <c r="FM55" s="3"/>
      <c r="FN55" s="3"/>
      <c r="FO55" s="3"/>
      <c r="FP55" s="3"/>
      <c r="FQ55" s="3"/>
      <c r="FR55" s="3"/>
      <c r="FS55" s="3"/>
      <c r="FT55" s="3"/>
      <c r="FU55" s="3"/>
      <c r="FV55" s="3"/>
      <c r="FW55" s="3"/>
      <c r="FX55" s="3"/>
      <c r="FY55" s="3"/>
      <c r="FZ55" s="3"/>
      <c r="GA55" s="3"/>
      <c r="GB55" s="3"/>
      <c r="GC55" s="3"/>
      <c r="GD55" s="3"/>
      <c r="GE55" s="3"/>
      <c r="GF55" s="3"/>
      <c r="GG55" s="3"/>
      <c r="GH55" s="3"/>
      <c r="GI55" s="3"/>
      <c r="GJ55" s="3"/>
      <c r="GK55" s="3"/>
      <c r="GL55" s="3"/>
      <c r="GM55" s="3"/>
      <c r="GN55" s="3"/>
      <c r="GO55" s="3"/>
      <c r="GP55" s="3"/>
      <c r="GQ55" s="3"/>
      <c r="GR55" s="3"/>
      <c r="GS55" s="3"/>
      <c r="GT55" s="3"/>
      <c r="GU55" s="3"/>
      <c r="GV55" s="3"/>
      <c r="GW55" s="3"/>
      <c r="GX55" s="3">
        <v>0</v>
      </c>
    </row>
    <row r="57" spans="1:245" x14ac:dyDescent="0.2">
      <c r="A57" s="4">
        <v>50</v>
      </c>
      <c r="B57" s="4">
        <v>0</v>
      </c>
      <c r="C57" s="4">
        <v>0</v>
      </c>
      <c r="D57" s="4">
        <v>1</v>
      </c>
      <c r="E57" s="4">
        <v>201</v>
      </c>
      <c r="F57" s="4">
        <f>ROUND(SourceП1!O55,O57)</f>
        <v>243958.73</v>
      </c>
      <c r="G57" s="4" t="s">
        <v>144</v>
      </c>
      <c r="H57" s="4" t="s">
        <v>145</v>
      </c>
      <c r="I57" s="4"/>
      <c r="J57" s="4"/>
      <c r="K57" s="4">
        <v>201</v>
      </c>
      <c r="L57" s="4">
        <v>1</v>
      </c>
      <c r="M57" s="4">
        <v>3</v>
      </c>
      <c r="N57" s="4" t="s">
        <v>3</v>
      </c>
      <c r="O57" s="4">
        <v>2</v>
      </c>
      <c r="P57" s="4"/>
      <c r="Q57" s="4"/>
      <c r="R57" s="4"/>
      <c r="S57" s="4"/>
      <c r="T57" s="4"/>
      <c r="U57" s="4"/>
      <c r="V57" s="4"/>
      <c r="W57" s="4"/>
    </row>
    <row r="58" spans="1:245" x14ac:dyDescent="0.2">
      <c r="A58" s="4">
        <v>50</v>
      </c>
      <c r="B58" s="4">
        <v>0</v>
      </c>
      <c r="C58" s="4">
        <v>0</v>
      </c>
      <c r="D58" s="4">
        <v>1</v>
      </c>
      <c r="E58" s="4">
        <v>202</v>
      </c>
      <c r="F58" s="4">
        <f>ROUND(SourceП1!P55,O58)</f>
        <v>207080.31</v>
      </c>
      <c r="G58" s="4" t="s">
        <v>146</v>
      </c>
      <c r="H58" s="4" t="s">
        <v>147</v>
      </c>
      <c r="I58" s="4"/>
      <c r="J58" s="4"/>
      <c r="K58" s="4">
        <v>202</v>
      </c>
      <c r="L58" s="4">
        <v>2</v>
      </c>
      <c r="M58" s="4">
        <v>3</v>
      </c>
      <c r="N58" s="4" t="s">
        <v>3</v>
      </c>
      <c r="O58" s="4">
        <v>2</v>
      </c>
      <c r="P58" s="4"/>
      <c r="Q58" s="4"/>
      <c r="R58" s="4"/>
      <c r="S58" s="4"/>
      <c r="T58" s="4"/>
      <c r="U58" s="4"/>
      <c r="V58" s="4"/>
      <c r="W58" s="4"/>
    </row>
    <row r="59" spans="1:245" x14ac:dyDescent="0.2">
      <c r="A59" s="4">
        <v>50</v>
      </c>
      <c r="B59" s="4">
        <v>0</v>
      </c>
      <c r="C59" s="4">
        <v>0</v>
      </c>
      <c r="D59" s="4">
        <v>1</v>
      </c>
      <c r="E59" s="4">
        <v>222</v>
      </c>
      <c r="F59" s="4">
        <f>ROUND(SourceП1!AO55,O59)</f>
        <v>0</v>
      </c>
      <c r="G59" s="4" t="s">
        <v>148</v>
      </c>
      <c r="H59" s="4" t="s">
        <v>149</v>
      </c>
      <c r="I59" s="4"/>
      <c r="J59" s="4"/>
      <c r="K59" s="4">
        <v>222</v>
      </c>
      <c r="L59" s="4">
        <v>3</v>
      </c>
      <c r="M59" s="4">
        <v>3</v>
      </c>
      <c r="N59" s="4" t="s">
        <v>3</v>
      </c>
      <c r="O59" s="4">
        <v>2</v>
      </c>
      <c r="P59" s="4"/>
      <c r="Q59" s="4"/>
      <c r="R59" s="4"/>
      <c r="S59" s="4"/>
      <c r="T59" s="4"/>
      <c r="U59" s="4"/>
      <c r="V59" s="4"/>
      <c r="W59" s="4"/>
    </row>
    <row r="60" spans="1:245" x14ac:dyDescent="0.2">
      <c r="A60" s="4">
        <v>50</v>
      </c>
      <c r="B60" s="4">
        <v>0</v>
      </c>
      <c r="C60" s="4">
        <v>0</v>
      </c>
      <c r="D60" s="4">
        <v>1</v>
      </c>
      <c r="E60" s="4">
        <v>225</v>
      </c>
      <c r="F60" s="4">
        <f>ROUND(SourceП1!AV55,O60)</f>
        <v>207080.31</v>
      </c>
      <c r="G60" s="4" t="s">
        <v>150</v>
      </c>
      <c r="H60" s="4" t="s">
        <v>151</v>
      </c>
      <c r="I60" s="4"/>
      <c r="J60" s="4"/>
      <c r="K60" s="4">
        <v>225</v>
      </c>
      <c r="L60" s="4">
        <v>4</v>
      </c>
      <c r="M60" s="4">
        <v>3</v>
      </c>
      <c r="N60" s="4" t="s">
        <v>3</v>
      </c>
      <c r="O60" s="4">
        <v>2</v>
      </c>
      <c r="P60" s="4"/>
      <c r="Q60" s="4"/>
      <c r="R60" s="4"/>
      <c r="S60" s="4"/>
      <c r="T60" s="4"/>
      <c r="U60" s="4"/>
      <c r="V60" s="4"/>
      <c r="W60" s="4"/>
    </row>
    <row r="61" spans="1:245" x14ac:dyDescent="0.2">
      <c r="A61" s="4">
        <v>50</v>
      </c>
      <c r="B61" s="4">
        <v>0</v>
      </c>
      <c r="C61" s="4">
        <v>0</v>
      </c>
      <c r="D61" s="4">
        <v>1</v>
      </c>
      <c r="E61" s="4">
        <v>226</v>
      </c>
      <c r="F61" s="4">
        <f>ROUND(SourceП1!AW55,O61)</f>
        <v>207080.31</v>
      </c>
      <c r="G61" s="4" t="s">
        <v>152</v>
      </c>
      <c r="H61" s="4" t="s">
        <v>153</v>
      </c>
      <c r="I61" s="4"/>
      <c r="J61" s="4"/>
      <c r="K61" s="4">
        <v>226</v>
      </c>
      <c r="L61" s="4">
        <v>5</v>
      </c>
      <c r="M61" s="4">
        <v>3</v>
      </c>
      <c r="N61" s="4" t="s">
        <v>3</v>
      </c>
      <c r="O61" s="4">
        <v>2</v>
      </c>
      <c r="P61" s="4"/>
      <c r="Q61" s="4"/>
      <c r="R61" s="4"/>
      <c r="S61" s="4"/>
      <c r="T61" s="4"/>
      <c r="U61" s="4"/>
      <c r="V61" s="4"/>
      <c r="W61" s="4"/>
    </row>
    <row r="62" spans="1:245" x14ac:dyDescent="0.2">
      <c r="A62" s="4">
        <v>50</v>
      </c>
      <c r="B62" s="4">
        <v>0</v>
      </c>
      <c r="C62" s="4">
        <v>0</v>
      </c>
      <c r="D62" s="4">
        <v>1</v>
      </c>
      <c r="E62" s="4">
        <v>227</v>
      </c>
      <c r="F62" s="4">
        <f>ROUND(SourceП1!AX55,O62)</f>
        <v>0</v>
      </c>
      <c r="G62" s="4" t="s">
        <v>154</v>
      </c>
      <c r="H62" s="4" t="s">
        <v>155</v>
      </c>
      <c r="I62" s="4"/>
      <c r="J62" s="4"/>
      <c r="K62" s="4">
        <v>227</v>
      </c>
      <c r="L62" s="4">
        <v>6</v>
      </c>
      <c r="M62" s="4">
        <v>3</v>
      </c>
      <c r="N62" s="4" t="s">
        <v>3</v>
      </c>
      <c r="O62" s="4">
        <v>2</v>
      </c>
      <c r="P62" s="4"/>
      <c r="Q62" s="4"/>
      <c r="R62" s="4"/>
      <c r="S62" s="4"/>
      <c r="T62" s="4"/>
      <c r="U62" s="4"/>
      <c r="V62" s="4"/>
      <c r="W62" s="4"/>
    </row>
    <row r="63" spans="1:245" x14ac:dyDescent="0.2">
      <c r="A63" s="4">
        <v>50</v>
      </c>
      <c r="B63" s="4">
        <v>0</v>
      </c>
      <c r="C63" s="4">
        <v>0</v>
      </c>
      <c r="D63" s="4">
        <v>1</v>
      </c>
      <c r="E63" s="4">
        <v>228</v>
      </c>
      <c r="F63" s="4">
        <f>ROUND(SourceП1!AY55,O63)</f>
        <v>207080.31</v>
      </c>
      <c r="G63" s="4" t="s">
        <v>156</v>
      </c>
      <c r="H63" s="4" t="s">
        <v>157</v>
      </c>
      <c r="I63" s="4"/>
      <c r="J63" s="4"/>
      <c r="K63" s="4">
        <v>228</v>
      </c>
      <c r="L63" s="4">
        <v>7</v>
      </c>
      <c r="M63" s="4">
        <v>3</v>
      </c>
      <c r="N63" s="4" t="s">
        <v>3</v>
      </c>
      <c r="O63" s="4">
        <v>2</v>
      </c>
      <c r="P63" s="4"/>
      <c r="Q63" s="4"/>
      <c r="R63" s="4"/>
      <c r="S63" s="4"/>
      <c r="T63" s="4"/>
      <c r="U63" s="4"/>
      <c r="V63" s="4"/>
      <c r="W63" s="4"/>
    </row>
    <row r="64" spans="1:245" x14ac:dyDescent="0.2">
      <c r="A64" s="4">
        <v>50</v>
      </c>
      <c r="B64" s="4">
        <v>0</v>
      </c>
      <c r="C64" s="4">
        <v>0</v>
      </c>
      <c r="D64" s="4">
        <v>1</v>
      </c>
      <c r="E64" s="4">
        <v>216</v>
      </c>
      <c r="F64" s="4">
        <f>ROUND(SourceП1!AP55,O64)</f>
        <v>0</v>
      </c>
      <c r="G64" s="4" t="s">
        <v>158</v>
      </c>
      <c r="H64" s="4" t="s">
        <v>159</v>
      </c>
      <c r="I64" s="4"/>
      <c r="J64" s="4"/>
      <c r="K64" s="4">
        <v>216</v>
      </c>
      <c r="L64" s="4">
        <v>8</v>
      </c>
      <c r="M64" s="4">
        <v>3</v>
      </c>
      <c r="N64" s="4" t="s">
        <v>3</v>
      </c>
      <c r="O64" s="4">
        <v>2</v>
      </c>
      <c r="P64" s="4"/>
      <c r="Q64" s="4"/>
      <c r="R64" s="4"/>
      <c r="S64" s="4"/>
      <c r="T64" s="4"/>
      <c r="U64" s="4"/>
      <c r="V64" s="4"/>
      <c r="W64" s="4"/>
    </row>
    <row r="65" spans="1:23" x14ac:dyDescent="0.2">
      <c r="A65" s="4">
        <v>50</v>
      </c>
      <c r="B65" s="4">
        <v>0</v>
      </c>
      <c r="C65" s="4">
        <v>0</v>
      </c>
      <c r="D65" s="4">
        <v>1</v>
      </c>
      <c r="E65" s="4">
        <v>223</v>
      </c>
      <c r="F65" s="4">
        <f>ROUND(SourceП1!AQ55,O65)</f>
        <v>0</v>
      </c>
      <c r="G65" s="4" t="s">
        <v>160</v>
      </c>
      <c r="H65" s="4" t="s">
        <v>161</v>
      </c>
      <c r="I65" s="4"/>
      <c r="J65" s="4"/>
      <c r="K65" s="4">
        <v>223</v>
      </c>
      <c r="L65" s="4">
        <v>9</v>
      </c>
      <c r="M65" s="4">
        <v>3</v>
      </c>
      <c r="N65" s="4" t="s">
        <v>3</v>
      </c>
      <c r="O65" s="4">
        <v>2</v>
      </c>
      <c r="P65" s="4"/>
      <c r="Q65" s="4"/>
      <c r="R65" s="4"/>
      <c r="S65" s="4"/>
      <c r="T65" s="4"/>
      <c r="U65" s="4"/>
      <c r="V65" s="4"/>
      <c r="W65" s="4"/>
    </row>
    <row r="66" spans="1:23" x14ac:dyDescent="0.2">
      <c r="A66" s="4">
        <v>50</v>
      </c>
      <c r="B66" s="4">
        <v>0</v>
      </c>
      <c r="C66" s="4">
        <v>0</v>
      </c>
      <c r="D66" s="4">
        <v>1</v>
      </c>
      <c r="E66" s="4">
        <v>229</v>
      </c>
      <c r="F66" s="4">
        <f>ROUND(SourceП1!AZ55,O66)</f>
        <v>0</v>
      </c>
      <c r="G66" s="4" t="s">
        <v>162</v>
      </c>
      <c r="H66" s="4" t="s">
        <v>163</v>
      </c>
      <c r="I66" s="4"/>
      <c r="J66" s="4"/>
      <c r="K66" s="4">
        <v>229</v>
      </c>
      <c r="L66" s="4">
        <v>10</v>
      </c>
      <c r="M66" s="4">
        <v>3</v>
      </c>
      <c r="N66" s="4" t="s">
        <v>3</v>
      </c>
      <c r="O66" s="4">
        <v>2</v>
      </c>
      <c r="P66" s="4"/>
      <c r="Q66" s="4"/>
      <c r="R66" s="4"/>
      <c r="S66" s="4"/>
      <c r="T66" s="4"/>
      <c r="U66" s="4"/>
      <c r="V66" s="4"/>
      <c r="W66" s="4"/>
    </row>
    <row r="67" spans="1:23" x14ac:dyDescent="0.2">
      <c r="A67" s="4">
        <v>50</v>
      </c>
      <c r="B67" s="4">
        <v>0</v>
      </c>
      <c r="C67" s="4">
        <v>0</v>
      </c>
      <c r="D67" s="4">
        <v>1</v>
      </c>
      <c r="E67" s="4">
        <v>203</v>
      </c>
      <c r="F67" s="4">
        <f>ROUND(SourceП1!Q55,O67)</f>
        <v>5477.42</v>
      </c>
      <c r="G67" s="4" t="s">
        <v>164</v>
      </c>
      <c r="H67" s="4" t="s">
        <v>165</v>
      </c>
      <c r="I67" s="4"/>
      <c r="J67" s="4"/>
      <c r="K67" s="4">
        <v>203</v>
      </c>
      <c r="L67" s="4">
        <v>11</v>
      </c>
      <c r="M67" s="4">
        <v>3</v>
      </c>
      <c r="N67" s="4" t="s">
        <v>3</v>
      </c>
      <c r="O67" s="4">
        <v>2</v>
      </c>
      <c r="P67" s="4"/>
      <c r="Q67" s="4"/>
      <c r="R67" s="4"/>
      <c r="S67" s="4"/>
      <c r="T67" s="4"/>
      <c r="U67" s="4"/>
      <c r="V67" s="4"/>
      <c r="W67" s="4"/>
    </row>
    <row r="68" spans="1:23" x14ac:dyDescent="0.2">
      <c r="A68" s="4">
        <v>50</v>
      </c>
      <c r="B68" s="4">
        <v>0</v>
      </c>
      <c r="C68" s="4">
        <v>0</v>
      </c>
      <c r="D68" s="4">
        <v>1</v>
      </c>
      <c r="E68" s="4">
        <v>231</v>
      </c>
      <c r="F68" s="4">
        <f>ROUND(SourceП1!BB55,O68)</f>
        <v>0</v>
      </c>
      <c r="G68" s="4" t="s">
        <v>166</v>
      </c>
      <c r="H68" s="4" t="s">
        <v>167</v>
      </c>
      <c r="I68" s="4"/>
      <c r="J68" s="4"/>
      <c r="K68" s="4">
        <v>231</v>
      </c>
      <c r="L68" s="4">
        <v>12</v>
      </c>
      <c r="M68" s="4">
        <v>3</v>
      </c>
      <c r="N68" s="4" t="s">
        <v>3</v>
      </c>
      <c r="O68" s="4">
        <v>2</v>
      </c>
      <c r="P68" s="4"/>
      <c r="Q68" s="4"/>
      <c r="R68" s="4"/>
      <c r="S68" s="4"/>
      <c r="T68" s="4"/>
      <c r="U68" s="4"/>
      <c r="V68" s="4"/>
      <c r="W68" s="4"/>
    </row>
    <row r="69" spans="1:23" x14ac:dyDescent="0.2">
      <c r="A69" s="4">
        <v>50</v>
      </c>
      <c r="B69" s="4">
        <v>0</v>
      </c>
      <c r="C69" s="4">
        <v>0</v>
      </c>
      <c r="D69" s="4">
        <v>1</v>
      </c>
      <c r="E69" s="4">
        <v>204</v>
      </c>
      <c r="F69" s="4">
        <f>ROUND(SourceП1!R55,O69)</f>
        <v>617.02</v>
      </c>
      <c r="G69" s="4" t="s">
        <v>168</v>
      </c>
      <c r="H69" s="4" t="s">
        <v>169</v>
      </c>
      <c r="I69" s="4"/>
      <c r="J69" s="4"/>
      <c r="K69" s="4">
        <v>204</v>
      </c>
      <c r="L69" s="4">
        <v>13</v>
      </c>
      <c r="M69" s="4">
        <v>3</v>
      </c>
      <c r="N69" s="4" t="s">
        <v>3</v>
      </c>
      <c r="O69" s="4">
        <v>2</v>
      </c>
      <c r="P69" s="4"/>
      <c r="Q69" s="4"/>
      <c r="R69" s="4"/>
      <c r="S69" s="4"/>
      <c r="T69" s="4"/>
      <c r="U69" s="4"/>
      <c r="V69" s="4"/>
      <c r="W69" s="4"/>
    </row>
    <row r="70" spans="1:23" x14ac:dyDescent="0.2">
      <c r="A70" s="4">
        <v>50</v>
      </c>
      <c r="B70" s="4">
        <v>0</v>
      </c>
      <c r="C70" s="4">
        <v>0</v>
      </c>
      <c r="D70" s="4">
        <v>1</v>
      </c>
      <c r="E70" s="4">
        <v>205</v>
      </c>
      <c r="F70" s="4">
        <f>ROUND(SourceП1!S55,O70)</f>
        <v>31401</v>
      </c>
      <c r="G70" s="4" t="s">
        <v>170</v>
      </c>
      <c r="H70" s="4" t="s">
        <v>171</v>
      </c>
      <c r="I70" s="4"/>
      <c r="J70" s="4"/>
      <c r="K70" s="4">
        <v>205</v>
      </c>
      <c r="L70" s="4">
        <v>14</v>
      </c>
      <c r="M70" s="4">
        <v>3</v>
      </c>
      <c r="N70" s="4" t="s">
        <v>3</v>
      </c>
      <c r="O70" s="4">
        <v>2</v>
      </c>
      <c r="P70" s="4"/>
      <c r="Q70" s="4"/>
      <c r="R70" s="4"/>
      <c r="S70" s="4"/>
      <c r="T70" s="4"/>
      <c r="U70" s="4"/>
      <c r="V70" s="4"/>
      <c r="W70" s="4"/>
    </row>
    <row r="71" spans="1:23" x14ac:dyDescent="0.2">
      <c r="A71" s="4">
        <v>50</v>
      </c>
      <c r="B71" s="4">
        <v>0</v>
      </c>
      <c r="C71" s="4">
        <v>0</v>
      </c>
      <c r="D71" s="4">
        <v>1</v>
      </c>
      <c r="E71" s="4">
        <v>232</v>
      </c>
      <c r="F71" s="4">
        <f>ROUND(SourceП1!BC55,O71)</f>
        <v>0</v>
      </c>
      <c r="G71" s="4" t="s">
        <v>172</v>
      </c>
      <c r="H71" s="4" t="s">
        <v>173</v>
      </c>
      <c r="I71" s="4"/>
      <c r="J71" s="4"/>
      <c r="K71" s="4">
        <v>232</v>
      </c>
      <c r="L71" s="4">
        <v>15</v>
      </c>
      <c r="M71" s="4">
        <v>3</v>
      </c>
      <c r="N71" s="4" t="s">
        <v>3</v>
      </c>
      <c r="O71" s="4">
        <v>2</v>
      </c>
      <c r="P71" s="4"/>
      <c r="Q71" s="4"/>
      <c r="R71" s="4"/>
      <c r="S71" s="4"/>
      <c r="T71" s="4"/>
      <c r="U71" s="4"/>
      <c r="V71" s="4"/>
      <c r="W71" s="4"/>
    </row>
    <row r="72" spans="1:23" x14ac:dyDescent="0.2">
      <c r="A72" s="4">
        <v>50</v>
      </c>
      <c r="B72" s="4">
        <v>0</v>
      </c>
      <c r="C72" s="4">
        <v>0</v>
      </c>
      <c r="D72" s="4">
        <v>1</v>
      </c>
      <c r="E72" s="4">
        <v>214</v>
      </c>
      <c r="F72" s="4">
        <f>ROUND(SourceП1!AS55,O72)</f>
        <v>0</v>
      </c>
      <c r="G72" s="4" t="s">
        <v>174</v>
      </c>
      <c r="H72" s="4" t="s">
        <v>175</v>
      </c>
      <c r="I72" s="4"/>
      <c r="J72" s="4"/>
      <c r="K72" s="4">
        <v>214</v>
      </c>
      <c r="L72" s="4">
        <v>16</v>
      </c>
      <c r="M72" s="4">
        <v>3</v>
      </c>
      <c r="N72" s="4" t="s">
        <v>3</v>
      </c>
      <c r="O72" s="4">
        <v>2</v>
      </c>
      <c r="P72" s="4"/>
      <c r="Q72" s="4"/>
      <c r="R72" s="4"/>
      <c r="S72" s="4"/>
      <c r="T72" s="4"/>
      <c r="U72" s="4"/>
      <c r="V72" s="4"/>
      <c r="W72" s="4"/>
    </row>
    <row r="73" spans="1:23" x14ac:dyDescent="0.2">
      <c r="A73" s="4">
        <v>50</v>
      </c>
      <c r="B73" s="4">
        <v>0</v>
      </c>
      <c r="C73" s="4">
        <v>0</v>
      </c>
      <c r="D73" s="4">
        <v>1</v>
      </c>
      <c r="E73" s="4">
        <v>215</v>
      </c>
      <c r="F73" s="4">
        <f>ROUND(SourceП1!AT55,O73)</f>
        <v>292665.86</v>
      </c>
      <c r="G73" s="4" t="s">
        <v>176</v>
      </c>
      <c r="H73" s="4" t="s">
        <v>177</v>
      </c>
      <c r="I73" s="4"/>
      <c r="J73" s="4"/>
      <c r="K73" s="4">
        <v>215</v>
      </c>
      <c r="L73" s="4">
        <v>17</v>
      </c>
      <c r="M73" s="4">
        <v>3</v>
      </c>
      <c r="N73" s="4" t="s">
        <v>3</v>
      </c>
      <c r="O73" s="4">
        <v>2</v>
      </c>
      <c r="P73" s="4"/>
      <c r="Q73" s="4"/>
      <c r="R73" s="4"/>
      <c r="S73" s="4"/>
      <c r="T73" s="4"/>
      <c r="U73" s="4"/>
      <c r="V73" s="4"/>
      <c r="W73" s="4"/>
    </row>
    <row r="74" spans="1:23" x14ac:dyDescent="0.2">
      <c r="A74" s="4">
        <v>50</v>
      </c>
      <c r="B74" s="4">
        <v>0</v>
      </c>
      <c r="C74" s="4">
        <v>0</v>
      </c>
      <c r="D74" s="4">
        <v>1</v>
      </c>
      <c r="E74" s="4">
        <v>217</v>
      </c>
      <c r="F74" s="4">
        <f>ROUND(SourceП1!AU55,O74)</f>
        <v>0</v>
      </c>
      <c r="G74" s="4" t="s">
        <v>178</v>
      </c>
      <c r="H74" s="4" t="s">
        <v>179</v>
      </c>
      <c r="I74" s="4"/>
      <c r="J74" s="4"/>
      <c r="K74" s="4">
        <v>217</v>
      </c>
      <c r="L74" s="4">
        <v>18</v>
      </c>
      <c r="M74" s="4">
        <v>3</v>
      </c>
      <c r="N74" s="4" t="s">
        <v>3</v>
      </c>
      <c r="O74" s="4">
        <v>2</v>
      </c>
      <c r="P74" s="4"/>
      <c r="Q74" s="4"/>
      <c r="R74" s="4"/>
      <c r="S74" s="4"/>
      <c r="T74" s="4"/>
      <c r="U74" s="4"/>
      <c r="V74" s="4"/>
      <c r="W74" s="4"/>
    </row>
    <row r="75" spans="1:23" x14ac:dyDescent="0.2">
      <c r="A75" s="4">
        <v>50</v>
      </c>
      <c r="B75" s="4">
        <v>0</v>
      </c>
      <c r="C75" s="4">
        <v>0</v>
      </c>
      <c r="D75" s="4">
        <v>1</v>
      </c>
      <c r="E75" s="4">
        <v>230</v>
      </c>
      <c r="F75" s="4">
        <f>ROUND(SourceП1!BA55,O75)</f>
        <v>0</v>
      </c>
      <c r="G75" s="4" t="s">
        <v>180</v>
      </c>
      <c r="H75" s="4" t="s">
        <v>181</v>
      </c>
      <c r="I75" s="4"/>
      <c r="J75" s="4"/>
      <c r="K75" s="4">
        <v>230</v>
      </c>
      <c r="L75" s="4">
        <v>19</v>
      </c>
      <c r="M75" s="4">
        <v>3</v>
      </c>
      <c r="N75" s="4" t="s">
        <v>3</v>
      </c>
      <c r="O75" s="4">
        <v>2</v>
      </c>
      <c r="P75" s="4"/>
      <c r="Q75" s="4"/>
      <c r="R75" s="4"/>
      <c r="S75" s="4"/>
      <c r="T75" s="4"/>
      <c r="U75" s="4"/>
      <c r="V75" s="4"/>
      <c r="W75" s="4"/>
    </row>
    <row r="76" spans="1:23" x14ac:dyDescent="0.2">
      <c r="A76" s="4">
        <v>50</v>
      </c>
      <c r="B76" s="4">
        <v>0</v>
      </c>
      <c r="C76" s="4">
        <v>0</v>
      </c>
      <c r="D76" s="4">
        <v>1</v>
      </c>
      <c r="E76" s="4">
        <v>206</v>
      </c>
      <c r="F76" s="4">
        <f>ROUND(SourceП1!T55,O76)</f>
        <v>0</v>
      </c>
      <c r="G76" s="4" t="s">
        <v>182</v>
      </c>
      <c r="H76" s="4" t="s">
        <v>183</v>
      </c>
      <c r="I76" s="4"/>
      <c r="J76" s="4"/>
      <c r="K76" s="4">
        <v>206</v>
      </c>
      <c r="L76" s="4">
        <v>20</v>
      </c>
      <c r="M76" s="4">
        <v>3</v>
      </c>
      <c r="N76" s="4" t="s">
        <v>3</v>
      </c>
      <c r="O76" s="4">
        <v>2</v>
      </c>
      <c r="P76" s="4"/>
      <c r="Q76" s="4"/>
      <c r="R76" s="4"/>
      <c r="S76" s="4"/>
      <c r="T76" s="4"/>
      <c r="U76" s="4"/>
      <c r="V76" s="4"/>
      <c r="W76" s="4"/>
    </row>
    <row r="77" spans="1:23" x14ac:dyDescent="0.2">
      <c r="A77" s="4">
        <v>50</v>
      </c>
      <c r="B77" s="4">
        <v>0</v>
      </c>
      <c r="C77" s="4">
        <v>0</v>
      </c>
      <c r="D77" s="4">
        <v>1</v>
      </c>
      <c r="E77" s="4">
        <v>207</v>
      </c>
      <c r="F77" s="4">
        <f>SourceП1!U55</f>
        <v>427.72839999999997</v>
      </c>
      <c r="G77" s="4" t="s">
        <v>184</v>
      </c>
      <c r="H77" s="4" t="s">
        <v>185</v>
      </c>
      <c r="I77" s="4"/>
      <c r="J77" s="4"/>
      <c r="K77" s="4">
        <v>207</v>
      </c>
      <c r="L77" s="4">
        <v>21</v>
      </c>
      <c r="M77" s="4">
        <v>3</v>
      </c>
      <c r="N77" s="4" t="s">
        <v>3</v>
      </c>
      <c r="O77" s="4">
        <v>-1</v>
      </c>
      <c r="P77" s="4"/>
      <c r="Q77" s="4"/>
      <c r="R77" s="4"/>
      <c r="S77" s="4"/>
      <c r="T77" s="4"/>
      <c r="U77" s="4"/>
      <c r="V77" s="4"/>
      <c r="W77" s="4"/>
    </row>
    <row r="78" spans="1:23" x14ac:dyDescent="0.2">
      <c r="A78" s="4">
        <v>50</v>
      </c>
      <c r="B78" s="4">
        <v>0</v>
      </c>
      <c r="C78" s="4">
        <v>0</v>
      </c>
      <c r="D78" s="4">
        <v>1</v>
      </c>
      <c r="E78" s="4">
        <v>208</v>
      </c>
      <c r="F78" s="4">
        <f>SourceП1!V55</f>
        <v>6.7240000000000002</v>
      </c>
      <c r="G78" s="4" t="s">
        <v>186</v>
      </c>
      <c r="H78" s="4" t="s">
        <v>187</v>
      </c>
      <c r="I78" s="4"/>
      <c r="J78" s="4"/>
      <c r="K78" s="4">
        <v>208</v>
      </c>
      <c r="L78" s="4">
        <v>22</v>
      </c>
      <c r="M78" s="4">
        <v>3</v>
      </c>
      <c r="N78" s="4" t="s">
        <v>3</v>
      </c>
      <c r="O78" s="4">
        <v>-1</v>
      </c>
      <c r="P78" s="4"/>
      <c r="Q78" s="4"/>
      <c r="R78" s="4"/>
      <c r="S78" s="4"/>
      <c r="T78" s="4"/>
      <c r="U78" s="4"/>
      <c r="V78" s="4"/>
      <c r="W78" s="4"/>
    </row>
    <row r="79" spans="1:23" x14ac:dyDescent="0.2">
      <c r="A79" s="4">
        <v>50</v>
      </c>
      <c r="B79" s="4">
        <v>0</v>
      </c>
      <c r="C79" s="4">
        <v>0</v>
      </c>
      <c r="D79" s="4">
        <v>1</v>
      </c>
      <c r="E79" s="4">
        <v>209</v>
      </c>
      <c r="F79" s="4">
        <f>ROUND(SourceП1!W55,O79)</f>
        <v>0</v>
      </c>
      <c r="G79" s="4" t="s">
        <v>188</v>
      </c>
      <c r="H79" s="4" t="s">
        <v>189</v>
      </c>
      <c r="I79" s="4"/>
      <c r="J79" s="4"/>
      <c r="K79" s="4">
        <v>209</v>
      </c>
      <c r="L79" s="4">
        <v>23</v>
      </c>
      <c r="M79" s="4">
        <v>3</v>
      </c>
      <c r="N79" s="4" t="s">
        <v>3</v>
      </c>
      <c r="O79" s="4">
        <v>2</v>
      </c>
      <c r="P79" s="4"/>
      <c r="Q79" s="4"/>
      <c r="R79" s="4"/>
      <c r="S79" s="4"/>
      <c r="T79" s="4"/>
      <c r="U79" s="4"/>
      <c r="V79" s="4"/>
      <c r="W79" s="4"/>
    </row>
    <row r="80" spans="1:23" x14ac:dyDescent="0.2">
      <c r="A80" s="4">
        <v>50</v>
      </c>
      <c r="B80" s="4">
        <v>0</v>
      </c>
      <c r="C80" s="4">
        <v>0</v>
      </c>
      <c r="D80" s="4">
        <v>1</v>
      </c>
      <c r="E80" s="4">
        <v>210</v>
      </c>
      <c r="F80" s="4">
        <f>ROUND(SourceП1!X55,O80)</f>
        <v>28487.52</v>
      </c>
      <c r="G80" s="4" t="s">
        <v>190</v>
      </c>
      <c r="H80" s="4" t="s">
        <v>191</v>
      </c>
      <c r="I80" s="4"/>
      <c r="J80" s="4"/>
      <c r="K80" s="4">
        <v>210</v>
      </c>
      <c r="L80" s="4">
        <v>24</v>
      </c>
      <c r="M80" s="4">
        <v>3</v>
      </c>
      <c r="N80" s="4" t="s">
        <v>3</v>
      </c>
      <c r="O80" s="4">
        <v>2</v>
      </c>
      <c r="P80" s="4"/>
      <c r="Q80" s="4"/>
      <c r="R80" s="4"/>
      <c r="S80" s="4"/>
      <c r="T80" s="4"/>
      <c r="U80" s="4"/>
      <c r="V80" s="4"/>
      <c r="W80" s="4"/>
    </row>
    <row r="81" spans="1:206" x14ac:dyDescent="0.2">
      <c r="A81" s="4">
        <v>50</v>
      </c>
      <c r="B81" s="4">
        <v>0</v>
      </c>
      <c r="C81" s="4">
        <v>0</v>
      </c>
      <c r="D81" s="4">
        <v>1</v>
      </c>
      <c r="E81" s="4">
        <v>211</v>
      </c>
      <c r="F81" s="4">
        <f>ROUND(SourceП1!Y55,O81)</f>
        <v>20219.61</v>
      </c>
      <c r="G81" s="4" t="s">
        <v>192</v>
      </c>
      <c r="H81" s="4" t="s">
        <v>193</v>
      </c>
      <c r="I81" s="4"/>
      <c r="J81" s="4"/>
      <c r="K81" s="4">
        <v>211</v>
      </c>
      <c r="L81" s="4">
        <v>25</v>
      </c>
      <c r="M81" s="4">
        <v>3</v>
      </c>
      <c r="N81" s="4" t="s">
        <v>3</v>
      </c>
      <c r="O81" s="4">
        <v>2</v>
      </c>
      <c r="P81" s="4"/>
      <c r="Q81" s="4"/>
      <c r="R81" s="4"/>
      <c r="S81" s="4"/>
      <c r="T81" s="4"/>
      <c r="U81" s="4"/>
      <c r="V81" s="4"/>
      <c r="W81" s="4"/>
    </row>
    <row r="82" spans="1:206" x14ac:dyDescent="0.2">
      <c r="A82" s="4">
        <v>50</v>
      </c>
      <c r="B82" s="4">
        <v>0</v>
      </c>
      <c r="C82" s="4">
        <v>0</v>
      </c>
      <c r="D82" s="4">
        <v>1</v>
      </c>
      <c r="E82" s="4">
        <v>224</v>
      </c>
      <c r="F82" s="4">
        <f>ROUND(SourceП1!AR55,O82)</f>
        <v>292665.86</v>
      </c>
      <c r="G82" s="4" t="s">
        <v>194</v>
      </c>
      <c r="H82" s="4" t="s">
        <v>195</v>
      </c>
      <c r="I82" s="4"/>
      <c r="J82" s="4"/>
      <c r="K82" s="4">
        <v>224</v>
      </c>
      <c r="L82" s="4">
        <v>26</v>
      </c>
      <c r="M82" s="4">
        <v>3</v>
      </c>
      <c r="N82" s="4" t="s">
        <v>3</v>
      </c>
      <c r="O82" s="4">
        <v>2</v>
      </c>
      <c r="P82" s="4"/>
      <c r="Q82" s="4"/>
      <c r="R82" s="4"/>
      <c r="S82" s="4"/>
      <c r="T82" s="4"/>
      <c r="U82" s="4"/>
      <c r="V82" s="4"/>
      <c r="W82" s="4"/>
    </row>
    <row r="83" spans="1:206" x14ac:dyDescent="0.2">
      <c r="A83" s="4">
        <v>50</v>
      </c>
      <c r="B83" s="4">
        <v>1</v>
      </c>
      <c r="C83" s="4">
        <v>0</v>
      </c>
      <c r="D83" s="4">
        <v>2</v>
      </c>
      <c r="E83" s="4">
        <v>0</v>
      </c>
      <c r="F83" s="4">
        <f>ROUND(F82,O83)</f>
        <v>292665.86</v>
      </c>
      <c r="G83" s="4" t="s">
        <v>196</v>
      </c>
      <c r="H83" s="4" t="s">
        <v>197</v>
      </c>
      <c r="I83" s="4"/>
      <c r="J83" s="4"/>
      <c r="K83" s="4">
        <v>212</v>
      </c>
      <c r="L83" s="4">
        <v>27</v>
      </c>
      <c r="M83" s="4">
        <v>0</v>
      </c>
      <c r="N83" s="4" t="s">
        <v>3</v>
      </c>
      <c r="O83" s="4">
        <v>2</v>
      </c>
      <c r="P83" s="4"/>
      <c r="Q83" s="4"/>
      <c r="R83" s="4"/>
      <c r="S83" s="4"/>
      <c r="T83" s="4"/>
      <c r="U83" s="4"/>
      <c r="V83" s="4"/>
      <c r="W83" s="4"/>
    </row>
    <row r="84" spans="1:206" x14ac:dyDescent="0.2">
      <c r="A84" s="4">
        <v>50</v>
      </c>
      <c r="B84" s="4">
        <v>1</v>
      </c>
      <c r="C84" s="4">
        <v>0</v>
      </c>
      <c r="D84" s="4">
        <v>2</v>
      </c>
      <c r="E84" s="4">
        <v>0</v>
      </c>
      <c r="F84" s="4">
        <f>ROUND(F83*0.18,O84)</f>
        <v>52679.85</v>
      </c>
      <c r="G84" s="4" t="s">
        <v>198</v>
      </c>
      <c r="H84" s="4" t="s">
        <v>199</v>
      </c>
      <c r="I84" s="4"/>
      <c r="J84" s="4"/>
      <c r="K84" s="4">
        <v>212</v>
      </c>
      <c r="L84" s="4">
        <v>28</v>
      </c>
      <c r="M84" s="4">
        <v>0</v>
      </c>
      <c r="N84" s="4" t="s">
        <v>3</v>
      </c>
      <c r="O84" s="4">
        <v>2</v>
      </c>
      <c r="P84" s="4"/>
      <c r="Q84" s="4"/>
      <c r="R84" s="4"/>
      <c r="S84" s="4"/>
      <c r="T84" s="4"/>
      <c r="U84" s="4"/>
      <c r="V84" s="4"/>
      <c r="W84" s="4"/>
    </row>
    <row r="85" spans="1:206" x14ac:dyDescent="0.2">
      <c r="A85" s="4">
        <v>50</v>
      </c>
      <c r="B85" s="4">
        <v>1</v>
      </c>
      <c r="C85" s="4">
        <v>0</v>
      </c>
      <c r="D85" s="4">
        <v>2</v>
      </c>
      <c r="E85" s="4">
        <v>213</v>
      </c>
      <c r="F85" s="4">
        <f>ROUND(F83+F84,O85)</f>
        <v>345345.71</v>
      </c>
      <c r="G85" s="4" t="s">
        <v>200</v>
      </c>
      <c r="H85" s="4" t="s">
        <v>194</v>
      </c>
      <c r="I85" s="4"/>
      <c r="J85" s="4"/>
      <c r="K85" s="4">
        <v>212</v>
      </c>
      <c r="L85" s="4">
        <v>29</v>
      </c>
      <c r="M85" s="4">
        <v>0</v>
      </c>
      <c r="N85" s="4" t="s">
        <v>3</v>
      </c>
      <c r="O85" s="4">
        <v>2</v>
      </c>
      <c r="P85" s="4"/>
      <c r="Q85" s="4"/>
      <c r="R85" s="4"/>
      <c r="S85" s="4"/>
      <c r="T85" s="4"/>
      <c r="U85" s="4"/>
      <c r="V85" s="4"/>
      <c r="W85" s="4"/>
    </row>
    <row r="87" spans="1:206" x14ac:dyDescent="0.2">
      <c r="A87" s="2">
        <v>51</v>
      </c>
      <c r="B87" s="2">
        <f>B12</f>
        <v>145</v>
      </c>
      <c r="C87" s="2">
        <f>A12</f>
        <v>1</v>
      </c>
      <c r="D87" s="2">
        <f>ROW(A12)</f>
        <v>12</v>
      </c>
      <c r="E87" s="2"/>
      <c r="F87" s="2" t="str">
        <f>IF(F12&lt;&gt;"",F12,"")</f>
        <v/>
      </c>
      <c r="G87" s="2" t="str">
        <f>IF(G12&lt;&gt;"",G12,"")</f>
        <v>Кислов пожарка ПОДВАЛ ШКУЛЁВА.</v>
      </c>
      <c r="H87" s="2">
        <v>0</v>
      </c>
      <c r="I87" s="2"/>
      <c r="J87" s="2"/>
      <c r="K87" s="2"/>
      <c r="L87" s="2"/>
      <c r="M87" s="2"/>
      <c r="N87" s="2"/>
      <c r="O87" s="2">
        <f t="shared" ref="O87:T87" si="55">ROUND(O55,2)</f>
        <v>243958.73</v>
      </c>
      <c r="P87" s="2">
        <f t="shared" si="55"/>
        <v>207080.31</v>
      </c>
      <c r="Q87" s="2">
        <f t="shared" si="55"/>
        <v>5477.42</v>
      </c>
      <c r="R87" s="2">
        <f t="shared" si="55"/>
        <v>617.02</v>
      </c>
      <c r="S87" s="2">
        <f t="shared" si="55"/>
        <v>31401</v>
      </c>
      <c r="T87" s="2">
        <f t="shared" si="55"/>
        <v>0</v>
      </c>
      <c r="U87" s="2">
        <f>U55</f>
        <v>427.72839999999997</v>
      </c>
      <c r="V87" s="2">
        <f>V55</f>
        <v>6.7240000000000002</v>
      </c>
      <c r="W87" s="2">
        <f>ROUND(W55,2)</f>
        <v>0</v>
      </c>
      <c r="X87" s="2">
        <f>ROUND(X55,2)</f>
        <v>28487.52</v>
      </c>
      <c r="Y87" s="2">
        <f>ROUND(Y55,2)</f>
        <v>20219.61</v>
      </c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>
        <f t="shared" ref="AO87:BC87" si="56">ROUND(AO55,2)</f>
        <v>0</v>
      </c>
      <c r="AP87" s="2">
        <f t="shared" si="56"/>
        <v>0</v>
      </c>
      <c r="AQ87" s="2">
        <f t="shared" si="56"/>
        <v>0</v>
      </c>
      <c r="AR87" s="2">
        <f t="shared" si="56"/>
        <v>292665.86</v>
      </c>
      <c r="AS87" s="2">
        <f t="shared" si="56"/>
        <v>0</v>
      </c>
      <c r="AT87" s="2">
        <f t="shared" si="56"/>
        <v>292665.86</v>
      </c>
      <c r="AU87" s="2">
        <f t="shared" si="56"/>
        <v>0</v>
      </c>
      <c r="AV87" s="2">
        <f t="shared" si="56"/>
        <v>207080.31</v>
      </c>
      <c r="AW87" s="2">
        <f t="shared" si="56"/>
        <v>207080.31</v>
      </c>
      <c r="AX87" s="2">
        <f t="shared" si="56"/>
        <v>0</v>
      </c>
      <c r="AY87" s="2">
        <f t="shared" si="56"/>
        <v>207080.31</v>
      </c>
      <c r="AZ87" s="2">
        <f t="shared" si="56"/>
        <v>0</v>
      </c>
      <c r="BA87" s="2">
        <f t="shared" si="56"/>
        <v>0</v>
      </c>
      <c r="BB87" s="2">
        <f t="shared" si="56"/>
        <v>0</v>
      </c>
      <c r="BC87" s="2">
        <f t="shared" si="56"/>
        <v>0</v>
      </c>
      <c r="BD87" s="2"/>
      <c r="BE87" s="2"/>
      <c r="BF87" s="2"/>
      <c r="BG87" s="2"/>
      <c r="BH87" s="2"/>
      <c r="BI87" s="2"/>
      <c r="BJ87" s="2"/>
      <c r="BK87" s="2"/>
      <c r="BL87" s="2"/>
      <c r="BM87" s="2"/>
      <c r="BN87" s="2"/>
      <c r="BO87" s="2"/>
      <c r="BP87" s="2"/>
      <c r="BQ87" s="2"/>
      <c r="BR87" s="2"/>
      <c r="BS87" s="2"/>
      <c r="BT87" s="2"/>
      <c r="BU87" s="2"/>
      <c r="BV87" s="2"/>
      <c r="BW87" s="2"/>
      <c r="BX87" s="2"/>
      <c r="BY87" s="2"/>
      <c r="BZ87" s="2"/>
      <c r="CA87" s="2"/>
      <c r="CB87" s="2"/>
      <c r="CC87" s="2"/>
      <c r="CD87" s="2"/>
      <c r="CE87" s="2"/>
      <c r="CF87" s="2"/>
      <c r="CG87" s="2"/>
      <c r="CH87" s="2"/>
      <c r="CI87" s="2"/>
      <c r="CJ87" s="2"/>
      <c r="CK87" s="2"/>
      <c r="CL87" s="2"/>
      <c r="CM87" s="2"/>
      <c r="CN87" s="2"/>
      <c r="CO87" s="2"/>
      <c r="CP87" s="2"/>
      <c r="CQ87" s="2"/>
      <c r="CR87" s="2"/>
      <c r="CS87" s="2"/>
      <c r="CT87" s="2"/>
      <c r="CU87" s="2"/>
      <c r="CV87" s="2"/>
      <c r="CW87" s="2"/>
      <c r="CX87" s="2"/>
      <c r="CY87" s="2"/>
      <c r="CZ87" s="2"/>
      <c r="DA87" s="2"/>
      <c r="DB87" s="2"/>
      <c r="DC87" s="2"/>
      <c r="DD87" s="2"/>
      <c r="DE87" s="2"/>
      <c r="DF87" s="2"/>
      <c r="DG87" s="3"/>
      <c r="DH87" s="3"/>
      <c r="DI87" s="3"/>
      <c r="DJ87" s="3"/>
      <c r="DK87" s="3"/>
      <c r="DL87" s="3"/>
      <c r="DM87" s="3"/>
      <c r="DN87" s="3"/>
      <c r="DO87" s="3"/>
      <c r="DP87" s="3"/>
      <c r="DQ87" s="3"/>
      <c r="DR87" s="3"/>
      <c r="DS87" s="3"/>
      <c r="DT87" s="3"/>
      <c r="DU87" s="3"/>
      <c r="DV87" s="3"/>
      <c r="DW87" s="3"/>
      <c r="DX87" s="3"/>
      <c r="DY87" s="3"/>
      <c r="DZ87" s="3"/>
      <c r="EA87" s="3"/>
      <c r="EB87" s="3"/>
      <c r="EC87" s="3"/>
      <c r="ED87" s="3"/>
      <c r="EE87" s="3"/>
      <c r="EF87" s="3"/>
      <c r="EG87" s="3"/>
      <c r="EH87" s="3"/>
      <c r="EI87" s="3"/>
      <c r="EJ87" s="3"/>
      <c r="EK87" s="3"/>
      <c r="EL87" s="3"/>
      <c r="EM87" s="3"/>
      <c r="EN87" s="3"/>
      <c r="EO87" s="3"/>
      <c r="EP87" s="3"/>
      <c r="EQ87" s="3"/>
      <c r="ER87" s="3"/>
      <c r="ES87" s="3"/>
      <c r="ET87" s="3"/>
      <c r="EU87" s="3"/>
      <c r="EV87" s="3"/>
      <c r="EW87" s="3"/>
      <c r="EX87" s="3"/>
      <c r="EY87" s="3"/>
      <c r="EZ87" s="3"/>
      <c r="FA87" s="3"/>
      <c r="FB87" s="3"/>
      <c r="FC87" s="3"/>
      <c r="FD87" s="3"/>
      <c r="FE87" s="3"/>
      <c r="FF87" s="3"/>
      <c r="FG87" s="3"/>
      <c r="FH87" s="3"/>
      <c r="FI87" s="3"/>
      <c r="FJ87" s="3"/>
      <c r="FK87" s="3"/>
      <c r="FL87" s="3"/>
      <c r="FM87" s="3"/>
      <c r="FN87" s="3"/>
      <c r="FO87" s="3"/>
      <c r="FP87" s="3"/>
      <c r="FQ87" s="3"/>
      <c r="FR87" s="3"/>
      <c r="FS87" s="3"/>
      <c r="FT87" s="3"/>
      <c r="FU87" s="3"/>
      <c r="FV87" s="3"/>
      <c r="FW87" s="3"/>
      <c r="FX87" s="3"/>
      <c r="FY87" s="3"/>
      <c r="FZ87" s="3"/>
      <c r="GA87" s="3"/>
      <c r="GB87" s="3"/>
      <c r="GC87" s="3"/>
      <c r="GD87" s="3"/>
      <c r="GE87" s="3"/>
      <c r="GF87" s="3"/>
      <c r="GG87" s="3"/>
      <c r="GH87" s="3"/>
      <c r="GI87" s="3"/>
      <c r="GJ87" s="3"/>
      <c r="GK87" s="3"/>
      <c r="GL87" s="3"/>
      <c r="GM87" s="3"/>
      <c r="GN87" s="3"/>
      <c r="GO87" s="3"/>
      <c r="GP87" s="3"/>
      <c r="GQ87" s="3"/>
      <c r="GR87" s="3"/>
      <c r="GS87" s="3"/>
      <c r="GT87" s="3"/>
      <c r="GU87" s="3"/>
      <c r="GV87" s="3"/>
      <c r="GW87" s="3"/>
      <c r="GX87" s="3">
        <v>0</v>
      </c>
    </row>
    <row r="89" spans="1:206" x14ac:dyDescent="0.2">
      <c r="A89" s="4">
        <v>50</v>
      </c>
      <c r="B89" s="4">
        <v>0</v>
      </c>
      <c r="C89" s="4">
        <v>0</v>
      </c>
      <c r="D89" s="4">
        <v>1</v>
      </c>
      <c r="E89" s="4">
        <v>201</v>
      </c>
      <c r="F89" s="4">
        <f>ROUND(SourceП1!O87,O89)</f>
        <v>243958.73</v>
      </c>
      <c r="G89" s="4" t="s">
        <v>144</v>
      </c>
      <c r="H89" s="4" t="s">
        <v>145</v>
      </c>
      <c r="I89" s="4"/>
      <c r="J89" s="4"/>
      <c r="K89" s="4">
        <v>201</v>
      </c>
      <c r="L89" s="4">
        <v>1</v>
      </c>
      <c r="M89" s="4">
        <v>3</v>
      </c>
      <c r="N89" s="4" t="s">
        <v>3</v>
      </c>
      <c r="O89" s="4">
        <v>2</v>
      </c>
      <c r="P89" s="4"/>
      <c r="Q89" s="4"/>
      <c r="R89" s="4"/>
      <c r="S89" s="4"/>
      <c r="T89" s="4"/>
      <c r="U89" s="4"/>
      <c r="V89" s="4"/>
      <c r="W89" s="4"/>
    </row>
    <row r="90" spans="1:206" x14ac:dyDescent="0.2">
      <c r="A90" s="4">
        <v>50</v>
      </c>
      <c r="B90" s="4">
        <v>0</v>
      </c>
      <c r="C90" s="4">
        <v>0</v>
      </c>
      <c r="D90" s="4">
        <v>1</v>
      </c>
      <c r="E90" s="4">
        <v>202</v>
      </c>
      <c r="F90" s="4">
        <f>ROUND(SourceП1!P87,O90)</f>
        <v>207080.31</v>
      </c>
      <c r="G90" s="4" t="s">
        <v>146</v>
      </c>
      <c r="H90" s="4" t="s">
        <v>147</v>
      </c>
      <c r="I90" s="4"/>
      <c r="J90" s="4"/>
      <c r="K90" s="4">
        <v>202</v>
      </c>
      <c r="L90" s="4">
        <v>2</v>
      </c>
      <c r="M90" s="4">
        <v>3</v>
      </c>
      <c r="N90" s="4" t="s">
        <v>3</v>
      </c>
      <c r="O90" s="4">
        <v>2</v>
      </c>
      <c r="P90" s="4"/>
      <c r="Q90" s="4"/>
      <c r="R90" s="4"/>
      <c r="S90" s="4"/>
      <c r="T90" s="4"/>
      <c r="U90" s="4"/>
      <c r="V90" s="4"/>
      <c r="W90" s="4"/>
    </row>
    <row r="91" spans="1:206" x14ac:dyDescent="0.2">
      <c r="A91" s="4">
        <v>50</v>
      </c>
      <c r="B91" s="4">
        <v>0</v>
      </c>
      <c r="C91" s="4">
        <v>0</v>
      </c>
      <c r="D91" s="4">
        <v>1</v>
      </c>
      <c r="E91" s="4">
        <v>222</v>
      </c>
      <c r="F91" s="4">
        <f>ROUND(SourceП1!AO87,O91)</f>
        <v>0</v>
      </c>
      <c r="G91" s="4" t="s">
        <v>148</v>
      </c>
      <c r="H91" s="4" t="s">
        <v>149</v>
      </c>
      <c r="I91" s="4"/>
      <c r="J91" s="4"/>
      <c r="K91" s="4">
        <v>222</v>
      </c>
      <c r="L91" s="4">
        <v>3</v>
      </c>
      <c r="M91" s="4">
        <v>3</v>
      </c>
      <c r="N91" s="4" t="s">
        <v>3</v>
      </c>
      <c r="O91" s="4">
        <v>2</v>
      </c>
      <c r="P91" s="4"/>
      <c r="Q91" s="4"/>
      <c r="R91" s="4"/>
      <c r="S91" s="4"/>
      <c r="T91" s="4"/>
      <c r="U91" s="4"/>
      <c r="V91" s="4"/>
      <c r="W91" s="4"/>
    </row>
    <row r="92" spans="1:206" x14ac:dyDescent="0.2">
      <c r="A92" s="4">
        <v>50</v>
      </c>
      <c r="B92" s="4">
        <v>0</v>
      </c>
      <c r="C92" s="4">
        <v>0</v>
      </c>
      <c r="D92" s="4">
        <v>1</v>
      </c>
      <c r="E92" s="4">
        <v>225</v>
      </c>
      <c r="F92" s="4">
        <f>ROUND(SourceП1!AV87,O92)</f>
        <v>207080.31</v>
      </c>
      <c r="G92" s="4" t="s">
        <v>150</v>
      </c>
      <c r="H92" s="4" t="s">
        <v>151</v>
      </c>
      <c r="I92" s="4"/>
      <c r="J92" s="4"/>
      <c r="K92" s="4">
        <v>225</v>
      </c>
      <c r="L92" s="4">
        <v>4</v>
      </c>
      <c r="M92" s="4">
        <v>3</v>
      </c>
      <c r="N92" s="4" t="s">
        <v>3</v>
      </c>
      <c r="O92" s="4">
        <v>2</v>
      </c>
      <c r="P92" s="4"/>
      <c r="Q92" s="4"/>
      <c r="R92" s="4"/>
      <c r="S92" s="4"/>
      <c r="T92" s="4"/>
      <c r="U92" s="4"/>
      <c r="V92" s="4"/>
      <c r="W92" s="4"/>
    </row>
    <row r="93" spans="1:206" x14ac:dyDescent="0.2">
      <c r="A93" s="4">
        <v>50</v>
      </c>
      <c r="B93" s="4">
        <v>0</v>
      </c>
      <c r="C93" s="4">
        <v>0</v>
      </c>
      <c r="D93" s="4">
        <v>1</v>
      </c>
      <c r="E93" s="4">
        <v>226</v>
      </c>
      <c r="F93" s="4">
        <f>ROUND(SourceП1!AW87,O93)</f>
        <v>207080.31</v>
      </c>
      <c r="G93" s="4" t="s">
        <v>152</v>
      </c>
      <c r="H93" s="4" t="s">
        <v>153</v>
      </c>
      <c r="I93" s="4"/>
      <c r="J93" s="4"/>
      <c r="K93" s="4">
        <v>226</v>
      </c>
      <c r="L93" s="4">
        <v>5</v>
      </c>
      <c r="M93" s="4">
        <v>3</v>
      </c>
      <c r="N93" s="4" t="s">
        <v>3</v>
      </c>
      <c r="O93" s="4">
        <v>2</v>
      </c>
      <c r="P93" s="4"/>
      <c r="Q93" s="4"/>
      <c r="R93" s="4"/>
      <c r="S93" s="4"/>
      <c r="T93" s="4"/>
      <c r="U93" s="4"/>
      <c r="V93" s="4"/>
      <c r="W93" s="4"/>
    </row>
    <row r="94" spans="1:206" x14ac:dyDescent="0.2">
      <c r="A94" s="4">
        <v>50</v>
      </c>
      <c r="B94" s="4">
        <v>0</v>
      </c>
      <c r="C94" s="4">
        <v>0</v>
      </c>
      <c r="D94" s="4">
        <v>1</v>
      </c>
      <c r="E94" s="4">
        <v>227</v>
      </c>
      <c r="F94" s="4">
        <f>ROUND(SourceП1!AX87,O94)</f>
        <v>0</v>
      </c>
      <c r="G94" s="4" t="s">
        <v>154</v>
      </c>
      <c r="H94" s="4" t="s">
        <v>155</v>
      </c>
      <c r="I94" s="4"/>
      <c r="J94" s="4"/>
      <c r="K94" s="4">
        <v>227</v>
      </c>
      <c r="L94" s="4">
        <v>6</v>
      </c>
      <c r="M94" s="4">
        <v>3</v>
      </c>
      <c r="N94" s="4" t="s">
        <v>3</v>
      </c>
      <c r="O94" s="4">
        <v>2</v>
      </c>
      <c r="P94" s="4"/>
      <c r="Q94" s="4"/>
      <c r="R94" s="4"/>
      <c r="S94" s="4"/>
      <c r="T94" s="4"/>
      <c r="U94" s="4"/>
      <c r="V94" s="4"/>
      <c r="W94" s="4"/>
    </row>
    <row r="95" spans="1:206" x14ac:dyDescent="0.2">
      <c r="A95" s="4">
        <v>50</v>
      </c>
      <c r="B95" s="4">
        <v>0</v>
      </c>
      <c r="C95" s="4">
        <v>0</v>
      </c>
      <c r="D95" s="4">
        <v>1</v>
      </c>
      <c r="E95" s="4">
        <v>228</v>
      </c>
      <c r="F95" s="4">
        <f>ROUND(SourceП1!AY87,O95)</f>
        <v>207080.31</v>
      </c>
      <c r="G95" s="4" t="s">
        <v>156</v>
      </c>
      <c r="H95" s="4" t="s">
        <v>157</v>
      </c>
      <c r="I95" s="4"/>
      <c r="J95" s="4"/>
      <c r="K95" s="4">
        <v>228</v>
      </c>
      <c r="L95" s="4">
        <v>7</v>
      </c>
      <c r="M95" s="4">
        <v>3</v>
      </c>
      <c r="N95" s="4" t="s">
        <v>3</v>
      </c>
      <c r="O95" s="4">
        <v>2</v>
      </c>
      <c r="P95" s="4"/>
      <c r="Q95" s="4"/>
      <c r="R95" s="4"/>
      <c r="S95" s="4"/>
      <c r="T95" s="4"/>
      <c r="U95" s="4"/>
      <c r="V95" s="4"/>
      <c r="W95" s="4"/>
    </row>
    <row r="96" spans="1:206" x14ac:dyDescent="0.2">
      <c r="A96" s="4">
        <v>50</v>
      </c>
      <c r="B96" s="4">
        <v>0</v>
      </c>
      <c r="C96" s="4">
        <v>0</v>
      </c>
      <c r="D96" s="4">
        <v>1</v>
      </c>
      <c r="E96" s="4">
        <v>216</v>
      </c>
      <c r="F96" s="4">
        <f>ROUND(SourceП1!AP87,O96)</f>
        <v>0</v>
      </c>
      <c r="G96" s="4" t="s">
        <v>158</v>
      </c>
      <c r="H96" s="4" t="s">
        <v>159</v>
      </c>
      <c r="I96" s="4"/>
      <c r="J96" s="4"/>
      <c r="K96" s="4">
        <v>216</v>
      </c>
      <c r="L96" s="4">
        <v>8</v>
      </c>
      <c r="M96" s="4">
        <v>3</v>
      </c>
      <c r="N96" s="4" t="s">
        <v>3</v>
      </c>
      <c r="O96" s="4">
        <v>2</v>
      </c>
      <c r="P96" s="4"/>
      <c r="Q96" s="4"/>
      <c r="R96" s="4"/>
      <c r="S96" s="4"/>
      <c r="T96" s="4"/>
      <c r="U96" s="4"/>
      <c r="V96" s="4"/>
      <c r="W96" s="4"/>
    </row>
    <row r="97" spans="1:23" x14ac:dyDescent="0.2">
      <c r="A97" s="4">
        <v>50</v>
      </c>
      <c r="B97" s="4">
        <v>0</v>
      </c>
      <c r="C97" s="4">
        <v>0</v>
      </c>
      <c r="D97" s="4">
        <v>1</v>
      </c>
      <c r="E97" s="4">
        <v>223</v>
      </c>
      <c r="F97" s="4">
        <f>ROUND(SourceП1!AQ87,O97)</f>
        <v>0</v>
      </c>
      <c r="G97" s="4" t="s">
        <v>160</v>
      </c>
      <c r="H97" s="4" t="s">
        <v>161</v>
      </c>
      <c r="I97" s="4"/>
      <c r="J97" s="4"/>
      <c r="K97" s="4">
        <v>223</v>
      </c>
      <c r="L97" s="4">
        <v>9</v>
      </c>
      <c r="M97" s="4">
        <v>3</v>
      </c>
      <c r="N97" s="4" t="s">
        <v>3</v>
      </c>
      <c r="O97" s="4">
        <v>2</v>
      </c>
      <c r="P97" s="4"/>
      <c r="Q97" s="4"/>
      <c r="R97" s="4"/>
      <c r="S97" s="4"/>
      <c r="T97" s="4"/>
      <c r="U97" s="4"/>
      <c r="V97" s="4"/>
      <c r="W97" s="4"/>
    </row>
    <row r="98" spans="1:23" x14ac:dyDescent="0.2">
      <c r="A98" s="4">
        <v>50</v>
      </c>
      <c r="B98" s="4">
        <v>0</v>
      </c>
      <c r="C98" s="4">
        <v>0</v>
      </c>
      <c r="D98" s="4">
        <v>1</v>
      </c>
      <c r="E98" s="4">
        <v>229</v>
      </c>
      <c r="F98" s="4">
        <f>ROUND(SourceП1!AZ87,O98)</f>
        <v>0</v>
      </c>
      <c r="G98" s="4" t="s">
        <v>162</v>
      </c>
      <c r="H98" s="4" t="s">
        <v>163</v>
      </c>
      <c r="I98" s="4"/>
      <c r="J98" s="4"/>
      <c r="K98" s="4">
        <v>229</v>
      </c>
      <c r="L98" s="4">
        <v>10</v>
      </c>
      <c r="M98" s="4">
        <v>3</v>
      </c>
      <c r="N98" s="4" t="s">
        <v>3</v>
      </c>
      <c r="O98" s="4">
        <v>2</v>
      </c>
      <c r="P98" s="4"/>
      <c r="Q98" s="4"/>
      <c r="R98" s="4"/>
      <c r="S98" s="4"/>
      <c r="T98" s="4"/>
      <c r="U98" s="4"/>
      <c r="V98" s="4"/>
      <c r="W98" s="4"/>
    </row>
    <row r="99" spans="1:23" x14ac:dyDescent="0.2">
      <c r="A99" s="4">
        <v>50</v>
      </c>
      <c r="B99" s="4">
        <v>0</v>
      </c>
      <c r="C99" s="4">
        <v>0</v>
      </c>
      <c r="D99" s="4">
        <v>1</v>
      </c>
      <c r="E99" s="4">
        <v>203</v>
      </c>
      <c r="F99" s="4">
        <f>ROUND(SourceП1!Q87,O99)</f>
        <v>5477.42</v>
      </c>
      <c r="G99" s="4" t="s">
        <v>164</v>
      </c>
      <c r="H99" s="4" t="s">
        <v>165</v>
      </c>
      <c r="I99" s="4"/>
      <c r="J99" s="4"/>
      <c r="K99" s="4">
        <v>203</v>
      </c>
      <c r="L99" s="4">
        <v>11</v>
      </c>
      <c r="M99" s="4">
        <v>3</v>
      </c>
      <c r="N99" s="4" t="s">
        <v>3</v>
      </c>
      <c r="O99" s="4">
        <v>2</v>
      </c>
      <c r="P99" s="4"/>
      <c r="Q99" s="4"/>
      <c r="R99" s="4"/>
      <c r="S99" s="4"/>
      <c r="T99" s="4"/>
      <c r="U99" s="4"/>
      <c r="V99" s="4"/>
      <c r="W99" s="4"/>
    </row>
    <row r="100" spans="1:23" x14ac:dyDescent="0.2">
      <c r="A100" s="4">
        <v>50</v>
      </c>
      <c r="B100" s="4">
        <v>0</v>
      </c>
      <c r="C100" s="4">
        <v>0</v>
      </c>
      <c r="D100" s="4">
        <v>1</v>
      </c>
      <c r="E100" s="4">
        <v>231</v>
      </c>
      <c r="F100" s="4">
        <f>ROUND(SourceП1!BB87,O100)</f>
        <v>0</v>
      </c>
      <c r="G100" s="4" t="s">
        <v>166</v>
      </c>
      <c r="H100" s="4" t="s">
        <v>167</v>
      </c>
      <c r="I100" s="4"/>
      <c r="J100" s="4"/>
      <c r="K100" s="4">
        <v>231</v>
      </c>
      <c r="L100" s="4">
        <v>12</v>
      </c>
      <c r="M100" s="4">
        <v>3</v>
      </c>
      <c r="N100" s="4" t="s">
        <v>3</v>
      </c>
      <c r="O100" s="4">
        <v>2</v>
      </c>
      <c r="P100" s="4"/>
      <c r="Q100" s="4"/>
      <c r="R100" s="4"/>
      <c r="S100" s="4"/>
      <c r="T100" s="4"/>
      <c r="U100" s="4"/>
      <c r="V100" s="4"/>
      <c r="W100" s="4"/>
    </row>
    <row r="101" spans="1:23" x14ac:dyDescent="0.2">
      <c r="A101" s="4">
        <v>50</v>
      </c>
      <c r="B101" s="4">
        <v>0</v>
      </c>
      <c r="C101" s="4">
        <v>0</v>
      </c>
      <c r="D101" s="4">
        <v>1</v>
      </c>
      <c r="E101" s="4">
        <v>204</v>
      </c>
      <c r="F101" s="4">
        <f>ROUND(SourceП1!R87,O101)</f>
        <v>617.02</v>
      </c>
      <c r="G101" s="4" t="s">
        <v>168</v>
      </c>
      <c r="H101" s="4" t="s">
        <v>169</v>
      </c>
      <c r="I101" s="4"/>
      <c r="J101" s="4"/>
      <c r="K101" s="4">
        <v>204</v>
      </c>
      <c r="L101" s="4">
        <v>13</v>
      </c>
      <c r="M101" s="4">
        <v>3</v>
      </c>
      <c r="N101" s="4" t="s">
        <v>3</v>
      </c>
      <c r="O101" s="4">
        <v>2</v>
      </c>
      <c r="P101" s="4"/>
      <c r="Q101" s="4"/>
      <c r="R101" s="4"/>
      <c r="S101" s="4"/>
      <c r="T101" s="4"/>
      <c r="U101" s="4"/>
      <c r="V101" s="4"/>
      <c r="W101" s="4"/>
    </row>
    <row r="102" spans="1:23" x14ac:dyDescent="0.2">
      <c r="A102" s="4">
        <v>50</v>
      </c>
      <c r="B102" s="4">
        <v>0</v>
      </c>
      <c r="C102" s="4">
        <v>0</v>
      </c>
      <c r="D102" s="4">
        <v>1</v>
      </c>
      <c r="E102" s="4">
        <v>205</v>
      </c>
      <c r="F102" s="4">
        <f>ROUND(SourceП1!S87,O102)</f>
        <v>31401</v>
      </c>
      <c r="G102" s="4" t="s">
        <v>170</v>
      </c>
      <c r="H102" s="4" t="s">
        <v>171</v>
      </c>
      <c r="I102" s="4"/>
      <c r="J102" s="4"/>
      <c r="K102" s="4">
        <v>205</v>
      </c>
      <c r="L102" s="4">
        <v>14</v>
      </c>
      <c r="M102" s="4">
        <v>3</v>
      </c>
      <c r="N102" s="4" t="s">
        <v>3</v>
      </c>
      <c r="O102" s="4">
        <v>2</v>
      </c>
      <c r="P102" s="4"/>
      <c r="Q102" s="4"/>
      <c r="R102" s="4"/>
      <c r="S102" s="4"/>
      <c r="T102" s="4"/>
      <c r="U102" s="4"/>
      <c r="V102" s="4"/>
      <c r="W102" s="4"/>
    </row>
    <row r="103" spans="1:23" x14ac:dyDescent="0.2">
      <c r="A103" s="4">
        <v>50</v>
      </c>
      <c r="B103" s="4">
        <v>0</v>
      </c>
      <c r="C103" s="4">
        <v>0</v>
      </c>
      <c r="D103" s="4">
        <v>1</v>
      </c>
      <c r="E103" s="4">
        <v>232</v>
      </c>
      <c r="F103" s="4">
        <f>ROUND(SourceП1!BC87,O103)</f>
        <v>0</v>
      </c>
      <c r="G103" s="4" t="s">
        <v>172</v>
      </c>
      <c r="H103" s="4" t="s">
        <v>173</v>
      </c>
      <c r="I103" s="4"/>
      <c r="J103" s="4"/>
      <c r="K103" s="4">
        <v>232</v>
      </c>
      <c r="L103" s="4">
        <v>15</v>
      </c>
      <c r="M103" s="4">
        <v>3</v>
      </c>
      <c r="N103" s="4" t="s">
        <v>3</v>
      </c>
      <c r="O103" s="4">
        <v>2</v>
      </c>
      <c r="P103" s="4"/>
      <c r="Q103" s="4"/>
      <c r="R103" s="4"/>
      <c r="S103" s="4"/>
      <c r="T103" s="4"/>
      <c r="U103" s="4"/>
      <c r="V103" s="4"/>
      <c r="W103" s="4"/>
    </row>
    <row r="104" spans="1:23" x14ac:dyDescent="0.2">
      <c r="A104" s="4">
        <v>50</v>
      </c>
      <c r="B104" s="4">
        <v>0</v>
      </c>
      <c r="C104" s="4">
        <v>0</v>
      </c>
      <c r="D104" s="4">
        <v>1</v>
      </c>
      <c r="E104" s="4">
        <v>214</v>
      </c>
      <c r="F104" s="4">
        <f>ROUND(SourceП1!AS87,O104)</f>
        <v>0</v>
      </c>
      <c r="G104" s="4" t="s">
        <v>174</v>
      </c>
      <c r="H104" s="4" t="s">
        <v>175</v>
      </c>
      <c r="I104" s="4"/>
      <c r="J104" s="4"/>
      <c r="K104" s="4">
        <v>214</v>
      </c>
      <c r="L104" s="4">
        <v>16</v>
      </c>
      <c r="M104" s="4">
        <v>3</v>
      </c>
      <c r="N104" s="4" t="s">
        <v>3</v>
      </c>
      <c r="O104" s="4">
        <v>2</v>
      </c>
      <c r="P104" s="4"/>
      <c r="Q104" s="4"/>
      <c r="R104" s="4"/>
      <c r="S104" s="4"/>
      <c r="T104" s="4"/>
      <c r="U104" s="4"/>
      <c r="V104" s="4"/>
      <c r="W104" s="4"/>
    </row>
    <row r="105" spans="1:23" x14ac:dyDescent="0.2">
      <c r="A105" s="4">
        <v>50</v>
      </c>
      <c r="B105" s="4">
        <v>0</v>
      </c>
      <c r="C105" s="4">
        <v>0</v>
      </c>
      <c r="D105" s="4">
        <v>1</v>
      </c>
      <c r="E105" s="4">
        <v>215</v>
      </c>
      <c r="F105" s="4">
        <f>ROUND(SourceП1!AT87,O105)</f>
        <v>292665.86</v>
      </c>
      <c r="G105" s="4" t="s">
        <v>176</v>
      </c>
      <c r="H105" s="4" t="s">
        <v>177</v>
      </c>
      <c r="I105" s="4"/>
      <c r="J105" s="4"/>
      <c r="K105" s="4">
        <v>215</v>
      </c>
      <c r="L105" s="4">
        <v>17</v>
      </c>
      <c r="M105" s="4">
        <v>3</v>
      </c>
      <c r="N105" s="4" t="s">
        <v>3</v>
      </c>
      <c r="O105" s="4">
        <v>2</v>
      </c>
      <c r="P105" s="4"/>
      <c r="Q105" s="4"/>
      <c r="R105" s="4"/>
      <c r="S105" s="4"/>
      <c r="T105" s="4"/>
      <c r="U105" s="4"/>
      <c r="V105" s="4"/>
      <c r="W105" s="4"/>
    </row>
    <row r="106" spans="1:23" x14ac:dyDescent="0.2">
      <c r="A106" s="4">
        <v>50</v>
      </c>
      <c r="B106" s="4">
        <v>0</v>
      </c>
      <c r="C106" s="4">
        <v>0</v>
      </c>
      <c r="D106" s="4">
        <v>1</v>
      </c>
      <c r="E106" s="4">
        <v>217</v>
      </c>
      <c r="F106" s="4">
        <f>ROUND(SourceП1!AU87,O106)</f>
        <v>0</v>
      </c>
      <c r="G106" s="4" t="s">
        <v>178</v>
      </c>
      <c r="H106" s="4" t="s">
        <v>179</v>
      </c>
      <c r="I106" s="4"/>
      <c r="J106" s="4"/>
      <c r="K106" s="4">
        <v>217</v>
      </c>
      <c r="L106" s="4">
        <v>18</v>
      </c>
      <c r="M106" s="4">
        <v>3</v>
      </c>
      <c r="N106" s="4" t="s">
        <v>3</v>
      </c>
      <c r="O106" s="4">
        <v>2</v>
      </c>
      <c r="P106" s="4"/>
      <c r="Q106" s="4"/>
      <c r="R106" s="4"/>
      <c r="S106" s="4"/>
      <c r="T106" s="4"/>
      <c r="U106" s="4"/>
      <c r="V106" s="4"/>
      <c r="W106" s="4"/>
    </row>
    <row r="107" spans="1:23" x14ac:dyDescent="0.2">
      <c r="A107" s="4">
        <v>50</v>
      </c>
      <c r="B107" s="4">
        <v>0</v>
      </c>
      <c r="C107" s="4">
        <v>0</v>
      </c>
      <c r="D107" s="4">
        <v>1</v>
      </c>
      <c r="E107" s="4">
        <v>230</v>
      </c>
      <c r="F107" s="4">
        <f>ROUND(SourceП1!BA87,O107)</f>
        <v>0</v>
      </c>
      <c r="G107" s="4" t="s">
        <v>180</v>
      </c>
      <c r="H107" s="4" t="s">
        <v>181</v>
      </c>
      <c r="I107" s="4"/>
      <c r="J107" s="4"/>
      <c r="K107" s="4">
        <v>230</v>
      </c>
      <c r="L107" s="4">
        <v>19</v>
      </c>
      <c r="M107" s="4">
        <v>3</v>
      </c>
      <c r="N107" s="4" t="s">
        <v>3</v>
      </c>
      <c r="O107" s="4">
        <v>2</v>
      </c>
      <c r="P107" s="4"/>
      <c r="Q107" s="4"/>
      <c r="R107" s="4"/>
      <c r="S107" s="4"/>
      <c r="T107" s="4"/>
      <c r="U107" s="4"/>
      <c r="V107" s="4"/>
      <c r="W107" s="4"/>
    </row>
    <row r="108" spans="1:23" x14ac:dyDescent="0.2">
      <c r="A108" s="4">
        <v>50</v>
      </c>
      <c r="B108" s="4">
        <v>0</v>
      </c>
      <c r="C108" s="4">
        <v>0</v>
      </c>
      <c r="D108" s="4">
        <v>1</v>
      </c>
      <c r="E108" s="4">
        <v>206</v>
      </c>
      <c r="F108" s="4">
        <f>ROUND(SourceП1!T87,O108)</f>
        <v>0</v>
      </c>
      <c r="G108" s="4" t="s">
        <v>182</v>
      </c>
      <c r="H108" s="4" t="s">
        <v>183</v>
      </c>
      <c r="I108" s="4"/>
      <c r="J108" s="4"/>
      <c r="K108" s="4">
        <v>206</v>
      </c>
      <c r="L108" s="4">
        <v>20</v>
      </c>
      <c r="M108" s="4">
        <v>3</v>
      </c>
      <c r="N108" s="4" t="s">
        <v>3</v>
      </c>
      <c r="O108" s="4">
        <v>2</v>
      </c>
      <c r="P108" s="4"/>
      <c r="Q108" s="4"/>
      <c r="R108" s="4"/>
      <c r="S108" s="4"/>
      <c r="T108" s="4"/>
      <c r="U108" s="4"/>
      <c r="V108" s="4"/>
      <c r="W108" s="4"/>
    </row>
    <row r="109" spans="1:23" x14ac:dyDescent="0.2">
      <c r="A109" s="4">
        <v>50</v>
      </c>
      <c r="B109" s="4">
        <v>0</v>
      </c>
      <c r="C109" s="4">
        <v>0</v>
      </c>
      <c r="D109" s="4">
        <v>1</v>
      </c>
      <c r="E109" s="4">
        <v>207</v>
      </c>
      <c r="F109" s="4">
        <f>SourceП1!U87</f>
        <v>427.72839999999997</v>
      </c>
      <c r="G109" s="4" t="s">
        <v>184</v>
      </c>
      <c r="H109" s="4" t="s">
        <v>185</v>
      </c>
      <c r="I109" s="4"/>
      <c r="J109" s="4"/>
      <c r="K109" s="4">
        <v>207</v>
      </c>
      <c r="L109" s="4">
        <v>21</v>
      </c>
      <c r="M109" s="4">
        <v>3</v>
      </c>
      <c r="N109" s="4" t="s">
        <v>3</v>
      </c>
      <c r="O109" s="4">
        <v>-1</v>
      </c>
      <c r="P109" s="4"/>
      <c r="Q109" s="4"/>
      <c r="R109" s="4"/>
      <c r="S109" s="4"/>
      <c r="T109" s="4"/>
      <c r="U109" s="4"/>
      <c r="V109" s="4"/>
      <c r="W109" s="4"/>
    </row>
    <row r="110" spans="1:23" x14ac:dyDescent="0.2">
      <c r="A110" s="4">
        <v>50</v>
      </c>
      <c r="B110" s="4">
        <v>0</v>
      </c>
      <c r="C110" s="4">
        <v>0</v>
      </c>
      <c r="D110" s="4">
        <v>1</v>
      </c>
      <c r="E110" s="4">
        <v>208</v>
      </c>
      <c r="F110" s="4">
        <f>SourceП1!V87</f>
        <v>6.7240000000000002</v>
      </c>
      <c r="G110" s="4" t="s">
        <v>186</v>
      </c>
      <c r="H110" s="4" t="s">
        <v>187</v>
      </c>
      <c r="I110" s="4"/>
      <c r="J110" s="4"/>
      <c r="K110" s="4">
        <v>208</v>
      </c>
      <c r="L110" s="4">
        <v>22</v>
      </c>
      <c r="M110" s="4">
        <v>3</v>
      </c>
      <c r="N110" s="4" t="s">
        <v>3</v>
      </c>
      <c r="O110" s="4">
        <v>-1</v>
      </c>
      <c r="P110" s="4"/>
      <c r="Q110" s="4"/>
      <c r="R110" s="4"/>
      <c r="S110" s="4"/>
      <c r="T110" s="4"/>
      <c r="U110" s="4"/>
      <c r="V110" s="4"/>
      <c r="W110" s="4"/>
    </row>
    <row r="111" spans="1:23" x14ac:dyDescent="0.2">
      <c r="A111" s="4">
        <v>50</v>
      </c>
      <c r="B111" s="4">
        <v>0</v>
      </c>
      <c r="C111" s="4">
        <v>0</v>
      </c>
      <c r="D111" s="4">
        <v>1</v>
      </c>
      <c r="E111" s="4">
        <v>209</v>
      </c>
      <c r="F111" s="4">
        <f>ROUND(SourceП1!W87,O111)</f>
        <v>0</v>
      </c>
      <c r="G111" s="4" t="s">
        <v>188</v>
      </c>
      <c r="H111" s="4" t="s">
        <v>189</v>
      </c>
      <c r="I111" s="4"/>
      <c r="J111" s="4"/>
      <c r="K111" s="4">
        <v>209</v>
      </c>
      <c r="L111" s="4">
        <v>23</v>
      </c>
      <c r="M111" s="4">
        <v>3</v>
      </c>
      <c r="N111" s="4" t="s">
        <v>3</v>
      </c>
      <c r="O111" s="4">
        <v>2</v>
      </c>
      <c r="P111" s="4"/>
      <c r="Q111" s="4"/>
      <c r="R111" s="4"/>
      <c r="S111" s="4"/>
      <c r="T111" s="4"/>
      <c r="U111" s="4"/>
      <c r="V111" s="4"/>
      <c r="W111" s="4"/>
    </row>
    <row r="112" spans="1:23" x14ac:dyDescent="0.2">
      <c r="A112" s="4">
        <v>50</v>
      </c>
      <c r="B112" s="4">
        <v>0</v>
      </c>
      <c r="C112" s="4">
        <v>0</v>
      </c>
      <c r="D112" s="4">
        <v>1</v>
      </c>
      <c r="E112" s="4">
        <v>210</v>
      </c>
      <c r="F112" s="4">
        <f>ROUND(SourceП1!X87,O112)</f>
        <v>28487.52</v>
      </c>
      <c r="G112" s="4" t="s">
        <v>190</v>
      </c>
      <c r="H112" s="4" t="s">
        <v>191</v>
      </c>
      <c r="I112" s="4"/>
      <c r="J112" s="4"/>
      <c r="K112" s="4">
        <v>210</v>
      </c>
      <c r="L112" s="4">
        <v>24</v>
      </c>
      <c r="M112" s="4">
        <v>3</v>
      </c>
      <c r="N112" s="4" t="s">
        <v>3</v>
      </c>
      <c r="O112" s="4">
        <v>2</v>
      </c>
      <c r="P112" s="4"/>
      <c r="Q112" s="4"/>
      <c r="R112" s="4"/>
      <c r="S112" s="4"/>
      <c r="T112" s="4"/>
      <c r="U112" s="4"/>
      <c r="V112" s="4"/>
      <c r="W112" s="4"/>
    </row>
    <row r="113" spans="1:23" x14ac:dyDescent="0.2">
      <c r="A113" s="4">
        <v>50</v>
      </c>
      <c r="B113" s="4">
        <v>0</v>
      </c>
      <c r="C113" s="4">
        <v>0</v>
      </c>
      <c r="D113" s="4">
        <v>1</v>
      </c>
      <c r="E113" s="4">
        <v>211</v>
      </c>
      <c r="F113" s="4">
        <f>ROUND(SourceП1!Y87,O113)</f>
        <v>20219.61</v>
      </c>
      <c r="G113" s="4" t="s">
        <v>192</v>
      </c>
      <c r="H113" s="4" t="s">
        <v>193</v>
      </c>
      <c r="I113" s="4"/>
      <c r="J113" s="4"/>
      <c r="K113" s="4">
        <v>211</v>
      </c>
      <c r="L113" s="4">
        <v>25</v>
      </c>
      <c r="M113" s="4">
        <v>3</v>
      </c>
      <c r="N113" s="4" t="s">
        <v>3</v>
      </c>
      <c r="O113" s="4">
        <v>2</v>
      </c>
      <c r="P113" s="4"/>
      <c r="Q113" s="4"/>
      <c r="R113" s="4"/>
      <c r="S113" s="4"/>
      <c r="T113" s="4"/>
      <c r="U113" s="4"/>
      <c r="V113" s="4"/>
      <c r="W113" s="4"/>
    </row>
    <row r="114" spans="1:23" x14ac:dyDescent="0.2">
      <c r="A114" s="4">
        <v>50</v>
      </c>
      <c r="B114" s="4">
        <v>0</v>
      </c>
      <c r="C114" s="4">
        <v>0</v>
      </c>
      <c r="D114" s="4">
        <v>1</v>
      </c>
      <c r="E114" s="4">
        <v>224</v>
      </c>
      <c r="F114" s="4">
        <f>ROUND(SourceП1!AR87,O114)</f>
        <v>292665.86</v>
      </c>
      <c r="G114" s="4" t="s">
        <v>194</v>
      </c>
      <c r="H114" s="4" t="s">
        <v>195</v>
      </c>
      <c r="I114" s="4"/>
      <c r="J114" s="4"/>
      <c r="K114" s="4">
        <v>224</v>
      </c>
      <c r="L114" s="4">
        <v>26</v>
      </c>
      <c r="M114" s="4">
        <v>3</v>
      </c>
      <c r="N114" s="4" t="s">
        <v>3</v>
      </c>
      <c r="O114" s="4">
        <v>2</v>
      </c>
      <c r="P114" s="4"/>
      <c r="Q114" s="4"/>
      <c r="R114" s="4"/>
      <c r="S114" s="4"/>
      <c r="T114" s="4"/>
      <c r="U114" s="4"/>
      <c r="V114" s="4"/>
      <c r="W114" s="4"/>
    </row>
    <row r="117" spans="1:23" x14ac:dyDescent="0.2">
      <c r="A117">
        <v>70</v>
      </c>
      <c r="B117">
        <v>1</v>
      </c>
      <c r="D117">
        <v>1</v>
      </c>
      <c r="E117" t="s">
        <v>201</v>
      </c>
      <c r="F117" t="s">
        <v>202</v>
      </c>
      <c r="G117">
        <v>1</v>
      </c>
      <c r="H117">
        <v>0</v>
      </c>
      <c r="I117" t="s">
        <v>3</v>
      </c>
      <c r="J117">
        <v>1</v>
      </c>
      <c r="K117">
        <v>0</v>
      </c>
      <c r="L117" t="s">
        <v>3</v>
      </c>
      <c r="M117" t="s">
        <v>3</v>
      </c>
      <c r="N117">
        <v>0</v>
      </c>
    </row>
    <row r="118" spans="1:23" x14ac:dyDescent="0.2">
      <c r="A118">
        <v>70</v>
      </c>
      <c r="B118">
        <v>1</v>
      </c>
      <c r="D118">
        <v>2</v>
      </c>
      <c r="E118" t="s">
        <v>203</v>
      </c>
      <c r="F118" t="s">
        <v>204</v>
      </c>
      <c r="G118">
        <v>0</v>
      </c>
      <c r="H118">
        <v>0</v>
      </c>
      <c r="I118" t="s">
        <v>3</v>
      </c>
      <c r="J118">
        <v>1</v>
      </c>
      <c r="K118">
        <v>0</v>
      </c>
      <c r="L118" t="s">
        <v>3</v>
      </c>
      <c r="M118" t="s">
        <v>3</v>
      </c>
      <c r="N118">
        <v>0</v>
      </c>
    </row>
    <row r="119" spans="1:23" x14ac:dyDescent="0.2">
      <c r="A119">
        <v>70</v>
      </c>
      <c r="B119">
        <v>1</v>
      </c>
      <c r="D119">
        <v>3</v>
      </c>
      <c r="E119" t="s">
        <v>205</v>
      </c>
      <c r="F119" t="s">
        <v>206</v>
      </c>
      <c r="G119">
        <v>0</v>
      </c>
      <c r="H119">
        <v>0</v>
      </c>
      <c r="I119" t="s">
        <v>3</v>
      </c>
      <c r="J119">
        <v>1</v>
      </c>
      <c r="K119">
        <v>0</v>
      </c>
      <c r="L119" t="s">
        <v>3</v>
      </c>
      <c r="M119" t="s">
        <v>3</v>
      </c>
      <c r="N119">
        <v>0</v>
      </c>
    </row>
    <row r="120" spans="1:23" x14ac:dyDescent="0.2">
      <c r="A120">
        <v>70</v>
      </c>
      <c r="B120">
        <v>1</v>
      </c>
      <c r="D120">
        <v>4</v>
      </c>
      <c r="E120" t="s">
        <v>207</v>
      </c>
      <c r="F120" t="s">
        <v>208</v>
      </c>
      <c r="G120">
        <v>0</v>
      </c>
      <c r="H120">
        <v>0</v>
      </c>
      <c r="I120" t="s">
        <v>209</v>
      </c>
      <c r="J120">
        <v>0</v>
      </c>
      <c r="K120">
        <v>0</v>
      </c>
      <c r="L120" t="s">
        <v>3</v>
      </c>
      <c r="M120" t="s">
        <v>3</v>
      </c>
      <c r="N120">
        <v>0</v>
      </c>
    </row>
    <row r="121" spans="1:23" x14ac:dyDescent="0.2">
      <c r="A121">
        <v>70</v>
      </c>
      <c r="B121">
        <v>1</v>
      </c>
      <c r="D121">
        <v>5</v>
      </c>
      <c r="E121" t="s">
        <v>210</v>
      </c>
      <c r="F121" t="s">
        <v>211</v>
      </c>
      <c r="G121">
        <v>0</v>
      </c>
      <c r="H121">
        <v>0</v>
      </c>
      <c r="I121" t="s">
        <v>212</v>
      </c>
      <c r="J121">
        <v>0</v>
      </c>
      <c r="K121">
        <v>0</v>
      </c>
      <c r="L121" t="s">
        <v>3</v>
      </c>
      <c r="M121" t="s">
        <v>3</v>
      </c>
      <c r="N121">
        <v>0</v>
      </c>
    </row>
    <row r="122" spans="1:23" x14ac:dyDescent="0.2">
      <c r="A122">
        <v>70</v>
      </c>
      <c r="B122">
        <v>1</v>
      </c>
      <c r="D122">
        <v>6</v>
      </c>
      <c r="E122" t="s">
        <v>213</v>
      </c>
      <c r="F122" t="s">
        <v>214</v>
      </c>
      <c r="G122">
        <v>0</v>
      </c>
      <c r="H122">
        <v>0</v>
      </c>
      <c r="I122" t="s">
        <v>215</v>
      </c>
      <c r="J122">
        <v>0</v>
      </c>
      <c r="K122">
        <v>0</v>
      </c>
      <c r="L122" t="s">
        <v>3</v>
      </c>
      <c r="M122" t="s">
        <v>3</v>
      </c>
      <c r="N122">
        <v>0</v>
      </c>
    </row>
    <row r="123" spans="1:23" x14ac:dyDescent="0.2">
      <c r="A123">
        <v>70</v>
      </c>
      <c r="B123">
        <v>1</v>
      </c>
      <c r="D123">
        <v>7</v>
      </c>
      <c r="E123" t="s">
        <v>216</v>
      </c>
      <c r="F123" t="s">
        <v>217</v>
      </c>
      <c r="G123">
        <v>0</v>
      </c>
      <c r="H123">
        <v>0</v>
      </c>
      <c r="I123" t="s">
        <v>3</v>
      </c>
      <c r="J123">
        <v>0</v>
      </c>
      <c r="K123">
        <v>0</v>
      </c>
      <c r="L123" t="s">
        <v>3</v>
      </c>
      <c r="M123" t="s">
        <v>3</v>
      </c>
      <c r="N123">
        <v>0</v>
      </c>
    </row>
    <row r="124" spans="1:23" x14ac:dyDescent="0.2">
      <c r="A124">
        <v>70</v>
      </c>
      <c r="B124">
        <v>1</v>
      </c>
      <c r="D124">
        <v>8</v>
      </c>
      <c r="E124" t="s">
        <v>218</v>
      </c>
      <c r="F124" t="s">
        <v>219</v>
      </c>
      <c r="G124">
        <v>0</v>
      </c>
      <c r="H124">
        <v>0</v>
      </c>
      <c r="I124" t="s">
        <v>220</v>
      </c>
      <c r="J124">
        <v>0</v>
      </c>
      <c r="K124">
        <v>0</v>
      </c>
      <c r="L124" t="s">
        <v>3</v>
      </c>
      <c r="M124" t="s">
        <v>3</v>
      </c>
      <c r="N124">
        <v>0</v>
      </c>
    </row>
    <row r="125" spans="1:23" x14ac:dyDescent="0.2">
      <c r="A125">
        <v>70</v>
      </c>
      <c r="B125">
        <v>1</v>
      </c>
      <c r="D125">
        <v>9</v>
      </c>
      <c r="E125" t="s">
        <v>221</v>
      </c>
      <c r="F125" t="s">
        <v>222</v>
      </c>
      <c r="G125">
        <v>0</v>
      </c>
      <c r="H125">
        <v>0</v>
      </c>
      <c r="I125" t="s">
        <v>223</v>
      </c>
      <c r="J125">
        <v>0</v>
      </c>
      <c r="K125">
        <v>0</v>
      </c>
      <c r="L125" t="s">
        <v>3</v>
      </c>
      <c r="M125" t="s">
        <v>3</v>
      </c>
      <c r="N125">
        <v>0</v>
      </c>
    </row>
    <row r="126" spans="1:23" x14ac:dyDescent="0.2">
      <c r="A126">
        <v>70</v>
      </c>
      <c r="B126">
        <v>1</v>
      </c>
      <c r="D126">
        <v>10</v>
      </c>
      <c r="E126" t="s">
        <v>224</v>
      </c>
      <c r="F126" t="s">
        <v>225</v>
      </c>
      <c r="G126">
        <v>0</v>
      </c>
      <c r="H126">
        <v>0</v>
      </c>
      <c r="I126" t="s">
        <v>226</v>
      </c>
      <c r="J126">
        <v>0</v>
      </c>
      <c r="K126">
        <v>0</v>
      </c>
      <c r="L126" t="s">
        <v>3</v>
      </c>
      <c r="M126" t="s">
        <v>3</v>
      </c>
      <c r="N126">
        <v>0</v>
      </c>
    </row>
    <row r="127" spans="1:23" x14ac:dyDescent="0.2">
      <c r="A127">
        <v>70</v>
      </c>
      <c r="B127">
        <v>1</v>
      </c>
      <c r="D127">
        <v>11</v>
      </c>
      <c r="E127" t="s">
        <v>227</v>
      </c>
      <c r="F127" t="s">
        <v>228</v>
      </c>
      <c r="G127">
        <v>0</v>
      </c>
      <c r="H127">
        <v>0</v>
      </c>
      <c r="I127" t="s">
        <v>229</v>
      </c>
      <c r="J127">
        <v>0</v>
      </c>
      <c r="K127">
        <v>0</v>
      </c>
      <c r="L127" t="s">
        <v>3</v>
      </c>
      <c r="M127" t="s">
        <v>3</v>
      </c>
      <c r="N127">
        <v>0</v>
      </c>
    </row>
    <row r="128" spans="1:23" x14ac:dyDescent="0.2">
      <c r="A128">
        <v>70</v>
      </c>
      <c r="B128">
        <v>1</v>
      </c>
      <c r="D128">
        <v>12</v>
      </c>
      <c r="E128" t="s">
        <v>230</v>
      </c>
      <c r="F128" t="s">
        <v>231</v>
      </c>
      <c r="G128">
        <v>0</v>
      </c>
      <c r="H128">
        <v>0</v>
      </c>
      <c r="I128" t="s">
        <v>3</v>
      </c>
      <c r="J128">
        <v>0</v>
      </c>
      <c r="K128">
        <v>0</v>
      </c>
      <c r="L128" t="s">
        <v>3</v>
      </c>
      <c r="M128" t="s">
        <v>3</v>
      </c>
      <c r="N128">
        <v>0</v>
      </c>
    </row>
    <row r="129" spans="1:14" x14ac:dyDescent="0.2">
      <c r="A129">
        <v>70</v>
      </c>
      <c r="B129">
        <v>1</v>
      </c>
      <c r="D129">
        <v>1</v>
      </c>
      <c r="E129" t="s">
        <v>232</v>
      </c>
      <c r="F129" t="s">
        <v>233</v>
      </c>
      <c r="G129">
        <v>0.9</v>
      </c>
      <c r="H129">
        <v>1</v>
      </c>
      <c r="I129" t="s">
        <v>234</v>
      </c>
      <c r="J129">
        <v>0</v>
      </c>
      <c r="K129">
        <v>0</v>
      </c>
      <c r="L129" t="s">
        <v>3</v>
      </c>
      <c r="M129" t="s">
        <v>3</v>
      </c>
      <c r="N129">
        <v>0</v>
      </c>
    </row>
    <row r="130" spans="1:14" x14ac:dyDescent="0.2">
      <c r="A130">
        <v>70</v>
      </c>
      <c r="B130">
        <v>1</v>
      </c>
      <c r="D130">
        <v>2</v>
      </c>
      <c r="E130" t="s">
        <v>235</v>
      </c>
      <c r="F130" t="s">
        <v>236</v>
      </c>
      <c r="G130">
        <v>0.85</v>
      </c>
      <c r="H130">
        <v>1</v>
      </c>
      <c r="I130" t="s">
        <v>237</v>
      </c>
      <c r="J130">
        <v>0</v>
      </c>
      <c r="K130">
        <v>0</v>
      </c>
      <c r="L130" t="s">
        <v>3</v>
      </c>
      <c r="M130" t="s">
        <v>3</v>
      </c>
      <c r="N130">
        <v>0</v>
      </c>
    </row>
    <row r="131" spans="1:14" x14ac:dyDescent="0.2">
      <c r="A131">
        <v>70</v>
      </c>
      <c r="B131">
        <v>1</v>
      </c>
      <c r="D131">
        <v>3</v>
      </c>
      <c r="E131" t="s">
        <v>238</v>
      </c>
      <c r="F131" t="s">
        <v>239</v>
      </c>
      <c r="G131">
        <v>1</v>
      </c>
      <c r="H131">
        <v>0.85</v>
      </c>
      <c r="I131" t="s">
        <v>240</v>
      </c>
      <c r="J131">
        <v>0</v>
      </c>
      <c r="K131">
        <v>0</v>
      </c>
      <c r="L131" t="s">
        <v>3</v>
      </c>
      <c r="M131" t="s">
        <v>3</v>
      </c>
      <c r="N131">
        <v>0</v>
      </c>
    </row>
    <row r="132" spans="1:14" x14ac:dyDescent="0.2">
      <c r="A132">
        <v>70</v>
      </c>
      <c r="B132">
        <v>1</v>
      </c>
      <c r="D132">
        <v>4</v>
      </c>
      <c r="E132" t="s">
        <v>241</v>
      </c>
      <c r="F132" t="s">
        <v>242</v>
      </c>
      <c r="G132">
        <v>1</v>
      </c>
      <c r="H132">
        <v>0</v>
      </c>
      <c r="I132" t="s">
        <v>3</v>
      </c>
      <c r="J132">
        <v>0</v>
      </c>
      <c r="K132">
        <v>0</v>
      </c>
      <c r="L132" t="s">
        <v>3</v>
      </c>
      <c r="M132" t="s">
        <v>3</v>
      </c>
      <c r="N132">
        <v>0</v>
      </c>
    </row>
    <row r="133" spans="1:14" x14ac:dyDescent="0.2">
      <c r="A133">
        <v>70</v>
      </c>
      <c r="B133">
        <v>1</v>
      </c>
      <c r="D133">
        <v>5</v>
      </c>
      <c r="E133" t="s">
        <v>243</v>
      </c>
      <c r="F133" t="s">
        <v>244</v>
      </c>
      <c r="G133">
        <v>1</v>
      </c>
      <c r="H133">
        <v>0.8</v>
      </c>
      <c r="I133" t="s">
        <v>245</v>
      </c>
      <c r="J133">
        <v>0</v>
      </c>
      <c r="K133">
        <v>0</v>
      </c>
      <c r="L133" t="s">
        <v>3</v>
      </c>
      <c r="M133" t="s">
        <v>3</v>
      </c>
      <c r="N133">
        <v>0</v>
      </c>
    </row>
    <row r="134" spans="1:14" x14ac:dyDescent="0.2">
      <c r="A134">
        <v>70</v>
      </c>
      <c r="B134">
        <v>1</v>
      </c>
      <c r="D134">
        <v>6</v>
      </c>
      <c r="E134" t="s">
        <v>246</v>
      </c>
      <c r="F134" t="s">
        <v>247</v>
      </c>
      <c r="G134">
        <v>0.85</v>
      </c>
      <c r="H134">
        <v>0</v>
      </c>
      <c r="I134" t="s">
        <v>3</v>
      </c>
      <c r="J134">
        <v>0</v>
      </c>
      <c r="K134">
        <v>0</v>
      </c>
      <c r="L134" t="s">
        <v>3</v>
      </c>
      <c r="M134" t="s">
        <v>3</v>
      </c>
      <c r="N134">
        <v>0</v>
      </c>
    </row>
    <row r="135" spans="1:14" x14ac:dyDescent="0.2">
      <c r="A135">
        <v>70</v>
      </c>
      <c r="B135">
        <v>1</v>
      </c>
      <c r="D135">
        <v>7</v>
      </c>
      <c r="E135" t="s">
        <v>248</v>
      </c>
      <c r="F135" t="s">
        <v>249</v>
      </c>
      <c r="G135">
        <v>0.8</v>
      </c>
      <c r="H135">
        <v>0</v>
      </c>
      <c r="I135" t="s">
        <v>3</v>
      </c>
      <c r="J135">
        <v>0</v>
      </c>
      <c r="K135">
        <v>0</v>
      </c>
      <c r="L135" t="s">
        <v>3</v>
      </c>
      <c r="M135" t="s">
        <v>3</v>
      </c>
      <c r="N135">
        <v>0</v>
      </c>
    </row>
    <row r="136" spans="1:14" x14ac:dyDescent="0.2">
      <c r="A136">
        <v>70</v>
      </c>
      <c r="B136">
        <v>1</v>
      </c>
      <c r="D136">
        <v>8</v>
      </c>
      <c r="E136" t="s">
        <v>250</v>
      </c>
      <c r="F136" t="s">
        <v>251</v>
      </c>
      <c r="G136">
        <v>0.94</v>
      </c>
      <c r="H136">
        <v>0</v>
      </c>
      <c r="I136" t="s">
        <v>3</v>
      </c>
      <c r="J136">
        <v>0</v>
      </c>
      <c r="K136">
        <v>0</v>
      </c>
      <c r="L136" t="s">
        <v>3</v>
      </c>
      <c r="M136" t="s">
        <v>3</v>
      </c>
      <c r="N136">
        <v>0</v>
      </c>
    </row>
    <row r="137" spans="1:14" x14ac:dyDescent="0.2">
      <c r="A137">
        <v>70</v>
      </c>
      <c r="B137">
        <v>1</v>
      </c>
      <c r="D137">
        <v>9</v>
      </c>
      <c r="E137" t="s">
        <v>252</v>
      </c>
      <c r="F137" t="s">
        <v>253</v>
      </c>
      <c r="G137">
        <v>0.9</v>
      </c>
      <c r="H137">
        <v>0</v>
      </c>
      <c r="I137" t="s">
        <v>3</v>
      </c>
      <c r="J137">
        <v>0</v>
      </c>
      <c r="K137">
        <v>0</v>
      </c>
      <c r="L137" t="s">
        <v>3</v>
      </c>
      <c r="M137" t="s">
        <v>3</v>
      </c>
      <c r="N137">
        <v>0</v>
      </c>
    </row>
    <row r="138" spans="1:14" x14ac:dyDescent="0.2">
      <c r="A138">
        <v>70</v>
      </c>
      <c r="B138">
        <v>1</v>
      </c>
      <c r="D138">
        <v>10</v>
      </c>
      <c r="E138" t="s">
        <v>254</v>
      </c>
      <c r="F138" t="s">
        <v>255</v>
      </c>
      <c r="G138">
        <v>0.6</v>
      </c>
      <c r="H138">
        <v>0</v>
      </c>
      <c r="I138" t="s">
        <v>3</v>
      </c>
      <c r="J138">
        <v>0</v>
      </c>
      <c r="K138">
        <v>0</v>
      </c>
      <c r="L138" t="s">
        <v>3</v>
      </c>
      <c r="M138" t="s">
        <v>3</v>
      </c>
      <c r="N138">
        <v>0</v>
      </c>
    </row>
    <row r="139" spans="1:14" x14ac:dyDescent="0.2">
      <c r="A139">
        <v>70</v>
      </c>
      <c r="B139">
        <v>1</v>
      </c>
      <c r="D139">
        <v>11</v>
      </c>
      <c r="E139" t="s">
        <v>256</v>
      </c>
      <c r="F139" t="s">
        <v>257</v>
      </c>
      <c r="G139">
        <v>1.2</v>
      </c>
      <c r="H139">
        <v>0</v>
      </c>
      <c r="I139" t="s">
        <v>3</v>
      </c>
      <c r="J139">
        <v>0</v>
      </c>
      <c r="K139">
        <v>0</v>
      </c>
      <c r="L139" t="s">
        <v>3</v>
      </c>
      <c r="M139" t="s">
        <v>3</v>
      </c>
      <c r="N139">
        <v>0</v>
      </c>
    </row>
    <row r="140" spans="1:14" x14ac:dyDescent="0.2">
      <c r="A140">
        <v>70</v>
      </c>
      <c r="B140">
        <v>1</v>
      </c>
      <c r="D140">
        <v>12</v>
      </c>
      <c r="E140" t="s">
        <v>258</v>
      </c>
      <c r="F140" t="s">
        <v>259</v>
      </c>
      <c r="G140">
        <v>0</v>
      </c>
      <c r="H140">
        <v>0</v>
      </c>
      <c r="I140" t="s">
        <v>3</v>
      </c>
      <c r="J140">
        <v>0</v>
      </c>
      <c r="K140">
        <v>0</v>
      </c>
      <c r="L140" t="s">
        <v>3</v>
      </c>
      <c r="M140" t="s">
        <v>3</v>
      </c>
      <c r="N140">
        <v>0</v>
      </c>
    </row>
    <row r="141" spans="1:14" x14ac:dyDescent="0.2">
      <c r="A141">
        <v>70</v>
      </c>
      <c r="B141">
        <v>1</v>
      </c>
      <c r="D141">
        <v>13</v>
      </c>
      <c r="E141" t="s">
        <v>260</v>
      </c>
      <c r="F141" t="s">
        <v>261</v>
      </c>
      <c r="G141">
        <v>0.94</v>
      </c>
      <c r="H141">
        <v>0</v>
      </c>
      <c r="I141" t="s">
        <v>3</v>
      </c>
      <c r="J141">
        <v>0</v>
      </c>
      <c r="K141">
        <v>0</v>
      </c>
      <c r="L141" t="s">
        <v>3</v>
      </c>
      <c r="M141" t="s">
        <v>3</v>
      </c>
      <c r="N141">
        <v>0</v>
      </c>
    </row>
    <row r="143" spans="1:14" x14ac:dyDescent="0.2">
      <c r="A143">
        <v>-1</v>
      </c>
    </row>
    <row r="145" spans="1:34" x14ac:dyDescent="0.2">
      <c r="A145" s="3">
        <v>75</v>
      </c>
      <c r="B145" s="3" t="s">
        <v>262</v>
      </c>
      <c r="C145" s="3">
        <v>2017</v>
      </c>
      <c r="D145" s="3">
        <v>3</v>
      </c>
      <c r="E145" s="3">
        <v>0</v>
      </c>
      <c r="F145" s="3">
        <v>0</v>
      </c>
      <c r="G145" s="3">
        <v>0</v>
      </c>
      <c r="H145" s="3">
        <v>1</v>
      </c>
      <c r="I145" s="3">
        <v>0</v>
      </c>
      <c r="J145" s="3">
        <v>1</v>
      </c>
      <c r="K145" s="3">
        <v>0</v>
      </c>
      <c r="L145" s="3">
        <v>0</v>
      </c>
      <c r="M145" s="3">
        <v>0</v>
      </c>
      <c r="N145" s="3">
        <v>39045302</v>
      </c>
      <c r="O145" s="3">
        <v>1</v>
      </c>
    </row>
    <row r="146" spans="1:34" x14ac:dyDescent="0.2">
      <c r="A146" s="5">
        <v>3</v>
      </c>
      <c r="B146" s="5" t="s">
        <v>263</v>
      </c>
      <c r="C146" s="5">
        <v>7.61</v>
      </c>
      <c r="D146" s="5">
        <v>1</v>
      </c>
      <c r="E146" s="5">
        <v>1</v>
      </c>
      <c r="F146" s="5">
        <v>1</v>
      </c>
      <c r="G146" s="5">
        <v>1</v>
      </c>
      <c r="H146" s="5">
        <v>1</v>
      </c>
      <c r="I146" s="5">
        <v>1</v>
      </c>
      <c r="J146" s="5">
        <v>1</v>
      </c>
      <c r="K146" s="5">
        <v>1</v>
      </c>
      <c r="L146" s="5">
        <v>1</v>
      </c>
      <c r="M146" s="5">
        <v>7.61</v>
      </c>
      <c r="N146" s="5">
        <v>1</v>
      </c>
      <c r="O146" s="5">
        <v>1</v>
      </c>
      <c r="P146" s="5">
        <v>1</v>
      </c>
      <c r="Q146" s="5">
        <v>1</v>
      </c>
      <c r="R146" s="5">
        <v>1</v>
      </c>
      <c r="S146" s="5" t="s">
        <v>3</v>
      </c>
      <c r="T146" s="5" t="s">
        <v>3</v>
      </c>
      <c r="U146" s="5" t="s">
        <v>3</v>
      </c>
      <c r="V146" s="5" t="s">
        <v>3</v>
      </c>
      <c r="W146" s="5" t="s">
        <v>3</v>
      </c>
      <c r="X146" s="5" t="s">
        <v>3</v>
      </c>
      <c r="Y146" s="5" t="s">
        <v>3</v>
      </c>
      <c r="Z146" s="5" t="s">
        <v>3</v>
      </c>
      <c r="AA146" s="5" t="s">
        <v>3</v>
      </c>
      <c r="AB146" s="5" t="s">
        <v>3</v>
      </c>
      <c r="AC146" s="5" t="s">
        <v>3</v>
      </c>
      <c r="AD146" s="5" t="s">
        <v>3</v>
      </c>
      <c r="AE146" s="5" t="s">
        <v>3</v>
      </c>
      <c r="AF146" s="5" t="s">
        <v>3</v>
      </c>
      <c r="AG146" s="5" t="s">
        <v>3</v>
      </c>
      <c r="AH146" s="5" t="s">
        <v>3</v>
      </c>
    </row>
    <row r="150" spans="1:34" x14ac:dyDescent="0.2">
      <c r="A150">
        <v>65</v>
      </c>
      <c r="C150">
        <v>1</v>
      </c>
      <c r="D150">
        <v>0</v>
      </c>
      <c r="E150">
        <v>245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K171"/>
  <sheetViews>
    <sheetView workbookViewId="0">
      <selection activeCell="G37" sqref="G37"/>
    </sheetView>
  </sheetViews>
  <sheetFormatPr defaultColWidth="9.140625" defaultRowHeight="12.75" x14ac:dyDescent="0.2"/>
  <cols>
    <col min="1" max="256" width="9.140625" customWidth="1"/>
  </cols>
  <sheetData>
    <row r="1" spans="1:133" x14ac:dyDescent="0.2">
      <c r="A1">
        <v>0</v>
      </c>
      <c r="B1" t="s">
        <v>0</v>
      </c>
      <c r="D1" t="s">
        <v>1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0</v>
      </c>
      <c r="L1">
        <v>13277</v>
      </c>
      <c r="M1">
        <v>10</v>
      </c>
    </row>
    <row r="12" spans="1:133" x14ac:dyDescent="0.2">
      <c r="A12" s="1">
        <v>1</v>
      </c>
      <c r="B12" s="1">
        <v>166</v>
      </c>
      <c r="C12" s="1">
        <v>0</v>
      </c>
      <c r="D12" s="1">
        <f>ROW(A108)</f>
        <v>108</v>
      </c>
      <c r="E12" s="1">
        <v>0</v>
      </c>
      <c r="F12" s="1" t="s">
        <v>3</v>
      </c>
      <c r="G12" s="1" t="s">
        <v>415</v>
      </c>
      <c r="H12" s="1" t="s">
        <v>3</v>
      </c>
      <c r="I12" s="1">
        <v>0</v>
      </c>
      <c r="J12" s="1" t="s">
        <v>3</v>
      </c>
      <c r="K12" s="1">
        <v>0</v>
      </c>
      <c r="L12" s="1"/>
      <c r="M12" s="1"/>
      <c r="N12" s="1"/>
      <c r="O12" s="1">
        <v>0</v>
      </c>
      <c r="P12" s="1">
        <v>0</v>
      </c>
      <c r="Q12" s="1">
        <v>0</v>
      </c>
      <c r="R12" s="1">
        <v>0</v>
      </c>
      <c r="S12" s="1"/>
      <c r="T12" s="1"/>
      <c r="U12" s="1" t="s">
        <v>3</v>
      </c>
      <c r="V12" s="1">
        <v>0</v>
      </c>
      <c r="W12" s="1" t="s">
        <v>3</v>
      </c>
      <c r="X12" s="1" t="s">
        <v>3</v>
      </c>
      <c r="Y12" s="1" t="s">
        <v>3</v>
      </c>
      <c r="Z12" s="1" t="s">
        <v>3</v>
      </c>
      <c r="AA12" s="1" t="s">
        <v>3</v>
      </c>
      <c r="AB12" s="1" t="s">
        <v>3</v>
      </c>
      <c r="AC12" s="1" t="s">
        <v>3</v>
      </c>
      <c r="AD12" s="1" t="s">
        <v>3</v>
      </c>
      <c r="AE12" s="1" t="s">
        <v>3</v>
      </c>
      <c r="AF12" s="1" t="s">
        <v>3</v>
      </c>
      <c r="AG12" s="1" t="s">
        <v>3</v>
      </c>
      <c r="AH12" s="1" t="s">
        <v>3</v>
      </c>
      <c r="AI12" s="1" t="s">
        <v>3</v>
      </c>
      <c r="AJ12" s="1" t="s">
        <v>3</v>
      </c>
      <c r="AK12" s="1"/>
      <c r="AL12" s="1" t="s">
        <v>3</v>
      </c>
      <c r="AM12" s="1" t="s">
        <v>3</v>
      </c>
      <c r="AN12" s="1" t="s">
        <v>3</v>
      </c>
      <c r="AO12" s="1"/>
      <c r="AP12" s="1" t="s">
        <v>3</v>
      </c>
      <c r="AQ12" s="1" t="s">
        <v>3</v>
      </c>
      <c r="AR12" s="1" t="s">
        <v>3</v>
      </c>
      <c r="AS12" s="1"/>
      <c r="AT12" s="1"/>
      <c r="AU12" s="1"/>
      <c r="AV12" s="1"/>
      <c r="AW12" s="1"/>
      <c r="AX12" s="1" t="s">
        <v>3</v>
      </c>
      <c r="AY12" s="1" t="s">
        <v>3</v>
      </c>
      <c r="AZ12" s="1" t="s">
        <v>3</v>
      </c>
      <c r="BA12" s="1"/>
      <c r="BB12" s="1"/>
      <c r="BC12" s="1"/>
      <c r="BD12" s="1"/>
      <c r="BE12" s="1"/>
      <c r="BF12" s="1"/>
      <c r="BG12" s="1"/>
      <c r="BH12" s="1" t="s">
        <v>5</v>
      </c>
      <c r="BI12" s="1" t="s">
        <v>6</v>
      </c>
      <c r="BJ12" s="1">
        <v>1</v>
      </c>
      <c r="BK12" s="1">
        <v>1</v>
      </c>
      <c r="BL12" s="1">
        <v>0</v>
      </c>
      <c r="BM12" s="1">
        <v>0</v>
      </c>
      <c r="BN12" s="1">
        <v>1</v>
      </c>
      <c r="BO12" s="1">
        <v>0</v>
      </c>
      <c r="BP12" s="1">
        <v>2</v>
      </c>
      <c r="BQ12" s="1">
        <v>2</v>
      </c>
      <c r="BR12" s="1">
        <v>1</v>
      </c>
      <c r="BS12" s="1">
        <v>1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1" t="s">
        <v>7</v>
      </c>
      <c r="BZ12" s="1" t="s">
        <v>8</v>
      </c>
      <c r="CA12" s="1" t="s">
        <v>7</v>
      </c>
      <c r="CB12" s="1" t="s">
        <v>7</v>
      </c>
      <c r="CC12" s="1" t="s">
        <v>7</v>
      </c>
      <c r="CD12" s="1" t="s">
        <v>7</v>
      </c>
      <c r="CE12" s="1" t="s">
        <v>9</v>
      </c>
      <c r="CF12" s="1">
        <v>0</v>
      </c>
      <c r="CG12" s="1">
        <v>0</v>
      </c>
      <c r="CH12" s="1">
        <v>8</v>
      </c>
      <c r="CI12" s="1" t="s">
        <v>3</v>
      </c>
      <c r="CJ12" s="1" t="s">
        <v>3</v>
      </c>
      <c r="CK12" s="1">
        <v>0</v>
      </c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5" spans="1:133" x14ac:dyDescent="0.2">
      <c r="A15" s="1">
        <v>15</v>
      </c>
      <c r="B15" s="1">
        <v>1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</row>
    <row r="18" spans="1:245" x14ac:dyDescent="0.2">
      <c r="A18" s="2">
        <v>52</v>
      </c>
      <c r="B18" s="2">
        <f>B108</f>
        <v>166</v>
      </c>
      <c r="C18" s="2">
        <f>C108</f>
        <v>1</v>
      </c>
      <c r="D18" s="2">
        <f>D108</f>
        <v>12</v>
      </c>
      <c r="E18" s="2">
        <f>E108</f>
        <v>0</v>
      </c>
      <c r="F18" s="2" t="str">
        <f>F108</f>
        <v/>
      </c>
      <c r="G18" s="2" t="str">
        <f>G108</f>
        <v>Кислов пожарка 1-ый ЭТАЖ ШКУЛЁВА</v>
      </c>
      <c r="H18" s="2"/>
      <c r="I18" s="2"/>
      <c r="J18" s="2"/>
      <c r="K18" s="2"/>
      <c r="L18" s="2"/>
      <c r="M18" s="2"/>
      <c r="N18" s="2"/>
      <c r="O18" s="2">
        <f>O108</f>
        <v>933465.77</v>
      </c>
      <c r="P18" s="2">
        <f>P108</f>
        <v>795010.46</v>
      </c>
      <c r="Q18" s="2">
        <f>Q108</f>
        <v>50807.26</v>
      </c>
      <c r="R18" s="2">
        <f>R108</f>
        <v>5391.59</v>
      </c>
      <c r="S18" s="2">
        <f>S108</f>
        <v>87648.05</v>
      </c>
      <c r="T18" s="2">
        <f>T108</f>
        <v>0</v>
      </c>
      <c r="U18" s="2">
        <f>U108</f>
        <v>1010.5993</v>
      </c>
      <c r="V18" s="2">
        <f>V108</f>
        <v>61.520800000000001</v>
      </c>
      <c r="W18" s="2">
        <f>W108</f>
        <v>0</v>
      </c>
      <c r="X18" s="2">
        <f>X108</f>
        <v>79337.13</v>
      </c>
      <c r="Y18" s="2">
        <f>Y108</f>
        <v>57633.18</v>
      </c>
      <c r="Z18" s="2">
        <f>Z108</f>
        <v>0</v>
      </c>
      <c r="AA18" s="2">
        <f>AA108</f>
        <v>0</v>
      </c>
      <c r="AB18" s="2">
        <f>AB108</f>
        <v>0</v>
      </c>
      <c r="AC18" s="2">
        <f>AC108</f>
        <v>0</v>
      </c>
      <c r="AD18" s="2">
        <f>AD108</f>
        <v>0</v>
      </c>
      <c r="AE18" s="2">
        <f>AE108</f>
        <v>0</v>
      </c>
      <c r="AF18" s="2">
        <f>AF108</f>
        <v>0</v>
      </c>
      <c r="AG18" s="2">
        <f>AG108</f>
        <v>0</v>
      </c>
      <c r="AH18" s="2">
        <f>AH108</f>
        <v>0</v>
      </c>
      <c r="AI18" s="2">
        <f>AI108</f>
        <v>0</v>
      </c>
      <c r="AJ18" s="2">
        <f>AJ108</f>
        <v>0</v>
      </c>
      <c r="AK18" s="2">
        <f>AK108</f>
        <v>0</v>
      </c>
      <c r="AL18" s="2">
        <f>AL108</f>
        <v>0</v>
      </c>
      <c r="AM18" s="2">
        <f>AM108</f>
        <v>0</v>
      </c>
      <c r="AN18" s="2">
        <f>AN108</f>
        <v>0</v>
      </c>
      <c r="AO18" s="2">
        <f>AO108</f>
        <v>0</v>
      </c>
      <c r="AP18" s="2">
        <f>AP108</f>
        <v>0</v>
      </c>
      <c r="AQ18" s="2">
        <f>AQ108</f>
        <v>0</v>
      </c>
      <c r="AR18" s="2">
        <f>AR108</f>
        <v>1070436.08</v>
      </c>
      <c r="AS18" s="2">
        <f>AS108</f>
        <v>0</v>
      </c>
      <c r="AT18" s="2">
        <f>AT108</f>
        <v>1070436.08</v>
      </c>
      <c r="AU18" s="2">
        <f>AU108</f>
        <v>0</v>
      </c>
      <c r="AV18" s="2">
        <f>AV108</f>
        <v>795010.46</v>
      </c>
      <c r="AW18" s="2">
        <f>AW108</f>
        <v>795010.46</v>
      </c>
      <c r="AX18" s="2">
        <f>AX108</f>
        <v>0</v>
      </c>
      <c r="AY18" s="2">
        <f>AY108</f>
        <v>795010.46</v>
      </c>
      <c r="AZ18" s="2">
        <f>AZ108</f>
        <v>0</v>
      </c>
      <c r="BA18" s="2">
        <f>BA108</f>
        <v>0</v>
      </c>
      <c r="BB18" s="2">
        <f>BB108</f>
        <v>0</v>
      </c>
      <c r="BC18" s="2">
        <f>BC108</f>
        <v>0</v>
      </c>
      <c r="BD18" s="2">
        <f>BD108</f>
        <v>0</v>
      </c>
      <c r="BE18" s="2">
        <f>BE108</f>
        <v>0</v>
      </c>
      <c r="BF18" s="2">
        <f>BF108</f>
        <v>0</v>
      </c>
      <c r="BG18" s="2">
        <f>BG108</f>
        <v>0</v>
      </c>
      <c r="BH18" s="2">
        <f>BH108</f>
        <v>0</v>
      </c>
      <c r="BI18" s="2">
        <f>BI108</f>
        <v>0</v>
      </c>
      <c r="BJ18" s="2">
        <f>BJ108</f>
        <v>0</v>
      </c>
      <c r="BK18" s="2">
        <f>BK108</f>
        <v>0</v>
      </c>
      <c r="BL18" s="2">
        <f>BL108</f>
        <v>0</v>
      </c>
      <c r="BM18" s="2">
        <f>BM108</f>
        <v>0</v>
      </c>
      <c r="BN18" s="2">
        <f>BN108</f>
        <v>0</v>
      </c>
      <c r="BO18" s="2">
        <f>BO108</f>
        <v>0</v>
      </c>
      <c r="BP18" s="2">
        <f>BP108</f>
        <v>0</v>
      </c>
      <c r="BQ18" s="2">
        <f>BQ108</f>
        <v>0</v>
      </c>
      <c r="BR18" s="2">
        <f>BR108</f>
        <v>0</v>
      </c>
      <c r="BS18" s="2">
        <f>BS108</f>
        <v>0</v>
      </c>
      <c r="BT18" s="2">
        <f>BT108</f>
        <v>0</v>
      </c>
      <c r="BU18" s="2">
        <f>BU108</f>
        <v>0</v>
      </c>
      <c r="BV18" s="2">
        <f>BV108</f>
        <v>0</v>
      </c>
      <c r="BW18" s="2">
        <f>BW108</f>
        <v>0</v>
      </c>
      <c r="BX18" s="2">
        <f>BX108</f>
        <v>0</v>
      </c>
      <c r="BY18" s="2">
        <f>BY108</f>
        <v>0</v>
      </c>
      <c r="BZ18" s="2">
        <f>BZ108</f>
        <v>0</v>
      </c>
      <c r="CA18" s="2">
        <f>CA108</f>
        <v>0</v>
      </c>
      <c r="CB18" s="2">
        <f>CB108</f>
        <v>0</v>
      </c>
      <c r="CC18" s="2">
        <f>CC108</f>
        <v>0</v>
      </c>
      <c r="CD18" s="2">
        <f>CD108</f>
        <v>0</v>
      </c>
      <c r="CE18" s="2">
        <f>CE108</f>
        <v>0</v>
      </c>
      <c r="CF18" s="2">
        <f>CF108</f>
        <v>0</v>
      </c>
      <c r="CG18" s="2">
        <f>CG108</f>
        <v>0</v>
      </c>
      <c r="CH18" s="2">
        <f>CH108</f>
        <v>0</v>
      </c>
      <c r="CI18" s="2">
        <f>CI108</f>
        <v>0</v>
      </c>
      <c r="CJ18" s="2">
        <f>CJ108</f>
        <v>0</v>
      </c>
      <c r="CK18" s="2">
        <f>CK108</f>
        <v>0</v>
      </c>
      <c r="CL18" s="2">
        <f>CL108</f>
        <v>0</v>
      </c>
      <c r="CM18" s="2">
        <f>CM108</f>
        <v>0</v>
      </c>
      <c r="CN18" s="2">
        <f>CN108</f>
        <v>0</v>
      </c>
      <c r="CO18" s="2">
        <f>CO108</f>
        <v>0</v>
      </c>
      <c r="CP18" s="2">
        <f>CP108</f>
        <v>0</v>
      </c>
      <c r="CQ18" s="2">
        <f>CQ108</f>
        <v>0</v>
      </c>
      <c r="CR18" s="2">
        <f>CR108</f>
        <v>0</v>
      </c>
      <c r="CS18" s="2">
        <f>CS108</f>
        <v>0</v>
      </c>
      <c r="CT18" s="2">
        <f>CT108</f>
        <v>0</v>
      </c>
      <c r="CU18" s="2">
        <f>CU108</f>
        <v>0</v>
      </c>
      <c r="CV18" s="2">
        <f>CV108</f>
        <v>0</v>
      </c>
      <c r="CW18" s="2">
        <f>CW108</f>
        <v>0</v>
      </c>
      <c r="CX18" s="2">
        <f>CX108</f>
        <v>0</v>
      </c>
      <c r="CY18" s="2">
        <f>CY108</f>
        <v>0</v>
      </c>
      <c r="CZ18" s="2">
        <f>CZ108</f>
        <v>0</v>
      </c>
      <c r="DA18" s="2">
        <f>DA108</f>
        <v>0</v>
      </c>
      <c r="DB18" s="2">
        <f>DB108</f>
        <v>0</v>
      </c>
      <c r="DC18" s="2">
        <f>DC108</f>
        <v>0</v>
      </c>
      <c r="DD18" s="2">
        <f>DD108</f>
        <v>0</v>
      </c>
      <c r="DE18" s="2">
        <f>DE108</f>
        <v>0</v>
      </c>
      <c r="DF18" s="2">
        <f>DF108</f>
        <v>0</v>
      </c>
      <c r="DG18" s="3">
        <f>DG108</f>
        <v>0</v>
      </c>
      <c r="DH18" s="3">
        <f>DH108</f>
        <v>0</v>
      </c>
      <c r="DI18" s="3">
        <f>DI108</f>
        <v>0</v>
      </c>
      <c r="DJ18" s="3">
        <f>DJ108</f>
        <v>0</v>
      </c>
      <c r="DK18" s="3">
        <f>DK108</f>
        <v>0</v>
      </c>
      <c r="DL18" s="3">
        <f>DL108</f>
        <v>0</v>
      </c>
      <c r="DM18" s="3">
        <f>DM108</f>
        <v>0</v>
      </c>
      <c r="DN18" s="3">
        <f>DN108</f>
        <v>0</v>
      </c>
      <c r="DO18" s="3">
        <f>DO108</f>
        <v>0</v>
      </c>
      <c r="DP18" s="3">
        <f>DP108</f>
        <v>0</v>
      </c>
      <c r="DQ18" s="3">
        <f>DQ108</f>
        <v>0</v>
      </c>
      <c r="DR18" s="3">
        <f>DR108</f>
        <v>0</v>
      </c>
      <c r="DS18" s="3">
        <f>DS108</f>
        <v>0</v>
      </c>
      <c r="DT18" s="3">
        <f>DT108</f>
        <v>0</v>
      </c>
      <c r="DU18" s="3">
        <f>DU108</f>
        <v>0</v>
      </c>
      <c r="DV18" s="3">
        <f>DV108</f>
        <v>0</v>
      </c>
      <c r="DW18" s="3">
        <f>DW108</f>
        <v>0</v>
      </c>
      <c r="DX18" s="3">
        <f>DX108</f>
        <v>0</v>
      </c>
      <c r="DY18" s="3">
        <f>DY108</f>
        <v>0</v>
      </c>
      <c r="DZ18" s="3">
        <f>DZ108</f>
        <v>0</v>
      </c>
      <c r="EA18" s="3">
        <f>EA108</f>
        <v>0</v>
      </c>
      <c r="EB18" s="3">
        <f>EB108</f>
        <v>0</v>
      </c>
      <c r="EC18" s="3">
        <f>EC108</f>
        <v>0</v>
      </c>
      <c r="ED18" s="3">
        <f>ED108</f>
        <v>0</v>
      </c>
      <c r="EE18" s="3">
        <f>EE108</f>
        <v>0</v>
      </c>
      <c r="EF18" s="3">
        <f>EF108</f>
        <v>0</v>
      </c>
      <c r="EG18" s="3">
        <f>EG108</f>
        <v>0</v>
      </c>
      <c r="EH18" s="3">
        <f>EH108</f>
        <v>0</v>
      </c>
      <c r="EI18" s="3">
        <f>EI108</f>
        <v>0</v>
      </c>
      <c r="EJ18" s="3">
        <f>EJ108</f>
        <v>0</v>
      </c>
      <c r="EK18" s="3">
        <f>EK108</f>
        <v>0</v>
      </c>
      <c r="EL18" s="3">
        <f>EL108</f>
        <v>0</v>
      </c>
      <c r="EM18" s="3">
        <f>EM108</f>
        <v>0</v>
      </c>
      <c r="EN18" s="3">
        <f>EN108</f>
        <v>0</v>
      </c>
      <c r="EO18" s="3">
        <f>EO108</f>
        <v>0</v>
      </c>
      <c r="EP18" s="3">
        <f>EP108</f>
        <v>0</v>
      </c>
      <c r="EQ18" s="3">
        <f>EQ108</f>
        <v>0</v>
      </c>
      <c r="ER18" s="3">
        <f>ER108</f>
        <v>0</v>
      </c>
      <c r="ES18" s="3">
        <f>ES108</f>
        <v>0</v>
      </c>
      <c r="ET18" s="3">
        <f>ET108</f>
        <v>0</v>
      </c>
      <c r="EU18" s="3">
        <f>EU108</f>
        <v>0</v>
      </c>
      <c r="EV18" s="3">
        <f>EV108</f>
        <v>0</v>
      </c>
      <c r="EW18" s="3">
        <f>EW108</f>
        <v>0</v>
      </c>
      <c r="EX18" s="3">
        <f>EX108</f>
        <v>0</v>
      </c>
      <c r="EY18" s="3">
        <f>EY108</f>
        <v>0</v>
      </c>
      <c r="EZ18" s="3">
        <f>EZ108</f>
        <v>0</v>
      </c>
      <c r="FA18" s="3">
        <f>FA108</f>
        <v>0</v>
      </c>
      <c r="FB18" s="3">
        <f>FB108</f>
        <v>0</v>
      </c>
      <c r="FC18" s="3">
        <f>FC108</f>
        <v>0</v>
      </c>
      <c r="FD18" s="3">
        <f>FD108</f>
        <v>0</v>
      </c>
      <c r="FE18" s="3">
        <f>FE108</f>
        <v>0</v>
      </c>
      <c r="FF18" s="3">
        <f>FF108</f>
        <v>0</v>
      </c>
      <c r="FG18" s="3">
        <f>FG108</f>
        <v>0</v>
      </c>
      <c r="FH18" s="3">
        <f>FH108</f>
        <v>0</v>
      </c>
      <c r="FI18" s="3">
        <f>FI108</f>
        <v>0</v>
      </c>
      <c r="FJ18" s="3">
        <f>FJ108</f>
        <v>0</v>
      </c>
      <c r="FK18" s="3">
        <f>FK108</f>
        <v>0</v>
      </c>
      <c r="FL18" s="3">
        <f>FL108</f>
        <v>0</v>
      </c>
      <c r="FM18" s="3">
        <f>FM108</f>
        <v>0</v>
      </c>
      <c r="FN18" s="3">
        <f>FN108</f>
        <v>0</v>
      </c>
      <c r="FO18" s="3">
        <f>FO108</f>
        <v>0</v>
      </c>
      <c r="FP18" s="3">
        <f>FP108</f>
        <v>0</v>
      </c>
      <c r="FQ18" s="3">
        <f>FQ108</f>
        <v>0</v>
      </c>
      <c r="FR18" s="3">
        <f>FR108</f>
        <v>0</v>
      </c>
      <c r="FS18" s="3">
        <f>FS108</f>
        <v>0</v>
      </c>
      <c r="FT18" s="3">
        <f>FT108</f>
        <v>0</v>
      </c>
      <c r="FU18" s="3">
        <f>FU108</f>
        <v>0</v>
      </c>
      <c r="FV18" s="3">
        <f>FV108</f>
        <v>0</v>
      </c>
      <c r="FW18" s="3">
        <f>FW108</f>
        <v>0</v>
      </c>
      <c r="FX18" s="3">
        <f>FX108</f>
        <v>0</v>
      </c>
      <c r="FY18" s="3">
        <f>FY108</f>
        <v>0</v>
      </c>
      <c r="FZ18" s="3">
        <f>FZ108</f>
        <v>0</v>
      </c>
      <c r="GA18" s="3">
        <f>GA108</f>
        <v>0</v>
      </c>
      <c r="GB18" s="3">
        <f>GB108</f>
        <v>0</v>
      </c>
      <c r="GC18" s="3">
        <f>GC108</f>
        <v>0</v>
      </c>
      <c r="GD18" s="3">
        <f>GD108</f>
        <v>0</v>
      </c>
      <c r="GE18" s="3">
        <f>GE108</f>
        <v>0</v>
      </c>
      <c r="GF18" s="3">
        <f>GF108</f>
        <v>0</v>
      </c>
      <c r="GG18" s="3">
        <f>GG108</f>
        <v>0</v>
      </c>
      <c r="GH18" s="3">
        <f>GH108</f>
        <v>0</v>
      </c>
      <c r="GI18" s="3">
        <f>GI108</f>
        <v>0</v>
      </c>
      <c r="GJ18" s="3">
        <f>GJ108</f>
        <v>0</v>
      </c>
      <c r="GK18" s="3">
        <f>GK108</f>
        <v>0</v>
      </c>
      <c r="GL18" s="3">
        <f>GL108</f>
        <v>0</v>
      </c>
      <c r="GM18" s="3">
        <f>GM108</f>
        <v>0</v>
      </c>
      <c r="GN18" s="3">
        <f>GN108</f>
        <v>0</v>
      </c>
      <c r="GO18" s="3">
        <f>GO108</f>
        <v>0</v>
      </c>
      <c r="GP18" s="3">
        <f>GP108</f>
        <v>0</v>
      </c>
      <c r="GQ18" s="3">
        <f>GQ108</f>
        <v>0</v>
      </c>
      <c r="GR18" s="3">
        <f>GR108</f>
        <v>0</v>
      </c>
      <c r="GS18" s="3">
        <f>GS108</f>
        <v>0</v>
      </c>
      <c r="GT18" s="3">
        <f>GT108</f>
        <v>0</v>
      </c>
      <c r="GU18" s="3">
        <f>GU108</f>
        <v>0</v>
      </c>
      <c r="GV18" s="3">
        <f>GV108</f>
        <v>0</v>
      </c>
      <c r="GW18" s="3">
        <f>GW108</f>
        <v>0</v>
      </c>
      <c r="GX18" s="3">
        <f>GX108</f>
        <v>0</v>
      </c>
    </row>
    <row r="20" spans="1:245" x14ac:dyDescent="0.2">
      <c r="A20" s="1">
        <v>3</v>
      </c>
      <c r="B20" s="1">
        <v>1</v>
      </c>
      <c r="C20" s="1"/>
      <c r="D20" s="1">
        <f>ROW(A76)</f>
        <v>76</v>
      </c>
      <c r="E20" s="1"/>
      <c r="F20" s="1" t="s">
        <v>10</v>
      </c>
      <c r="G20" s="1" t="s">
        <v>10</v>
      </c>
      <c r="H20" s="1" t="s">
        <v>3</v>
      </c>
      <c r="I20" s="1">
        <v>0</v>
      </c>
      <c r="J20" s="1" t="s">
        <v>3</v>
      </c>
      <c r="K20" s="1">
        <v>0</v>
      </c>
      <c r="L20" s="1" t="s">
        <v>3</v>
      </c>
      <c r="M20" s="1"/>
      <c r="N20" s="1"/>
      <c r="O20" s="1"/>
      <c r="P20" s="1"/>
      <c r="Q20" s="1"/>
      <c r="R20" s="1"/>
      <c r="S20" s="1"/>
      <c r="T20" s="1"/>
      <c r="U20" s="1" t="s">
        <v>3</v>
      </c>
      <c r="V20" s="1">
        <v>0</v>
      </c>
      <c r="W20" s="1"/>
      <c r="X20" s="1"/>
      <c r="Y20" s="1"/>
      <c r="Z20" s="1"/>
      <c r="AA20" s="1"/>
      <c r="AB20" s="1" t="s">
        <v>3</v>
      </c>
      <c r="AC20" s="1" t="s">
        <v>3</v>
      </c>
      <c r="AD20" s="1" t="s">
        <v>3</v>
      </c>
      <c r="AE20" s="1" t="s">
        <v>3</v>
      </c>
      <c r="AF20" s="1" t="s">
        <v>3</v>
      </c>
      <c r="AG20" s="1" t="s">
        <v>3</v>
      </c>
      <c r="AH20" s="1"/>
      <c r="AI20" s="1"/>
      <c r="AJ20" s="1"/>
      <c r="AK20" s="1"/>
      <c r="AL20" s="1"/>
      <c r="AM20" s="1"/>
      <c r="AN20" s="1"/>
      <c r="AO20" s="1"/>
      <c r="AP20" s="1" t="s">
        <v>3</v>
      </c>
      <c r="AQ20" s="1" t="s">
        <v>3</v>
      </c>
      <c r="AR20" s="1" t="s">
        <v>3</v>
      </c>
      <c r="AS20" s="1"/>
      <c r="AT20" s="1"/>
      <c r="AU20" s="1"/>
      <c r="AV20" s="1"/>
      <c r="AW20" s="1"/>
      <c r="AX20" s="1"/>
      <c r="AY20" s="1"/>
      <c r="AZ20" s="1" t="s">
        <v>3</v>
      </c>
      <c r="BA20" s="1"/>
      <c r="BB20" s="1" t="s">
        <v>3</v>
      </c>
      <c r="BC20" s="1" t="s">
        <v>3</v>
      </c>
      <c r="BD20" s="1" t="s">
        <v>3</v>
      </c>
      <c r="BE20" s="1" t="s">
        <v>3</v>
      </c>
      <c r="BF20" s="1" t="s">
        <v>3</v>
      </c>
      <c r="BG20" s="1" t="s">
        <v>3</v>
      </c>
      <c r="BH20" s="1" t="s">
        <v>3</v>
      </c>
      <c r="BI20" s="1" t="s">
        <v>3</v>
      </c>
      <c r="BJ20" s="1" t="s">
        <v>3</v>
      </c>
      <c r="BK20" s="1" t="s">
        <v>3</v>
      </c>
      <c r="BL20" s="1" t="s">
        <v>3</v>
      </c>
      <c r="BM20" s="1" t="s">
        <v>3</v>
      </c>
      <c r="BN20" s="1" t="s">
        <v>3</v>
      </c>
      <c r="BO20" s="1" t="s">
        <v>3</v>
      </c>
      <c r="BP20" s="1" t="s">
        <v>3</v>
      </c>
      <c r="BQ20" s="1"/>
      <c r="BR20" s="1"/>
      <c r="BS20" s="1"/>
      <c r="BT20" s="1"/>
      <c r="BU20" s="1"/>
      <c r="BV20" s="1"/>
      <c r="BW20" s="1"/>
      <c r="BX20" s="1">
        <v>0</v>
      </c>
      <c r="BY20" s="1"/>
      <c r="BZ20" s="1"/>
      <c r="CA20" s="1"/>
      <c r="CB20" s="1"/>
      <c r="CC20" s="1"/>
      <c r="CD20" s="1"/>
      <c r="CE20" s="1"/>
      <c r="CF20" s="1">
        <v>0</v>
      </c>
      <c r="CG20" s="1">
        <v>0</v>
      </c>
      <c r="CH20" s="1"/>
      <c r="CI20" s="1" t="s">
        <v>3</v>
      </c>
      <c r="CJ20" s="1" t="s">
        <v>3</v>
      </c>
    </row>
    <row r="22" spans="1:245" x14ac:dyDescent="0.2">
      <c r="A22" s="2">
        <v>52</v>
      </c>
      <c r="B22" s="2">
        <f>B76</f>
        <v>1</v>
      </c>
      <c r="C22" s="2">
        <f>C76</f>
        <v>3</v>
      </c>
      <c r="D22" s="2">
        <f>D76</f>
        <v>20</v>
      </c>
      <c r="E22" s="2">
        <f>E76</f>
        <v>0</v>
      </c>
      <c r="F22" s="2" t="str">
        <f>F76</f>
        <v>Новая локальная смета</v>
      </c>
      <c r="G22" s="2" t="str">
        <f>G76</f>
        <v>Новая локальная смета</v>
      </c>
      <c r="H22" s="2"/>
      <c r="I22" s="2"/>
      <c r="J22" s="2"/>
      <c r="K22" s="2"/>
      <c r="L22" s="2"/>
      <c r="M22" s="2"/>
      <c r="N22" s="2"/>
      <c r="O22" s="2">
        <f>O76</f>
        <v>933465.77</v>
      </c>
      <c r="P22" s="2">
        <f>P76</f>
        <v>795010.46</v>
      </c>
      <c r="Q22" s="2">
        <f>Q76</f>
        <v>50807.26</v>
      </c>
      <c r="R22" s="2">
        <f>R76</f>
        <v>5391.59</v>
      </c>
      <c r="S22" s="2">
        <f>S76</f>
        <v>87648.05</v>
      </c>
      <c r="T22" s="2">
        <f>T76</f>
        <v>0</v>
      </c>
      <c r="U22" s="2">
        <f>U76</f>
        <v>1010.5993</v>
      </c>
      <c r="V22" s="2">
        <f>V76</f>
        <v>61.520800000000001</v>
      </c>
      <c r="W22" s="2">
        <f>W76</f>
        <v>0</v>
      </c>
      <c r="X22" s="2">
        <f>X76</f>
        <v>79337.13</v>
      </c>
      <c r="Y22" s="2">
        <f>Y76</f>
        <v>57633.18</v>
      </c>
      <c r="Z22" s="2">
        <f>Z76</f>
        <v>0</v>
      </c>
      <c r="AA22" s="2">
        <f>AA76</f>
        <v>0</v>
      </c>
      <c r="AB22" s="2">
        <f>AB76</f>
        <v>933465.77</v>
      </c>
      <c r="AC22" s="2">
        <f>AC76</f>
        <v>795010.46</v>
      </c>
      <c r="AD22" s="2">
        <f>AD76</f>
        <v>50807.26</v>
      </c>
      <c r="AE22" s="2">
        <f>AE76</f>
        <v>5391.59</v>
      </c>
      <c r="AF22" s="2">
        <f>AF76</f>
        <v>87648.05</v>
      </c>
      <c r="AG22" s="2">
        <f>AG76</f>
        <v>0</v>
      </c>
      <c r="AH22" s="2">
        <f>AH76</f>
        <v>1010.5993</v>
      </c>
      <c r="AI22" s="2">
        <f>AI76</f>
        <v>61.520800000000001</v>
      </c>
      <c r="AJ22" s="2">
        <f>AJ76</f>
        <v>0</v>
      </c>
      <c r="AK22" s="2">
        <f>AK76</f>
        <v>79337.13</v>
      </c>
      <c r="AL22" s="2">
        <f>AL76</f>
        <v>57633.18</v>
      </c>
      <c r="AM22" s="2">
        <f>AM76</f>
        <v>0</v>
      </c>
      <c r="AN22" s="2">
        <f>AN76</f>
        <v>0</v>
      </c>
      <c r="AO22" s="2">
        <f>AO76</f>
        <v>0</v>
      </c>
      <c r="AP22" s="2">
        <f>AP76</f>
        <v>0</v>
      </c>
      <c r="AQ22" s="2">
        <f>AQ76</f>
        <v>0</v>
      </c>
      <c r="AR22" s="2">
        <f>AR76</f>
        <v>1070436.08</v>
      </c>
      <c r="AS22" s="2">
        <f>AS76</f>
        <v>0</v>
      </c>
      <c r="AT22" s="2">
        <f>AT76</f>
        <v>1070436.08</v>
      </c>
      <c r="AU22" s="2">
        <f>AU76</f>
        <v>0</v>
      </c>
      <c r="AV22" s="2">
        <f>AV76</f>
        <v>795010.46</v>
      </c>
      <c r="AW22" s="2">
        <f>AW76</f>
        <v>795010.46</v>
      </c>
      <c r="AX22" s="2">
        <f>AX76</f>
        <v>0</v>
      </c>
      <c r="AY22" s="2">
        <f>AY76</f>
        <v>795010.46</v>
      </c>
      <c r="AZ22" s="2">
        <f>AZ76</f>
        <v>0</v>
      </c>
      <c r="BA22" s="2">
        <f>BA76</f>
        <v>0</v>
      </c>
      <c r="BB22" s="2">
        <f>BB76</f>
        <v>0</v>
      </c>
      <c r="BC22" s="2">
        <f>BC76</f>
        <v>0</v>
      </c>
      <c r="BD22" s="2">
        <f>BD76</f>
        <v>0</v>
      </c>
      <c r="BE22" s="2">
        <f>BE76</f>
        <v>0</v>
      </c>
      <c r="BF22" s="2">
        <f>BF76</f>
        <v>0</v>
      </c>
      <c r="BG22" s="2">
        <f>BG76</f>
        <v>0</v>
      </c>
      <c r="BH22" s="2">
        <f>BH76</f>
        <v>0</v>
      </c>
      <c r="BI22" s="2">
        <f>BI76</f>
        <v>0</v>
      </c>
      <c r="BJ22" s="2">
        <f>BJ76</f>
        <v>0</v>
      </c>
      <c r="BK22" s="2">
        <f>BK76</f>
        <v>0</v>
      </c>
      <c r="BL22" s="2">
        <f>BL76</f>
        <v>0</v>
      </c>
      <c r="BM22" s="2">
        <f>BM76</f>
        <v>0</v>
      </c>
      <c r="BN22" s="2">
        <f>BN76</f>
        <v>0</v>
      </c>
      <c r="BO22" s="2">
        <f>BO76</f>
        <v>0</v>
      </c>
      <c r="BP22" s="2">
        <f>BP76</f>
        <v>0</v>
      </c>
      <c r="BQ22" s="2">
        <f>BQ76</f>
        <v>0</v>
      </c>
      <c r="BR22" s="2">
        <f>BR76</f>
        <v>0</v>
      </c>
      <c r="BS22" s="2">
        <f>BS76</f>
        <v>0</v>
      </c>
      <c r="BT22" s="2">
        <f>BT76</f>
        <v>0</v>
      </c>
      <c r="BU22" s="2">
        <f>BU76</f>
        <v>0</v>
      </c>
      <c r="BV22" s="2">
        <f>BV76</f>
        <v>0</v>
      </c>
      <c r="BW22" s="2">
        <f>BW76</f>
        <v>0</v>
      </c>
      <c r="BX22" s="2">
        <f>BX76</f>
        <v>0</v>
      </c>
      <c r="BY22" s="2">
        <f>BY76</f>
        <v>0</v>
      </c>
      <c r="BZ22" s="2">
        <f>BZ76</f>
        <v>0</v>
      </c>
      <c r="CA22" s="2">
        <f>CA76</f>
        <v>1070436.08</v>
      </c>
      <c r="CB22" s="2">
        <f>CB76</f>
        <v>0</v>
      </c>
      <c r="CC22" s="2">
        <f>CC76</f>
        <v>1070436.08</v>
      </c>
      <c r="CD22" s="2">
        <f>CD76</f>
        <v>0</v>
      </c>
      <c r="CE22" s="2">
        <f>CE76</f>
        <v>795010.46</v>
      </c>
      <c r="CF22" s="2">
        <f>CF76</f>
        <v>795010.46</v>
      </c>
      <c r="CG22" s="2">
        <f>CG76</f>
        <v>0</v>
      </c>
      <c r="CH22" s="2">
        <f>CH76</f>
        <v>795010.46</v>
      </c>
      <c r="CI22" s="2">
        <f>CI76</f>
        <v>0</v>
      </c>
      <c r="CJ22" s="2">
        <f>CJ76</f>
        <v>0</v>
      </c>
      <c r="CK22" s="2">
        <f>CK76</f>
        <v>0</v>
      </c>
      <c r="CL22" s="2">
        <f>CL76</f>
        <v>0</v>
      </c>
      <c r="CM22" s="2">
        <f>CM76</f>
        <v>0</v>
      </c>
      <c r="CN22" s="2">
        <f>CN76</f>
        <v>0</v>
      </c>
      <c r="CO22" s="2">
        <f>CO76</f>
        <v>0</v>
      </c>
      <c r="CP22" s="2">
        <f>CP76</f>
        <v>0</v>
      </c>
      <c r="CQ22" s="2">
        <f>CQ76</f>
        <v>0</v>
      </c>
      <c r="CR22" s="2">
        <f>CR76</f>
        <v>0</v>
      </c>
      <c r="CS22" s="2">
        <f>CS76</f>
        <v>0</v>
      </c>
      <c r="CT22" s="2">
        <f>CT76</f>
        <v>0</v>
      </c>
      <c r="CU22" s="2">
        <f>CU76</f>
        <v>0</v>
      </c>
      <c r="CV22" s="2">
        <f>CV76</f>
        <v>0</v>
      </c>
      <c r="CW22" s="2">
        <f>CW76</f>
        <v>0</v>
      </c>
      <c r="CX22" s="2">
        <f>CX76</f>
        <v>0</v>
      </c>
      <c r="CY22" s="2">
        <f>CY76</f>
        <v>0</v>
      </c>
      <c r="CZ22" s="2">
        <f>CZ76</f>
        <v>0</v>
      </c>
      <c r="DA22" s="2">
        <f>DA76</f>
        <v>0</v>
      </c>
      <c r="DB22" s="2">
        <f>DB76</f>
        <v>0</v>
      </c>
      <c r="DC22" s="2">
        <f>DC76</f>
        <v>0</v>
      </c>
      <c r="DD22" s="2">
        <f>DD76</f>
        <v>0</v>
      </c>
      <c r="DE22" s="2">
        <f>DE76</f>
        <v>0</v>
      </c>
      <c r="DF22" s="2">
        <f>DF76</f>
        <v>0</v>
      </c>
      <c r="DG22" s="3">
        <f>DG76</f>
        <v>0</v>
      </c>
      <c r="DH22" s="3">
        <f>DH76</f>
        <v>0</v>
      </c>
      <c r="DI22" s="3">
        <f>DI76</f>
        <v>0</v>
      </c>
      <c r="DJ22" s="3">
        <f>DJ76</f>
        <v>0</v>
      </c>
      <c r="DK22" s="3">
        <f>DK76</f>
        <v>0</v>
      </c>
      <c r="DL22" s="3">
        <f>DL76</f>
        <v>0</v>
      </c>
      <c r="DM22" s="3">
        <f>DM76</f>
        <v>0</v>
      </c>
      <c r="DN22" s="3">
        <f>DN76</f>
        <v>0</v>
      </c>
      <c r="DO22" s="3">
        <f>DO76</f>
        <v>0</v>
      </c>
      <c r="DP22" s="3">
        <f>DP76</f>
        <v>0</v>
      </c>
      <c r="DQ22" s="3">
        <f>DQ76</f>
        <v>0</v>
      </c>
      <c r="DR22" s="3">
        <f>DR76</f>
        <v>0</v>
      </c>
      <c r="DS22" s="3">
        <f>DS76</f>
        <v>0</v>
      </c>
      <c r="DT22" s="3">
        <f>DT76</f>
        <v>0</v>
      </c>
      <c r="DU22" s="3">
        <f>DU76</f>
        <v>0</v>
      </c>
      <c r="DV22" s="3">
        <f>DV76</f>
        <v>0</v>
      </c>
      <c r="DW22" s="3">
        <f>DW76</f>
        <v>0</v>
      </c>
      <c r="DX22" s="3">
        <f>DX76</f>
        <v>0</v>
      </c>
      <c r="DY22" s="3">
        <f>DY76</f>
        <v>0</v>
      </c>
      <c r="DZ22" s="3">
        <f>DZ76</f>
        <v>0</v>
      </c>
      <c r="EA22" s="3">
        <f>EA76</f>
        <v>0</v>
      </c>
      <c r="EB22" s="3">
        <f>EB76</f>
        <v>0</v>
      </c>
      <c r="EC22" s="3">
        <f>EC76</f>
        <v>0</v>
      </c>
      <c r="ED22" s="3">
        <f>ED76</f>
        <v>0</v>
      </c>
      <c r="EE22" s="3">
        <f>EE76</f>
        <v>0</v>
      </c>
      <c r="EF22" s="3">
        <f>EF76</f>
        <v>0</v>
      </c>
      <c r="EG22" s="3">
        <f>EG76</f>
        <v>0</v>
      </c>
      <c r="EH22" s="3">
        <f>EH76</f>
        <v>0</v>
      </c>
      <c r="EI22" s="3">
        <f>EI76</f>
        <v>0</v>
      </c>
      <c r="EJ22" s="3">
        <f>EJ76</f>
        <v>0</v>
      </c>
      <c r="EK22" s="3">
        <f>EK76</f>
        <v>0</v>
      </c>
      <c r="EL22" s="3">
        <f>EL76</f>
        <v>0</v>
      </c>
      <c r="EM22" s="3">
        <f>EM76</f>
        <v>0</v>
      </c>
      <c r="EN22" s="3">
        <f>EN76</f>
        <v>0</v>
      </c>
      <c r="EO22" s="3">
        <f>EO76</f>
        <v>0</v>
      </c>
      <c r="EP22" s="3">
        <f>EP76</f>
        <v>0</v>
      </c>
      <c r="EQ22" s="3">
        <f>EQ76</f>
        <v>0</v>
      </c>
      <c r="ER22" s="3">
        <f>ER76</f>
        <v>0</v>
      </c>
      <c r="ES22" s="3">
        <f>ES76</f>
        <v>0</v>
      </c>
      <c r="ET22" s="3">
        <f>ET76</f>
        <v>0</v>
      </c>
      <c r="EU22" s="3">
        <f>EU76</f>
        <v>0</v>
      </c>
      <c r="EV22" s="3">
        <f>EV76</f>
        <v>0</v>
      </c>
      <c r="EW22" s="3">
        <f>EW76</f>
        <v>0</v>
      </c>
      <c r="EX22" s="3">
        <f>EX76</f>
        <v>0</v>
      </c>
      <c r="EY22" s="3">
        <f>EY76</f>
        <v>0</v>
      </c>
      <c r="EZ22" s="3">
        <f>EZ76</f>
        <v>0</v>
      </c>
      <c r="FA22" s="3">
        <f>FA76</f>
        <v>0</v>
      </c>
      <c r="FB22" s="3">
        <f>FB76</f>
        <v>0</v>
      </c>
      <c r="FC22" s="3">
        <f>FC76</f>
        <v>0</v>
      </c>
      <c r="FD22" s="3">
        <f>FD76</f>
        <v>0</v>
      </c>
      <c r="FE22" s="3">
        <f>FE76</f>
        <v>0</v>
      </c>
      <c r="FF22" s="3">
        <f>FF76</f>
        <v>0</v>
      </c>
      <c r="FG22" s="3">
        <f>FG76</f>
        <v>0</v>
      </c>
      <c r="FH22" s="3">
        <f>FH76</f>
        <v>0</v>
      </c>
      <c r="FI22" s="3">
        <f>FI76</f>
        <v>0</v>
      </c>
      <c r="FJ22" s="3">
        <f>FJ76</f>
        <v>0</v>
      </c>
      <c r="FK22" s="3">
        <f>FK76</f>
        <v>0</v>
      </c>
      <c r="FL22" s="3">
        <f>FL76</f>
        <v>0</v>
      </c>
      <c r="FM22" s="3">
        <f>FM76</f>
        <v>0</v>
      </c>
      <c r="FN22" s="3">
        <f>FN76</f>
        <v>0</v>
      </c>
      <c r="FO22" s="3">
        <f>FO76</f>
        <v>0</v>
      </c>
      <c r="FP22" s="3">
        <f>FP76</f>
        <v>0</v>
      </c>
      <c r="FQ22" s="3">
        <f>FQ76</f>
        <v>0</v>
      </c>
      <c r="FR22" s="3">
        <f>FR76</f>
        <v>0</v>
      </c>
      <c r="FS22" s="3">
        <f>FS76</f>
        <v>0</v>
      </c>
      <c r="FT22" s="3">
        <f>FT76</f>
        <v>0</v>
      </c>
      <c r="FU22" s="3">
        <f>FU76</f>
        <v>0</v>
      </c>
      <c r="FV22" s="3">
        <f>FV76</f>
        <v>0</v>
      </c>
      <c r="FW22" s="3">
        <f>FW76</f>
        <v>0</v>
      </c>
      <c r="FX22" s="3">
        <f>FX76</f>
        <v>0</v>
      </c>
      <c r="FY22" s="3">
        <f>FY76</f>
        <v>0</v>
      </c>
      <c r="FZ22" s="3">
        <f>FZ76</f>
        <v>0</v>
      </c>
      <c r="GA22" s="3">
        <f>GA76</f>
        <v>0</v>
      </c>
      <c r="GB22" s="3">
        <f>GB76</f>
        <v>0</v>
      </c>
      <c r="GC22" s="3">
        <f>GC76</f>
        <v>0</v>
      </c>
      <c r="GD22" s="3">
        <f>GD76</f>
        <v>0</v>
      </c>
      <c r="GE22" s="3">
        <f>GE76</f>
        <v>0</v>
      </c>
      <c r="GF22" s="3">
        <f>GF76</f>
        <v>0</v>
      </c>
      <c r="GG22" s="3">
        <f>GG76</f>
        <v>0</v>
      </c>
      <c r="GH22" s="3">
        <f>GH76</f>
        <v>0</v>
      </c>
      <c r="GI22" s="3">
        <f>GI76</f>
        <v>0</v>
      </c>
      <c r="GJ22" s="3">
        <f>GJ76</f>
        <v>0</v>
      </c>
      <c r="GK22" s="3">
        <f>GK76</f>
        <v>0</v>
      </c>
      <c r="GL22" s="3">
        <f>GL76</f>
        <v>0</v>
      </c>
      <c r="GM22" s="3">
        <f>GM76</f>
        <v>0</v>
      </c>
      <c r="GN22" s="3">
        <f>GN76</f>
        <v>0</v>
      </c>
      <c r="GO22" s="3">
        <f>GO76</f>
        <v>0</v>
      </c>
      <c r="GP22" s="3">
        <f>GP76</f>
        <v>0</v>
      </c>
      <c r="GQ22" s="3">
        <f>GQ76</f>
        <v>0</v>
      </c>
      <c r="GR22" s="3">
        <f>GR76</f>
        <v>0</v>
      </c>
      <c r="GS22" s="3">
        <f>GS76</f>
        <v>0</v>
      </c>
      <c r="GT22" s="3">
        <f>GT76</f>
        <v>0</v>
      </c>
      <c r="GU22" s="3">
        <f>GU76</f>
        <v>0</v>
      </c>
      <c r="GV22" s="3">
        <f>GV76</f>
        <v>0</v>
      </c>
      <c r="GW22" s="3">
        <f>GW76</f>
        <v>0</v>
      </c>
      <c r="GX22" s="3">
        <f>GX76</f>
        <v>0</v>
      </c>
    </row>
    <row r="24" spans="1:245" x14ac:dyDescent="0.2">
      <c r="A24">
        <v>17</v>
      </c>
      <c r="B24">
        <v>1</v>
      </c>
      <c r="C24">
        <f>ROW([1]SmtRes!A10)</f>
        <v>10</v>
      </c>
      <c r="D24">
        <f>ROW([1]EtalonRes!A10)</f>
        <v>10</v>
      </c>
      <c r="E24" t="s">
        <v>11</v>
      </c>
      <c r="F24" t="s">
        <v>414</v>
      </c>
      <c r="G24" t="s">
        <v>413</v>
      </c>
      <c r="H24" t="s">
        <v>14</v>
      </c>
      <c r="I24">
        <v>1</v>
      </c>
      <c r="J24">
        <v>0</v>
      </c>
      <c r="O24">
        <f>ROUND(CP24,2)</f>
        <v>8908.94</v>
      </c>
      <c r="P24">
        <f>ROUND(CQ24*I24,2)</f>
        <v>943.56</v>
      </c>
      <c r="Q24">
        <f>ROUND(CR24*I24,2)</f>
        <v>2540.67</v>
      </c>
      <c r="R24">
        <f>ROUND(CS24*I24,2)</f>
        <v>284.01</v>
      </c>
      <c r="S24">
        <f>ROUND(CT24*I24,2)</f>
        <v>5424.71</v>
      </c>
      <c r="T24">
        <f>ROUND(CU24*I24,2)</f>
        <v>0</v>
      </c>
      <c r="U24">
        <f>CV24*I24</f>
        <v>74.099999999999994</v>
      </c>
      <c r="V24">
        <f>CW24*I24</f>
        <v>3.71</v>
      </c>
      <c r="W24">
        <f>ROUND(CX24*I24,2)</f>
        <v>0</v>
      </c>
      <c r="X24">
        <f>ROUND(CY24,2)</f>
        <v>5252.02</v>
      </c>
      <c r="Y24">
        <f>ROUND(CZ24,2)</f>
        <v>3710.67</v>
      </c>
      <c r="AA24">
        <v>39045951</v>
      </c>
      <c r="AB24">
        <f>ROUND((AC24+AD24+AF24),2)</f>
        <v>1170.69</v>
      </c>
      <c r="AC24">
        <f>ROUND((ES24),2)</f>
        <v>123.99</v>
      </c>
      <c r="AD24">
        <f>ROUND((((ET24)-(EU24))+AE24),2)</f>
        <v>333.86</v>
      </c>
      <c r="AE24">
        <f>ROUND((EU24),2)</f>
        <v>37.32</v>
      </c>
      <c r="AF24">
        <f>ROUND((EV24),2)</f>
        <v>712.84</v>
      </c>
      <c r="AG24">
        <f>ROUND((AP24),2)</f>
        <v>0</v>
      </c>
      <c r="AH24">
        <f>(EW24)</f>
        <v>74.099999999999994</v>
      </c>
      <c r="AI24">
        <f>(EX24)</f>
        <v>3.71</v>
      </c>
      <c r="AJ24">
        <f>ROUND((AS24),2)</f>
        <v>0</v>
      </c>
      <c r="AK24">
        <v>1170.69</v>
      </c>
      <c r="AL24">
        <v>123.99</v>
      </c>
      <c r="AM24">
        <v>333.86</v>
      </c>
      <c r="AN24">
        <v>37.32</v>
      </c>
      <c r="AO24">
        <v>712.84</v>
      </c>
      <c r="AP24">
        <v>0</v>
      </c>
      <c r="AQ24">
        <v>74.099999999999994</v>
      </c>
      <c r="AR24">
        <v>3.71</v>
      </c>
      <c r="AS24">
        <v>0</v>
      </c>
      <c r="AT24">
        <v>92</v>
      </c>
      <c r="AU24">
        <v>65</v>
      </c>
      <c r="AV24">
        <v>1</v>
      </c>
      <c r="AW24">
        <v>1</v>
      </c>
      <c r="AZ24">
        <v>7.61</v>
      </c>
      <c r="BA24">
        <v>7.61</v>
      </c>
      <c r="BB24">
        <v>7.61</v>
      </c>
      <c r="BC24">
        <v>7.61</v>
      </c>
      <c r="BD24" t="s">
        <v>3</v>
      </c>
      <c r="BE24" t="s">
        <v>3</v>
      </c>
      <c r="BF24" t="s">
        <v>3</v>
      </c>
      <c r="BG24" t="s">
        <v>3</v>
      </c>
      <c r="BH24">
        <v>0</v>
      </c>
      <c r="BI24">
        <v>2</v>
      </c>
      <c r="BJ24" t="s">
        <v>412</v>
      </c>
      <c r="BM24">
        <v>110004</v>
      </c>
      <c r="BN24">
        <v>0</v>
      </c>
      <c r="BO24" t="s">
        <v>3</v>
      </c>
      <c r="BP24">
        <v>0</v>
      </c>
      <c r="BQ24">
        <v>3</v>
      </c>
      <c r="BR24">
        <v>0</v>
      </c>
      <c r="BS24">
        <v>7.61</v>
      </c>
      <c r="BT24">
        <v>1</v>
      </c>
      <c r="BU24">
        <v>1</v>
      </c>
      <c r="BV24">
        <v>1</v>
      </c>
      <c r="BW24">
        <v>1</v>
      </c>
      <c r="BX24">
        <v>1</v>
      </c>
      <c r="BY24" t="s">
        <v>3</v>
      </c>
      <c r="BZ24">
        <v>92</v>
      </c>
      <c r="CA24">
        <v>65</v>
      </c>
      <c r="CF24">
        <v>0</v>
      </c>
      <c r="CG24">
        <v>0</v>
      </c>
      <c r="CM24">
        <v>0</v>
      </c>
      <c r="CN24" t="s">
        <v>3</v>
      </c>
      <c r="CO24">
        <v>0</v>
      </c>
      <c r="CP24">
        <f>(P24+Q24+S24)</f>
        <v>8908.94</v>
      </c>
      <c r="CQ24">
        <f>AC24*BC24</f>
        <v>943.56389999999999</v>
      </c>
      <c r="CR24">
        <f>AD24*BB24</f>
        <v>2540.6746000000003</v>
      </c>
      <c r="CS24">
        <f>AE24*BS24</f>
        <v>284.0052</v>
      </c>
      <c r="CT24">
        <f>AF24*BA24</f>
        <v>5424.7124000000003</v>
      </c>
      <c r="CU24">
        <f>AG24</f>
        <v>0</v>
      </c>
      <c r="CV24">
        <f>AH24</f>
        <v>74.099999999999994</v>
      </c>
      <c r="CW24">
        <f>AI24</f>
        <v>3.71</v>
      </c>
      <c r="CX24">
        <f>AJ24</f>
        <v>0</v>
      </c>
      <c r="CY24">
        <f>(((S24+R24)*AT24)/100)</f>
        <v>5252.0223999999998</v>
      </c>
      <c r="CZ24">
        <f>(((S24+R24)*AU24)/100)</f>
        <v>3710.6679999999997</v>
      </c>
      <c r="DC24" t="s">
        <v>3</v>
      </c>
      <c r="DD24" t="s">
        <v>3</v>
      </c>
      <c r="DE24" t="s">
        <v>3</v>
      </c>
      <c r="DF24" t="s">
        <v>3</v>
      </c>
      <c r="DG24" t="s">
        <v>3</v>
      </c>
      <c r="DH24" t="s">
        <v>3</v>
      </c>
      <c r="DI24" t="s">
        <v>3</v>
      </c>
      <c r="DJ24" t="s">
        <v>3</v>
      </c>
      <c r="DK24" t="s">
        <v>3</v>
      </c>
      <c r="DL24" t="s">
        <v>3</v>
      </c>
      <c r="DM24" t="s">
        <v>3</v>
      </c>
      <c r="DN24">
        <v>0</v>
      </c>
      <c r="DO24">
        <v>0</v>
      </c>
      <c r="DP24">
        <v>1</v>
      </c>
      <c r="DQ24">
        <v>1</v>
      </c>
      <c r="DU24">
        <v>1013</v>
      </c>
      <c r="DV24" t="s">
        <v>14</v>
      </c>
      <c r="DW24" t="s">
        <v>14</v>
      </c>
      <c r="DX24">
        <v>1</v>
      </c>
      <c r="EE24">
        <v>38092702</v>
      </c>
      <c r="EF24">
        <v>3</v>
      </c>
      <c r="EG24" t="s">
        <v>16</v>
      </c>
      <c r="EH24">
        <v>0</v>
      </c>
      <c r="EI24" t="s">
        <v>3</v>
      </c>
      <c r="EJ24">
        <v>2</v>
      </c>
      <c r="EK24">
        <v>110004</v>
      </c>
      <c r="EL24" t="s">
        <v>24</v>
      </c>
      <c r="EM24" t="s">
        <v>18</v>
      </c>
      <c r="EO24" t="s">
        <v>3</v>
      </c>
      <c r="EQ24">
        <v>0</v>
      </c>
      <c r="ER24">
        <v>1170.69</v>
      </c>
      <c r="ES24">
        <v>123.99</v>
      </c>
      <c r="ET24">
        <v>333.86</v>
      </c>
      <c r="EU24">
        <v>37.32</v>
      </c>
      <c r="EV24">
        <v>712.84</v>
      </c>
      <c r="EW24">
        <v>74.099999999999994</v>
      </c>
      <c r="EX24">
        <v>3.71</v>
      </c>
      <c r="EY24">
        <v>0</v>
      </c>
      <c r="FQ24">
        <v>0</v>
      </c>
      <c r="FR24">
        <f>ROUND(IF(AND(BH24=3,BI24=3),P24,0),2)</f>
        <v>0</v>
      </c>
      <c r="FS24">
        <v>0</v>
      </c>
      <c r="FX24">
        <v>92</v>
      </c>
      <c r="FY24">
        <v>65</v>
      </c>
      <c r="GA24" t="s">
        <v>3</v>
      </c>
      <c r="GD24">
        <v>0</v>
      </c>
      <c r="GF24">
        <v>1038503182</v>
      </c>
      <c r="GG24">
        <v>1</v>
      </c>
      <c r="GH24">
        <v>1</v>
      </c>
      <c r="GI24">
        <v>4</v>
      </c>
      <c r="GJ24">
        <v>0</v>
      </c>
      <c r="GK24">
        <f>ROUND(R24*(R12)/100,2)</f>
        <v>0</v>
      </c>
      <c r="GL24">
        <f>ROUND(IF(AND(BH24=3,BI24=3,FS24&lt;&gt;0),P24,0),2)</f>
        <v>0</v>
      </c>
      <c r="GM24">
        <f>ROUND(O24+X24+Y24+GK24,2)+GX24</f>
        <v>17871.63</v>
      </c>
      <c r="GN24">
        <f>IF(OR(BI24=0,BI24=1),ROUND(O24+X24+Y24+GK24,2),0)</f>
        <v>0</v>
      </c>
      <c r="GO24">
        <f>IF(BI24=2,ROUND(O24+X24+Y24+GK24,2),0)</f>
        <v>17871.63</v>
      </c>
      <c r="GP24">
        <f>IF(BI24=4,ROUND(O24+X24+Y24+GK24,2)+GX24,0)</f>
        <v>0</v>
      </c>
      <c r="GR24">
        <v>0</v>
      </c>
      <c r="GS24">
        <v>3</v>
      </c>
      <c r="GT24">
        <v>0</v>
      </c>
      <c r="GU24" t="s">
        <v>3</v>
      </c>
      <c r="GV24">
        <f>ROUND(GT24,2)</f>
        <v>0</v>
      </c>
      <c r="GW24">
        <v>1</v>
      </c>
      <c r="GX24">
        <f>ROUND(GV24*GW24*I24,2)</f>
        <v>0</v>
      </c>
      <c r="HA24">
        <v>0</v>
      </c>
      <c r="HB24">
        <v>0</v>
      </c>
      <c r="IK24">
        <v>0</v>
      </c>
    </row>
    <row r="25" spans="1:245" x14ac:dyDescent="0.2">
      <c r="A25">
        <v>18</v>
      </c>
      <c r="B25">
        <v>1</v>
      </c>
      <c r="C25">
        <v>9</v>
      </c>
      <c r="E25" t="s">
        <v>19</v>
      </c>
      <c r="F25" t="s">
        <v>411</v>
      </c>
      <c r="G25" t="s">
        <v>410</v>
      </c>
      <c r="H25" t="s">
        <v>22</v>
      </c>
      <c r="I25">
        <f>I24*J25</f>
        <v>1</v>
      </c>
      <c r="J25">
        <v>1</v>
      </c>
      <c r="O25">
        <f>ROUND(CP25,2)</f>
        <v>4775.3500000000004</v>
      </c>
      <c r="P25">
        <f>ROUND(CQ25*I25,2)</f>
        <v>4775.3500000000004</v>
      </c>
      <c r="Q25">
        <f>ROUND(CR25*I25,2)</f>
        <v>0</v>
      </c>
      <c r="R25">
        <f>ROUND(CS25*I25,2)</f>
        <v>0</v>
      </c>
      <c r="S25">
        <f>ROUND(CT25*I25,2)</f>
        <v>0</v>
      </c>
      <c r="T25">
        <f>ROUND(CU25*I25,2)</f>
        <v>0</v>
      </c>
      <c r="U25">
        <f>CV25*I25</f>
        <v>0</v>
      </c>
      <c r="V25">
        <f>CW25*I25</f>
        <v>0</v>
      </c>
      <c r="W25">
        <f>ROUND(CX25*I25,2)</f>
        <v>0</v>
      </c>
      <c r="X25">
        <f>ROUND(CY25,2)</f>
        <v>0</v>
      </c>
      <c r="Y25">
        <f>ROUND(CZ25,2)</f>
        <v>0</v>
      </c>
      <c r="AA25">
        <v>39045951</v>
      </c>
      <c r="AB25">
        <f>ROUND((AC25+AD25+AF25),2)</f>
        <v>627.51</v>
      </c>
      <c r="AC25">
        <f>ROUND((ES25),2)</f>
        <v>627.51</v>
      </c>
      <c r="AD25">
        <f>ROUND((((ET25)-(EU25))+AE25),2)</f>
        <v>0</v>
      </c>
      <c r="AE25">
        <f>ROUND((EU25),2)</f>
        <v>0</v>
      </c>
      <c r="AF25">
        <f>ROUND((EV25),2)</f>
        <v>0</v>
      </c>
      <c r="AG25">
        <f>ROUND((AP25),2)</f>
        <v>0</v>
      </c>
      <c r="AH25">
        <f>(EW25)</f>
        <v>0</v>
      </c>
      <c r="AI25">
        <f>(EX25)</f>
        <v>0</v>
      </c>
      <c r="AJ25">
        <f>ROUND((AS25),2)</f>
        <v>0</v>
      </c>
      <c r="AK25">
        <v>627.51</v>
      </c>
      <c r="AL25">
        <v>627.51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  <c r="AS25">
        <v>0</v>
      </c>
      <c r="AT25">
        <v>92</v>
      </c>
      <c r="AU25">
        <v>65</v>
      </c>
      <c r="AV25">
        <v>1</v>
      </c>
      <c r="AW25">
        <v>1</v>
      </c>
      <c r="AZ25">
        <v>7.61</v>
      </c>
      <c r="BA25">
        <v>1</v>
      </c>
      <c r="BB25">
        <v>1</v>
      </c>
      <c r="BC25">
        <v>7.61</v>
      </c>
      <c r="BD25" t="s">
        <v>3</v>
      </c>
      <c r="BE25" t="s">
        <v>3</v>
      </c>
      <c r="BF25" t="s">
        <v>3</v>
      </c>
      <c r="BG25" t="s">
        <v>3</v>
      </c>
      <c r="BH25">
        <v>3</v>
      </c>
      <c r="BI25">
        <v>2</v>
      </c>
      <c r="BJ25" t="s">
        <v>409</v>
      </c>
      <c r="BM25">
        <v>110004</v>
      </c>
      <c r="BN25">
        <v>0</v>
      </c>
      <c r="BO25" t="s">
        <v>3</v>
      </c>
      <c r="BP25">
        <v>0</v>
      </c>
      <c r="BQ25">
        <v>3</v>
      </c>
      <c r="BR25">
        <v>0</v>
      </c>
      <c r="BS25">
        <v>1</v>
      </c>
      <c r="BT25">
        <v>1</v>
      </c>
      <c r="BU25">
        <v>1</v>
      </c>
      <c r="BV25">
        <v>1</v>
      </c>
      <c r="BW25">
        <v>1</v>
      </c>
      <c r="BX25">
        <v>1</v>
      </c>
      <c r="BY25" t="s">
        <v>3</v>
      </c>
      <c r="BZ25">
        <v>92</v>
      </c>
      <c r="CA25">
        <v>65</v>
      </c>
      <c r="CF25">
        <v>0</v>
      </c>
      <c r="CG25">
        <v>0</v>
      </c>
      <c r="CM25">
        <v>0</v>
      </c>
      <c r="CN25" t="s">
        <v>3</v>
      </c>
      <c r="CO25">
        <v>0</v>
      </c>
      <c r="CP25">
        <f>(P25+Q25+S25)</f>
        <v>4775.3500000000004</v>
      </c>
      <c r="CQ25">
        <f>AC25*BC25</f>
        <v>4775.3510999999999</v>
      </c>
      <c r="CR25">
        <f>AD25*BB25</f>
        <v>0</v>
      </c>
      <c r="CS25">
        <f>AE25*BS25</f>
        <v>0</v>
      </c>
      <c r="CT25">
        <f>AF25*BA25</f>
        <v>0</v>
      </c>
      <c r="CU25">
        <f>AG25</f>
        <v>0</v>
      </c>
      <c r="CV25">
        <f>AH25</f>
        <v>0</v>
      </c>
      <c r="CW25">
        <f>AI25</f>
        <v>0</v>
      </c>
      <c r="CX25">
        <f>AJ25</f>
        <v>0</v>
      </c>
      <c r="CY25">
        <f>(((S25+R25)*AT25)/100)</f>
        <v>0</v>
      </c>
      <c r="CZ25">
        <f>(((S25+R25)*AU25)/100)</f>
        <v>0</v>
      </c>
      <c r="DC25" t="s">
        <v>3</v>
      </c>
      <c r="DD25" t="s">
        <v>3</v>
      </c>
      <c r="DE25" t="s">
        <v>3</v>
      </c>
      <c r="DF25" t="s">
        <v>3</v>
      </c>
      <c r="DG25" t="s">
        <v>3</v>
      </c>
      <c r="DH25" t="s">
        <v>3</v>
      </c>
      <c r="DI25" t="s">
        <v>3</v>
      </c>
      <c r="DJ25" t="s">
        <v>3</v>
      </c>
      <c r="DK25" t="s">
        <v>3</v>
      </c>
      <c r="DL25" t="s">
        <v>3</v>
      </c>
      <c r="DM25" t="s">
        <v>3</v>
      </c>
      <c r="DN25">
        <v>0</v>
      </c>
      <c r="DO25">
        <v>0</v>
      </c>
      <c r="DP25">
        <v>1</v>
      </c>
      <c r="DQ25">
        <v>1</v>
      </c>
      <c r="DU25">
        <v>1010</v>
      </c>
      <c r="DV25" t="s">
        <v>22</v>
      </c>
      <c r="DW25" t="s">
        <v>22</v>
      </c>
      <c r="DX25">
        <v>1</v>
      </c>
      <c r="EE25">
        <v>38092702</v>
      </c>
      <c r="EF25">
        <v>3</v>
      </c>
      <c r="EG25" t="s">
        <v>16</v>
      </c>
      <c r="EH25">
        <v>0</v>
      </c>
      <c r="EI25" t="s">
        <v>3</v>
      </c>
      <c r="EJ25">
        <v>2</v>
      </c>
      <c r="EK25">
        <v>110004</v>
      </c>
      <c r="EL25" t="s">
        <v>24</v>
      </c>
      <c r="EM25" t="s">
        <v>18</v>
      </c>
      <c r="EO25" t="s">
        <v>3</v>
      </c>
      <c r="EQ25">
        <v>0</v>
      </c>
      <c r="ER25">
        <v>627.51</v>
      </c>
      <c r="ES25">
        <v>627.51</v>
      </c>
      <c r="ET25">
        <v>0</v>
      </c>
      <c r="EU25">
        <v>0</v>
      </c>
      <c r="EV25">
        <v>0</v>
      </c>
      <c r="EW25">
        <v>0</v>
      </c>
      <c r="EX25">
        <v>0</v>
      </c>
      <c r="FQ25">
        <v>0</v>
      </c>
      <c r="FR25">
        <f>ROUND(IF(AND(BH25=3,BI25=3),P25,0),2)</f>
        <v>0</v>
      </c>
      <c r="FS25">
        <v>0</v>
      </c>
      <c r="FX25">
        <v>92</v>
      </c>
      <c r="FY25">
        <v>65</v>
      </c>
      <c r="GA25" t="s">
        <v>3</v>
      </c>
      <c r="GD25">
        <v>0</v>
      </c>
      <c r="GF25">
        <v>-688371732</v>
      </c>
      <c r="GG25">
        <v>1</v>
      </c>
      <c r="GH25">
        <v>1</v>
      </c>
      <c r="GI25">
        <v>4</v>
      </c>
      <c r="GJ25">
        <v>0</v>
      </c>
      <c r="GK25">
        <f>ROUND(R25*(R12)/100,2)</f>
        <v>0</v>
      </c>
      <c r="GL25">
        <f>ROUND(IF(AND(BH25=3,BI25=3,FS25&lt;&gt;0),P25,0),2)</f>
        <v>0</v>
      </c>
      <c r="GM25">
        <f>ROUND(O25+X25+Y25+GK25,2)+GX25</f>
        <v>4775.3500000000004</v>
      </c>
      <c r="GN25">
        <f>IF(OR(BI25=0,BI25=1),ROUND(O25+X25+Y25+GK25,2),0)</f>
        <v>0</v>
      </c>
      <c r="GO25">
        <f>IF(BI25=2,ROUND(O25+X25+Y25+GK25,2),0)</f>
        <v>4775.3500000000004</v>
      </c>
      <c r="GP25">
        <f>IF(BI25=4,ROUND(O25+X25+Y25+GK25,2)+GX25,0)</f>
        <v>0</v>
      </c>
      <c r="GR25">
        <v>0</v>
      </c>
      <c r="GS25">
        <v>3</v>
      </c>
      <c r="GT25">
        <v>0</v>
      </c>
      <c r="GU25" t="s">
        <v>3</v>
      </c>
      <c r="GV25">
        <f>ROUND(GT25,2)</f>
        <v>0</v>
      </c>
      <c r="GW25">
        <v>1</v>
      </c>
      <c r="GX25">
        <f>ROUND(GV25*GW25*I25,2)</f>
        <v>0</v>
      </c>
      <c r="HA25">
        <v>0</v>
      </c>
      <c r="HB25">
        <v>0</v>
      </c>
      <c r="IK25">
        <v>0</v>
      </c>
    </row>
    <row r="26" spans="1:245" x14ac:dyDescent="0.2">
      <c r="A26">
        <v>17</v>
      </c>
      <c r="B26">
        <v>1</v>
      </c>
      <c r="C26">
        <f>ROW([1]SmtRes!A31)</f>
        <v>31</v>
      </c>
      <c r="D26">
        <f>ROW([1]EtalonRes!A27)</f>
        <v>27</v>
      </c>
      <c r="E26" t="s">
        <v>33</v>
      </c>
      <c r="F26" t="s">
        <v>12</v>
      </c>
      <c r="G26" t="s">
        <v>408</v>
      </c>
      <c r="H26" t="s">
        <v>14</v>
      </c>
      <c r="I26">
        <v>8</v>
      </c>
      <c r="J26">
        <v>0</v>
      </c>
      <c r="O26">
        <f>ROUND(CP26,2)</f>
        <v>12172.96</v>
      </c>
      <c r="P26">
        <f>ROUND(CQ26*I26,2)</f>
        <v>2942.94</v>
      </c>
      <c r="Q26">
        <f>ROUND(CR26*I26,2)</f>
        <v>2410.85</v>
      </c>
      <c r="R26">
        <f>ROUND(CS26*I26,2)</f>
        <v>269.7</v>
      </c>
      <c r="S26">
        <f>ROUND(CT26*I26,2)</f>
        <v>6819.17</v>
      </c>
      <c r="T26">
        <f>ROUND(CU26*I26,2)</f>
        <v>0</v>
      </c>
      <c r="U26">
        <f>CV26*I26</f>
        <v>80.8</v>
      </c>
      <c r="V26">
        <f>CW26*I26</f>
        <v>3.52</v>
      </c>
      <c r="W26">
        <f>ROUND(CX26*I26,2)</f>
        <v>0</v>
      </c>
      <c r="X26">
        <f>ROUND(CY26,2)</f>
        <v>5671.1</v>
      </c>
      <c r="Y26">
        <f>ROUND(CZ26,2)</f>
        <v>4253.32</v>
      </c>
      <c r="AA26">
        <v>39045951</v>
      </c>
      <c r="AB26">
        <f>ROUND((AC26+AD26+AF26),2)</f>
        <v>199.95</v>
      </c>
      <c r="AC26">
        <f>ROUND((ES26),2)</f>
        <v>48.34</v>
      </c>
      <c r="AD26">
        <f>ROUND((((ET26)-(EU26))+AE26),2)</f>
        <v>39.6</v>
      </c>
      <c r="AE26">
        <f>ROUND((EU26),2)</f>
        <v>4.43</v>
      </c>
      <c r="AF26">
        <f>ROUND((EV26),2)</f>
        <v>112.01</v>
      </c>
      <c r="AG26">
        <f>ROUND((AP26),2)</f>
        <v>0</v>
      </c>
      <c r="AH26">
        <f>(EW26)</f>
        <v>10.1</v>
      </c>
      <c r="AI26">
        <f>(EX26)</f>
        <v>0.44</v>
      </c>
      <c r="AJ26">
        <f>ROUND((AS26),2)</f>
        <v>0</v>
      </c>
      <c r="AK26">
        <v>199.95</v>
      </c>
      <c r="AL26">
        <v>48.34</v>
      </c>
      <c r="AM26">
        <v>39.6</v>
      </c>
      <c r="AN26">
        <v>4.43</v>
      </c>
      <c r="AO26">
        <v>112.01</v>
      </c>
      <c r="AP26">
        <v>0</v>
      </c>
      <c r="AQ26">
        <v>10.1</v>
      </c>
      <c r="AR26">
        <v>0.44</v>
      </c>
      <c r="AS26">
        <v>0</v>
      </c>
      <c r="AT26">
        <v>80</v>
      </c>
      <c r="AU26">
        <v>60</v>
      </c>
      <c r="AV26">
        <v>1</v>
      </c>
      <c r="AW26">
        <v>1</v>
      </c>
      <c r="AZ26">
        <v>7.61</v>
      </c>
      <c r="BA26">
        <v>7.61</v>
      </c>
      <c r="BB26">
        <v>7.61</v>
      </c>
      <c r="BC26">
        <v>7.61</v>
      </c>
      <c r="BD26" t="s">
        <v>3</v>
      </c>
      <c r="BE26" t="s">
        <v>3</v>
      </c>
      <c r="BF26" t="s">
        <v>3</v>
      </c>
      <c r="BG26" t="s">
        <v>3</v>
      </c>
      <c r="BH26">
        <v>0</v>
      </c>
      <c r="BI26">
        <v>2</v>
      </c>
      <c r="BJ26" t="s">
        <v>15</v>
      </c>
      <c r="BM26">
        <v>110001</v>
      </c>
      <c r="BN26">
        <v>0</v>
      </c>
      <c r="BO26" t="s">
        <v>3</v>
      </c>
      <c r="BP26">
        <v>0</v>
      </c>
      <c r="BQ26">
        <v>3</v>
      </c>
      <c r="BR26">
        <v>0</v>
      </c>
      <c r="BS26">
        <v>7.61</v>
      </c>
      <c r="BT26">
        <v>1</v>
      </c>
      <c r="BU26">
        <v>1</v>
      </c>
      <c r="BV26">
        <v>1</v>
      </c>
      <c r="BW26">
        <v>1</v>
      </c>
      <c r="BX26">
        <v>1</v>
      </c>
      <c r="BY26" t="s">
        <v>3</v>
      </c>
      <c r="BZ26">
        <v>80</v>
      </c>
      <c r="CA26">
        <v>60</v>
      </c>
      <c r="CF26">
        <v>0</v>
      </c>
      <c r="CG26">
        <v>0</v>
      </c>
      <c r="CM26">
        <v>0</v>
      </c>
      <c r="CN26" t="s">
        <v>3</v>
      </c>
      <c r="CO26">
        <v>0</v>
      </c>
      <c r="CP26">
        <f>(P26+Q26+S26)</f>
        <v>12172.96</v>
      </c>
      <c r="CQ26">
        <f>AC26*BC26</f>
        <v>367.86740000000003</v>
      </c>
      <c r="CR26">
        <f>AD26*BB26</f>
        <v>301.35600000000005</v>
      </c>
      <c r="CS26">
        <f>AE26*BS26</f>
        <v>33.712299999999999</v>
      </c>
      <c r="CT26">
        <f>AF26*BA26</f>
        <v>852.39610000000005</v>
      </c>
      <c r="CU26">
        <f>AG26</f>
        <v>0</v>
      </c>
      <c r="CV26">
        <f>AH26</f>
        <v>10.1</v>
      </c>
      <c r="CW26">
        <f>AI26</f>
        <v>0.44</v>
      </c>
      <c r="CX26">
        <f>AJ26</f>
        <v>0</v>
      </c>
      <c r="CY26">
        <f>(((S26+R26)*AT26)/100)</f>
        <v>5671.0959999999995</v>
      </c>
      <c r="CZ26">
        <f>(((S26+R26)*AU26)/100)</f>
        <v>4253.3220000000001</v>
      </c>
      <c r="DC26" t="s">
        <v>3</v>
      </c>
      <c r="DD26" t="s">
        <v>3</v>
      </c>
      <c r="DE26" t="s">
        <v>3</v>
      </c>
      <c r="DF26" t="s">
        <v>3</v>
      </c>
      <c r="DG26" t="s">
        <v>3</v>
      </c>
      <c r="DH26" t="s">
        <v>3</v>
      </c>
      <c r="DI26" t="s">
        <v>3</v>
      </c>
      <c r="DJ26" t="s">
        <v>3</v>
      </c>
      <c r="DK26" t="s">
        <v>3</v>
      </c>
      <c r="DL26" t="s">
        <v>3</v>
      </c>
      <c r="DM26" t="s">
        <v>3</v>
      </c>
      <c r="DN26">
        <v>0</v>
      </c>
      <c r="DO26">
        <v>0</v>
      </c>
      <c r="DP26">
        <v>1</v>
      </c>
      <c r="DQ26">
        <v>1</v>
      </c>
      <c r="DU26">
        <v>1013</v>
      </c>
      <c r="DV26" t="s">
        <v>14</v>
      </c>
      <c r="DW26" t="s">
        <v>14</v>
      </c>
      <c r="DX26">
        <v>1</v>
      </c>
      <c r="EE26">
        <v>38092701</v>
      </c>
      <c r="EF26">
        <v>3</v>
      </c>
      <c r="EG26" t="s">
        <v>16</v>
      </c>
      <c r="EH26">
        <v>0</v>
      </c>
      <c r="EI26" t="s">
        <v>3</v>
      </c>
      <c r="EJ26">
        <v>2</v>
      </c>
      <c r="EK26">
        <v>110001</v>
      </c>
      <c r="EL26" t="s">
        <v>17</v>
      </c>
      <c r="EM26" t="s">
        <v>18</v>
      </c>
      <c r="EO26" t="s">
        <v>3</v>
      </c>
      <c r="EQ26">
        <v>0</v>
      </c>
      <c r="ER26">
        <v>199.95</v>
      </c>
      <c r="ES26">
        <v>48.34</v>
      </c>
      <c r="ET26">
        <v>39.6</v>
      </c>
      <c r="EU26">
        <v>4.43</v>
      </c>
      <c r="EV26">
        <v>112.01</v>
      </c>
      <c r="EW26">
        <v>10.1</v>
      </c>
      <c r="EX26">
        <v>0.44</v>
      </c>
      <c r="EY26">
        <v>0</v>
      </c>
      <c r="FQ26">
        <v>0</v>
      </c>
      <c r="FR26">
        <f>ROUND(IF(AND(BH26=3,BI26=3),P26,0),2)</f>
        <v>0</v>
      </c>
      <c r="FS26">
        <v>0</v>
      </c>
      <c r="FX26">
        <v>80</v>
      </c>
      <c r="FY26">
        <v>60</v>
      </c>
      <c r="GA26" t="s">
        <v>3</v>
      </c>
      <c r="GD26">
        <v>0</v>
      </c>
      <c r="GF26">
        <v>69775132</v>
      </c>
      <c r="GG26">
        <v>1</v>
      </c>
      <c r="GH26">
        <v>1</v>
      </c>
      <c r="GI26">
        <v>4</v>
      </c>
      <c r="GJ26">
        <v>0</v>
      </c>
      <c r="GK26">
        <f>ROUND(R26*(R12)/100,2)</f>
        <v>0</v>
      </c>
      <c r="GL26">
        <f>ROUND(IF(AND(BH26=3,BI26=3,FS26&lt;&gt;0),P26,0),2)</f>
        <v>0</v>
      </c>
      <c r="GM26">
        <f>ROUND(O26+X26+Y26+GK26,2)+GX26</f>
        <v>22097.38</v>
      </c>
      <c r="GN26">
        <f>IF(OR(BI26=0,BI26=1),ROUND(O26+X26+Y26+GK26,2),0)</f>
        <v>0</v>
      </c>
      <c r="GO26">
        <f>IF(BI26=2,ROUND(O26+X26+Y26+GK26,2),0)</f>
        <v>22097.38</v>
      </c>
      <c r="GP26">
        <f>IF(BI26=4,ROUND(O26+X26+Y26+GK26,2)+GX26,0)</f>
        <v>0</v>
      </c>
      <c r="GR26">
        <v>0</v>
      </c>
      <c r="GS26">
        <v>3</v>
      </c>
      <c r="GT26">
        <v>0</v>
      </c>
      <c r="GU26" t="s">
        <v>3</v>
      </c>
      <c r="GV26">
        <f>ROUND(GT26,2)</f>
        <v>0</v>
      </c>
      <c r="GW26">
        <v>1</v>
      </c>
      <c r="GX26">
        <f>ROUND(GV26*GW26*I26,2)</f>
        <v>0</v>
      </c>
      <c r="HA26">
        <v>0</v>
      </c>
      <c r="HB26">
        <v>0</v>
      </c>
      <c r="IK26">
        <v>0</v>
      </c>
    </row>
    <row r="27" spans="1:245" x14ac:dyDescent="0.2">
      <c r="A27">
        <v>18</v>
      </c>
      <c r="B27">
        <v>1</v>
      </c>
      <c r="C27">
        <v>29</v>
      </c>
      <c r="E27" t="s">
        <v>38</v>
      </c>
      <c r="F27" t="s">
        <v>20</v>
      </c>
      <c r="G27" t="s">
        <v>21</v>
      </c>
      <c r="H27" t="s">
        <v>22</v>
      </c>
      <c r="I27">
        <f>I26*J27</f>
        <v>1</v>
      </c>
      <c r="J27">
        <v>0.125</v>
      </c>
      <c r="O27">
        <f>ROUND(CP27,2)</f>
        <v>1336.54</v>
      </c>
      <c r="P27">
        <f>ROUND(CQ27*I27,2)</f>
        <v>1336.54</v>
      </c>
      <c r="Q27">
        <f>ROUND(CR27*I27,2)</f>
        <v>0</v>
      </c>
      <c r="R27">
        <f>ROUND(CS27*I27,2)</f>
        <v>0</v>
      </c>
      <c r="S27">
        <f>ROUND(CT27*I27,2)</f>
        <v>0</v>
      </c>
      <c r="T27">
        <f>ROUND(CU27*I27,2)</f>
        <v>0</v>
      </c>
      <c r="U27">
        <f>CV27*I27</f>
        <v>0</v>
      </c>
      <c r="V27">
        <f>CW27*I27</f>
        <v>0</v>
      </c>
      <c r="W27">
        <f>ROUND(CX27*I27,2)</f>
        <v>0</v>
      </c>
      <c r="X27">
        <f>ROUND(CY27,2)</f>
        <v>0</v>
      </c>
      <c r="Y27">
        <f>ROUND(CZ27,2)</f>
        <v>0</v>
      </c>
      <c r="AA27">
        <v>39045951</v>
      </c>
      <c r="AB27">
        <f>ROUND((AC27+AD27+AF27),2)</f>
        <v>175.63</v>
      </c>
      <c r="AC27">
        <f>ROUND((ES27),2)</f>
        <v>175.63</v>
      </c>
      <c r="AD27">
        <f>ROUND((((ET27)-(EU27))+AE27),2)</f>
        <v>0</v>
      </c>
      <c r="AE27">
        <f>ROUND((EU27),2)</f>
        <v>0</v>
      </c>
      <c r="AF27">
        <f>ROUND((EV27),2)</f>
        <v>0</v>
      </c>
      <c r="AG27">
        <f>ROUND((AP27),2)</f>
        <v>0</v>
      </c>
      <c r="AH27">
        <f>(EW27)</f>
        <v>0</v>
      </c>
      <c r="AI27">
        <f>(EX27)</f>
        <v>0</v>
      </c>
      <c r="AJ27">
        <f>ROUND((AS27),2)</f>
        <v>0</v>
      </c>
      <c r="AK27">
        <v>175.63</v>
      </c>
      <c r="AL27">
        <v>175.63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  <c r="AS27">
        <v>0</v>
      </c>
      <c r="AT27">
        <v>92</v>
      </c>
      <c r="AU27">
        <v>65</v>
      </c>
      <c r="AV27">
        <v>1</v>
      </c>
      <c r="AW27">
        <v>1</v>
      </c>
      <c r="AZ27">
        <v>7.61</v>
      </c>
      <c r="BA27">
        <v>1</v>
      </c>
      <c r="BB27">
        <v>1</v>
      </c>
      <c r="BC27">
        <v>7.61</v>
      </c>
      <c r="BD27" t="s">
        <v>3</v>
      </c>
      <c r="BE27" t="s">
        <v>3</v>
      </c>
      <c r="BF27" t="s">
        <v>3</v>
      </c>
      <c r="BG27" t="s">
        <v>3</v>
      </c>
      <c r="BH27">
        <v>3</v>
      </c>
      <c r="BI27">
        <v>2</v>
      </c>
      <c r="BJ27" t="s">
        <v>23</v>
      </c>
      <c r="BM27">
        <v>110004</v>
      </c>
      <c r="BN27">
        <v>0</v>
      </c>
      <c r="BO27" t="s">
        <v>3</v>
      </c>
      <c r="BP27">
        <v>0</v>
      </c>
      <c r="BQ27">
        <v>3</v>
      </c>
      <c r="BR27">
        <v>0</v>
      </c>
      <c r="BS27">
        <v>1</v>
      </c>
      <c r="BT27">
        <v>1</v>
      </c>
      <c r="BU27">
        <v>1</v>
      </c>
      <c r="BV27">
        <v>1</v>
      </c>
      <c r="BW27">
        <v>1</v>
      </c>
      <c r="BX27">
        <v>1</v>
      </c>
      <c r="BY27" t="s">
        <v>3</v>
      </c>
      <c r="BZ27">
        <v>92</v>
      </c>
      <c r="CA27">
        <v>65</v>
      </c>
      <c r="CF27">
        <v>0</v>
      </c>
      <c r="CG27">
        <v>0</v>
      </c>
      <c r="CM27">
        <v>0</v>
      </c>
      <c r="CN27" t="s">
        <v>3</v>
      </c>
      <c r="CO27">
        <v>0</v>
      </c>
      <c r="CP27">
        <f>(P27+Q27+S27)</f>
        <v>1336.54</v>
      </c>
      <c r="CQ27">
        <f>AC27*BC27</f>
        <v>1336.5443</v>
      </c>
      <c r="CR27">
        <f>AD27*BB27</f>
        <v>0</v>
      </c>
      <c r="CS27">
        <f>AE27*BS27</f>
        <v>0</v>
      </c>
      <c r="CT27">
        <f>AF27*BA27</f>
        <v>0</v>
      </c>
      <c r="CU27">
        <f>AG27</f>
        <v>0</v>
      </c>
      <c r="CV27">
        <f>AH27</f>
        <v>0</v>
      </c>
      <c r="CW27">
        <f>AI27</f>
        <v>0</v>
      </c>
      <c r="CX27">
        <f>AJ27</f>
        <v>0</v>
      </c>
      <c r="CY27">
        <f>(((S27+R27)*AT27)/100)</f>
        <v>0</v>
      </c>
      <c r="CZ27">
        <f>(((S27+R27)*AU27)/100)</f>
        <v>0</v>
      </c>
      <c r="DC27" t="s">
        <v>3</v>
      </c>
      <c r="DD27" t="s">
        <v>3</v>
      </c>
      <c r="DE27" t="s">
        <v>3</v>
      </c>
      <c r="DF27" t="s">
        <v>3</v>
      </c>
      <c r="DG27" t="s">
        <v>3</v>
      </c>
      <c r="DH27" t="s">
        <v>3</v>
      </c>
      <c r="DI27" t="s">
        <v>3</v>
      </c>
      <c r="DJ27" t="s">
        <v>3</v>
      </c>
      <c r="DK27" t="s">
        <v>3</v>
      </c>
      <c r="DL27" t="s">
        <v>3</v>
      </c>
      <c r="DM27" t="s">
        <v>3</v>
      </c>
      <c r="DN27">
        <v>0</v>
      </c>
      <c r="DO27">
        <v>0</v>
      </c>
      <c r="DP27">
        <v>1</v>
      </c>
      <c r="DQ27">
        <v>1</v>
      </c>
      <c r="DU27">
        <v>1010</v>
      </c>
      <c r="DV27" t="s">
        <v>22</v>
      </c>
      <c r="DW27" t="s">
        <v>22</v>
      </c>
      <c r="DX27">
        <v>1</v>
      </c>
      <c r="EE27">
        <v>38092702</v>
      </c>
      <c r="EF27">
        <v>3</v>
      </c>
      <c r="EG27" t="s">
        <v>16</v>
      </c>
      <c r="EH27">
        <v>0</v>
      </c>
      <c r="EI27" t="s">
        <v>3</v>
      </c>
      <c r="EJ27">
        <v>2</v>
      </c>
      <c r="EK27">
        <v>110004</v>
      </c>
      <c r="EL27" t="s">
        <v>24</v>
      </c>
      <c r="EM27" t="s">
        <v>18</v>
      </c>
      <c r="EO27" t="s">
        <v>3</v>
      </c>
      <c r="EQ27">
        <v>0</v>
      </c>
      <c r="ER27">
        <v>175.63</v>
      </c>
      <c r="ES27">
        <v>175.63</v>
      </c>
      <c r="ET27">
        <v>0</v>
      </c>
      <c r="EU27">
        <v>0</v>
      </c>
      <c r="EV27">
        <v>0</v>
      </c>
      <c r="EW27">
        <v>0</v>
      </c>
      <c r="EX27">
        <v>0</v>
      </c>
      <c r="FQ27">
        <v>0</v>
      </c>
      <c r="FR27">
        <f>ROUND(IF(AND(BH27=3,BI27=3),P27,0),2)</f>
        <v>0</v>
      </c>
      <c r="FS27">
        <v>0</v>
      </c>
      <c r="FX27">
        <v>92</v>
      </c>
      <c r="FY27">
        <v>65</v>
      </c>
      <c r="GA27" t="s">
        <v>3</v>
      </c>
      <c r="GD27">
        <v>0</v>
      </c>
      <c r="GF27">
        <v>-2134391166</v>
      </c>
      <c r="GG27">
        <v>1</v>
      </c>
      <c r="GH27">
        <v>1</v>
      </c>
      <c r="GI27">
        <v>4</v>
      </c>
      <c r="GJ27">
        <v>0</v>
      </c>
      <c r="GK27">
        <f>ROUND(R27*(R12)/100,2)</f>
        <v>0</v>
      </c>
      <c r="GL27">
        <f>ROUND(IF(AND(BH27=3,BI27=3,FS27&lt;&gt;0),P27,0),2)</f>
        <v>0</v>
      </c>
      <c r="GM27">
        <f>ROUND(O27+X27+Y27+GK27,2)+GX27</f>
        <v>1336.54</v>
      </c>
      <c r="GN27">
        <f>IF(OR(BI27=0,BI27=1),ROUND(O27+X27+Y27+GK27,2),0)</f>
        <v>0</v>
      </c>
      <c r="GO27">
        <f>IF(BI27=2,ROUND(O27+X27+Y27+GK27,2),0)</f>
        <v>1336.54</v>
      </c>
      <c r="GP27">
        <f>IF(BI27=4,ROUND(O27+X27+Y27+GK27,2)+GX27,0)</f>
        <v>0</v>
      </c>
      <c r="GR27">
        <v>0</v>
      </c>
      <c r="GS27">
        <v>3</v>
      </c>
      <c r="GT27">
        <v>0</v>
      </c>
      <c r="GU27" t="s">
        <v>3</v>
      </c>
      <c r="GV27">
        <f>ROUND(GT27,2)</f>
        <v>0</v>
      </c>
      <c r="GW27">
        <v>1</v>
      </c>
      <c r="GX27">
        <f>ROUND(GV27*GW27*I27,2)</f>
        <v>0</v>
      </c>
      <c r="HA27">
        <v>0</v>
      </c>
      <c r="HB27">
        <v>0</v>
      </c>
      <c r="IK27">
        <v>0</v>
      </c>
    </row>
    <row r="28" spans="1:245" x14ac:dyDescent="0.2">
      <c r="A28">
        <v>18</v>
      </c>
      <c r="B28">
        <v>1</v>
      </c>
      <c r="C28">
        <v>28</v>
      </c>
      <c r="E28" t="s">
        <v>407</v>
      </c>
      <c r="F28" t="s">
        <v>406</v>
      </c>
      <c r="G28" t="s">
        <v>405</v>
      </c>
      <c r="H28" t="s">
        <v>22</v>
      </c>
      <c r="I28">
        <f>I26*J28</f>
        <v>1</v>
      </c>
      <c r="J28">
        <v>0.125</v>
      </c>
      <c r="O28">
        <f>ROUND(CP28,2)</f>
        <v>1164.48</v>
      </c>
      <c r="P28">
        <f>ROUND(CQ28*I28,2)</f>
        <v>1164.48</v>
      </c>
      <c r="Q28">
        <f>ROUND(CR28*I28,2)</f>
        <v>0</v>
      </c>
      <c r="R28">
        <f>ROUND(CS28*I28,2)</f>
        <v>0</v>
      </c>
      <c r="S28">
        <f>ROUND(CT28*I28,2)</f>
        <v>0</v>
      </c>
      <c r="T28">
        <f>ROUND(CU28*I28,2)</f>
        <v>0</v>
      </c>
      <c r="U28">
        <f>CV28*I28</f>
        <v>0</v>
      </c>
      <c r="V28">
        <f>CW28*I28</f>
        <v>0</v>
      </c>
      <c r="W28">
        <f>ROUND(CX28*I28,2)</f>
        <v>0</v>
      </c>
      <c r="X28">
        <f>ROUND(CY28,2)</f>
        <v>0</v>
      </c>
      <c r="Y28">
        <f>ROUND(CZ28,2)</f>
        <v>0</v>
      </c>
      <c r="AA28">
        <v>39045951</v>
      </c>
      <c r="AB28">
        <f>ROUND((AC28+AD28+AF28),2)</f>
        <v>153.02000000000001</v>
      </c>
      <c r="AC28">
        <f>ROUND((ES28),2)</f>
        <v>153.02000000000001</v>
      </c>
      <c r="AD28">
        <f>ROUND((((ET28)-(EU28))+AE28),2)</f>
        <v>0</v>
      </c>
      <c r="AE28">
        <f>ROUND((EU28),2)</f>
        <v>0</v>
      </c>
      <c r="AF28">
        <f>ROUND((EV28),2)</f>
        <v>0</v>
      </c>
      <c r="AG28">
        <f>ROUND((AP28),2)</f>
        <v>0</v>
      </c>
      <c r="AH28">
        <f>(EW28)</f>
        <v>0</v>
      </c>
      <c r="AI28">
        <f>(EX28)</f>
        <v>0</v>
      </c>
      <c r="AJ28">
        <f>ROUND((AS28),2)</f>
        <v>0</v>
      </c>
      <c r="AK28">
        <v>153.02000000000001</v>
      </c>
      <c r="AL28">
        <v>153.02000000000001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  <c r="AS28">
        <v>0</v>
      </c>
      <c r="AT28">
        <v>80</v>
      </c>
      <c r="AU28">
        <v>60</v>
      </c>
      <c r="AV28">
        <v>1</v>
      </c>
      <c r="AW28">
        <v>1</v>
      </c>
      <c r="AZ28">
        <v>7.61</v>
      </c>
      <c r="BA28">
        <v>1</v>
      </c>
      <c r="BB28">
        <v>1</v>
      </c>
      <c r="BC28">
        <v>7.61</v>
      </c>
      <c r="BD28" t="s">
        <v>3</v>
      </c>
      <c r="BE28" t="s">
        <v>3</v>
      </c>
      <c r="BF28" t="s">
        <v>3</v>
      </c>
      <c r="BG28" t="s">
        <v>3</v>
      </c>
      <c r="BH28">
        <v>3</v>
      </c>
      <c r="BI28">
        <v>2</v>
      </c>
      <c r="BJ28" t="s">
        <v>404</v>
      </c>
      <c r="BM28">
        <v>110001</v>
      </c>
      <c r="BN28">
        <v>0</v>
      </c>
      <c r="BO28" t="s">
        <v>3</v>
      </c>
      <c r="BP28">
        <v>0</v>
      </c>
      <c r="BQ28">
        <v>3</v>
      </c>
      <c r="BR28">
        <v>0</v>
      </c>
      <c r="BS28">
        <v>1</v>
      </c>
      <c r="BT28">
        <v>1</v>
      </c>
      <c r="BU28">
        <v>1</v>
      </c>
      <c r="BV28">
        <v>1</v>
      </c>
      <c r="BW28">
        <v>1</v>
      </c>
      <c r="BX28">
        <v>1</v>
      </c>
      <c r="BY28" t="s">
        <v>3</v>
      </c>
      <c r="BZ28">
        <v>80</v>
      </c>
      <c r="CA28">
        <v>60</v>
      </c>
      <c r="CF28">
        <v>0</v>
      </c>
      <c r="CG28">
        <v>0</v>
      </c>
      <c r="CM28">
        <v>0</v>
      </c>
      <c r="CN28" t="s">
        <v>3</v>
      </c>
      <c r="CO28">
        <v>0</v>
      </c>
      <c r="CP28">
        <f>(P28+Q28+S28)</f>
        <v>1164.48</v>
      </c>
      <c r="CQ28">
        <f>AC28*BC28</f>
        <v>1164.4822000000001</v>
      </c>
      <c r="CR28">
        <f>AD28*BB28</f>
        <v>0</v>
      </c>
      <c r="CS28">
        <f>AE28*BS28</f>
        <v>0</v>
      </c>
      <c r="CT28">
        <f>AF28*BA28</f>
        <v>0</v>
      </c>
      <c r="CU28">
        <f>AG28</f>
        <v>0</v>
      </c>
      <c r="CV28">
        <f>AH28</f>
        <v>0</v>
      </c>
      <c r="CW28">
        <f>AI28</f>
        <v>0</v>
      </c>
      <c r="CX28">
        <f>AJ28</f>
        <v>0</v>
      </c>
      <c r="CY28">
        <f>(((S28+R28)*AT28)/100)</f>
        <v>0</v>
      </c>
      <c r="CZ28">
        <f>(((S28+R28)*AU28)/100)</f>
        <v>0</v>
      </c>
      <c r="DC28" t="s">
        <v>3</v>
      </c>
      <c r="DD28" t="s">
        <v>3</v>
      </c>
      <c r="DE28" t="s">
        <v>3</v>
      </c>
      <c r="DF28" t="s">
        <v>3</v>
      </c>
      <c r="DG28" t="s">
        <v>3</v>
      </c>
      <c r="DH28" t="s">
        <v>3</v>
      </c>
      <c r="DI28" t="s">
        <v>3</v>
      </c>
      <c r="DJ28" t="s">
        <v>3</v>
      </c>
      <c r="DK28" t="s">
        <v>3</v>
      </c>
      <c r="DL28" t="s">
        <v>3</v>
      </c>
      <c r="DM28" t="s">
        <v>3</v>
      </c>
      <c r="DN28">
        <v>0</v>
      </c>
      <c r="DO28">
        <v>0</v>
      </c>
      <c r="DP28">
        <v>1</v>
      </c>
      <c r="DQ28">
        <v>1</v>
      </c>
      <c r="DU28">
        <v>1010</v>
      </c>
      <c r="DV28" t="s">
        <v>22</v>
      </c>
      <c r="DW28" t="s">
        <v>22</v>
      </c>
      <c r="DX28">
        <v>1</v>
      </c>
      <c r="EE28">
        <v>38092701</v>
      </c>
      <c r="EF28">
        <v>3</v>
      </c>
      <c r="EG28" t="s">
        <v>16</v>
      </c>
      <c r="EH28">
        <v>0</v>
      </c>
      <c r="EI28" t="s">
        <v>3</v>
      </c>
      <c r="EJ28">
        <v>2</v>
      </c>
      <c r="EK28">
        <v>110001</v>
      </c>
      <c r="EL28" t="s">
        <v>17</v>
      </c>
      <c r="EM28" t="s">
        <v>18</v>
      </c>
      <c r="EO28" t="s">
        <v>3</v>
      </c>
      <c r="EQ28">
        <v>0</v>
      </c>
      <c r="ER28">
        <v>153.02000000000001</v>
      </c>
      <c r="ES28">
        <v>153.02000000000001</v>
      </c>
      <c r="ET28">
        <v>0</v>
      </c>
      <c r="EU28">
        <v>0</v>
      </c>
      <c r="EV28">
        <v>0</v>
      </c>
      <c r="EW28">
        <v>0</v>
      </c>
      <c r="EX28">
        <v>0</v>
      </c>
      <c r="FQ28">
        <v>0</v>
      </c>
      <c r="FR28">
        <f>ROUND(IF(AND(BH28=3,BI28=3),P28,0),2)</f>
        <v>0</v>
      </c>
      <c r="FS28">
        <v>0</v>
      </c>
      <c r="FX28">
        <v>80</v>
      </c>
      <c r="FY28">
        <v>60</v>
      </c>
      <c r="GA28" t="s">
        <v>3</v>
      </c>
      <c r="GD28">
        <v>0</v>
      </c>
      <c r="GF28">
        <v>1736319385</v>
      </c>
      <c r="GG28">
        <v>1</v>
      </c>
      <c r="GH28">
        <v>1</v>
      </c>
      <c r="GI28">
        <v>4</v>
      </c>
      <c r="GJ28">
        <v>0</v>
      </c>
      <c r="GK28">
        <f>ROUND(R28*(R12)/100,2)</f>
        <v>0</v>
      </c>
      <c r="GL28">
        <f>ROUND(IF(AND(BH28=3,BI28=3,FS28&lt;&gt;0),P28,0),2)</f>
        <v>0</v>
      </c>
      <c r="GM28">
        <f>ROUND(O28+X28+Y28+GK28,2)+GX28</f>
        <v>1164.48</v>
      </c>
      <c r="GN28">
        <f>IF(OR(BI28=0,BI28=1),ROUND(O28+X28+Y28+GK28,2),0)</f>
        <v>0</v>
      </c>
      <c r="GO28">
        <f>IF(BI28=2,ROUND(O28+X28+Y28+GK28,2),0)</f>
        <v>1164.48</v>
      </c>
      <c r="GP28">
        <f>IF(BI28=4,ROUND(O28+X28+Y28+GK28,2)+GX28,0)</f>
        <v>0</v>
      </c>
      <c r="GR28">
        <v>0</v>
      </c>
      <c r="GS28">
        <v>3</v>
      </c>
      <c r="GT28">
        <v>0</v>
      </c>
      <c r="GU28" t="s">
        <v>3</v>
      </c>
      <c r="GV28">
        <f>ROUND(GT28,2)</f>
        <v>0</v>
      </c>
      <c r="GW28">
        <v>1</v>
      </c>
      <c r="GX28">
        <f>ROUND(GV28*GW28*I28,2)</f>
        <v>0</v>
      </c>
      <c r="HA28">
        <v>0</v>
      </c>
      <c r="HB28">
        <v>0</v>
      </c>
      <c r="IK28">
        <v>0</v>
      </c>
    </row>
    <row r="29" spans="1:245" x14ac:dyDescent="0.2">
      <c r="A29">
        <v>18</v>
      </c>
      <c r="B29">
        <v>1</v>
      </c>
      <c r="C29">
        <v>27</v>
      </c>
      <c r="E29" t="s">
        <v>403</v>
      </c>
      <c r="F29" t="s">
        <v>26</v>
      </c>
      <c r="G29" t="s">
        <v>27</v>
      </c>
      <c r="H29" t="s">
        <v>22</v>
      </c>
      <c r="I29">
        <f>I26*J29</f>
        <v>1</v>
      </c>
      <c r="J29">
        <v>0.125</v>
      </c>
      <c r="O29">
        <f>ROUND(CP29,2)</f>
        <v>1855.7</v>
      </c>
      <c r="P29">
        <f>ROUND(CQ29*I29,2)</f>
        <v>1855.7</v>
      </c>
      <c r="Q29">
        <f>ROUND(CR29*I29,2)</f>
        <v>0</v>
      </c>
      <c r="R29">
        <f>ROUND(CS29*I29,2)</f>
        <v>0</v>
      </c>
      <c r="S29">
        <f>ROUND(CT29*I29,2)</f>
        <v>0</v>
      </c>
      <c r="T29">
        <f>ROUND(CU29*I29,2)</f>
        <v>0</v>
      </c>
      <c r="U29">
        <f>CV29*I29</f>
        <v>0</v>
      </c>
      <c r="V29">
        <f>CW29*I29</f>
        <v>0</v>
      </c>
      <c r="W29">
        <f>ROUND(CX29*I29,2)</f>
        <v>0</v>
      </c>
      <c r="X29">
        <f>ROUND(CY29,2)</f>
        <v>0</v>
      </c>
      <c r="Y29">
        <f>ROUND(CZ29,2)</f>
        <v>0</v>
      </c>
      <c r="AA29">
        <v>39045951</v>
      </c>
      <c r="AB29">
        <f>ROUND((AC29+AD29+AF29),2)</f>
        <v>243.85</v>
      </c>
      <c r="AC29">
        <f>ROUND((ES29),2)</f>
        <v>243.85</v>
      </c>
      <c r="AD29">
        <f>ROUND((((ET29)-(EU29))+AE29),2)</f>
        <v>0</v>
      </c>
      <c r="AE29">
        <f>ROUND((EU29),2)</f>
        <v>0</v>
      </c>
      <c r="AF29">
        <f>ROUND((EV29),2)</f>
        <v>0</v>
      </c>
      <c r="AG29">
        <f>ROUND((AP29),2)</f>
        <v>0</v>
      </c>
      <c r="AH29">
        <f>(EW29)</f>
        <v>0</v>
      </c>
      <c r="AI29">
        <f>(EX29)</f>
        <v>0</v>
      </c>
      <c r="AJ29">
        <f>ROUND((AS29),2)</f>
        <v>0</v>
      </c>
      <c r="AK29">
        <v>243.85</v>
      </c>
      <c r="AL29">
        <v>243.85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  <c r="AS29">
        <v>0</v>
      </c>
      <c r="AT29">
        <v>80</v>
      </c>
      <c r="AU29">
        <v>60</v>
      </c>
      <c r="AV29">
        <v>1</v>
      </c>
      <c r="AW29">
        <v>1</v>
      </c>
      <c r="AZ29">
        <v>7.61</v>
      </c>
      <c r="BA29">
        <v>1</v>
      </c>
      <c r="BB29">
        <v>1</v>
      </c>
      <c r="BC29">
        <v>7.61</v>
      </c>
      <c r="BD29" t="s">
        <v>3</v>
      </c>
      <c r="BE29" t="s">
        <v>3</v>
      </c>
      <c r="BF29" t="s">
        <v>3</v>
      </c>
      <c r="BG29" t="s">
        <v>3</v>
      </c>
      <c r="BH29">
        <v>3</v>
      </c>
      <c r="BI29">
        <v>2</v>
      </c>
      <c r="BJ29" t="s">
        <v>28</v>
      </c>
      <c r="BM29">
        <v>110001</v>
      </c>
      <c r="BN29">
        <v>0</v>
      </c>
      <c r="BO29" t="s">
        <v>3</v>
      </c>
      <c r="BP29">
        <v>0</v>
      </c>
      <c r="BQ29">
        <v>3</v>
      </c>
      <c r="BR29">
        <v>0</v>
      </c>
      <c r="BS29">
        <v>1</v>
      </c>
      <c r="BT29">
        <v>1</v>
      </c>
      <c r="BU29">
        <v>1</v>
      </c>
      <c r="BV29">
        <v>1</v>
      </c>
      <c r="BW29">
        <v>1</v>
      </c>
      <c r="BX29">
        <v>1</v>
      </c>
      <c r="BY29" t="s">
        <v>3</v>
      </c>
      <c r="BZ29">
        <v>80</v>
      </c>
      <c r="CA29">
        <v>60</v>
      </c>
      <c r="CF29">
        <v>0</v>
      </c>
      <c r="CG29">
        <v>0</v>
      </c>
      <c r="CM29">
        <v>0</v>
      </c>
      <c r="CN29" t="s">
        <v>3</v>
      </c>
      <c r="CO29">
        <v>0</v>
      </c>
      <c r="CP29">
        <f>(P29+Q29+S29)</f>
        <v>1855.7</v>
      </c>
      <c r="CQ29">
        <f>AC29*BC29</f>
        <v>1855.6985</v>
      </c>
      <c r="CR29">
        <f>AD29*BB29</f>
        <v>0</v>
      </c>
      <c r="CS29">
        <f>AE29*BS29</f>
        <v>0</v>
      </c>
      <c r="CT29">
        <f>AF29*BA29</f>
        <v>0</v>
      </c>
      <c r="CU29">
        <f>AG29</f>
        <v>0</v>
      </c>
      <c r="CV29">
        <f>AH29</f>
        <v>0</v>
      </c>
      <c r="CW29">
        <f>AI29</f>
        <v>0</v>
      </c>
      <c r="CX29">
        <f>AJ29</f>
        <v>0</v>
      </c>
      <c r="CY29">
        <f>(((S29+R29)*AT29)/100)</f>
        <v>0</v>
      </c>
      <c r="CZ29">
        <f>(((S29+R29)*AU29)/100)</f>
        <v>0</v>
      </c>
      <c r="DC29" t="s">
        <v>3</v>
      </c>
      <c r="DD29" t="s">
        <v>3</v>
      </c>
      <c r="DE29" t="s">
        <v>3</v>
      </c>
      <c r="DF29" t="s">
        <v>3</v>
      </c>
      <c r="DG29" t="s">
        <v>3</v>
      </c>
      <c r="DH29" t="s">
        <v>3</v>
      </c>
      <c r="DI29" t="s">
        <v>3</v>
      </c>
      <c r="DJ29" t="s">
        <v>3</v>
      </c>
      <c r="DK29" t="s">
        <v>3</v>
      </c>
      <c r="DL29" t="s">
        <v>3</v>
      </c>
      <c r="DM29" t="s">
        <v>3</v>
      </c>
      <c r="DN29">
        <v>0</v>
      </c>
      <c r="DO29">
        <v>0</v>
      </c>
      <c r="DP29">
        <v>1</v>
      </c>
      <c r="DQ29">
        <v>1</v>
      </c>
      <c r="DU29">
        <v>1010</v>
      </c>
      <c r="DV29" t="s">
        <v>22</v>
      </c>
      <c r="DW29" t="s">
        <v>22</v>
      </c>
      <c r="DX29">
        <v>1</v>
      </c>
      <c r="EE29">
        <v>38092701</v>
      </c>
      <c r="EF29">
        <v>3</v>
      </c>
      <c r="EG29" t="s">
        <v>16</v>
      </c>
      <c r="EH29">
        <v>0</v>
      </c>
      <c r="EI29" t="s">
        <v>3</v>
      </c>
      <c r="EJ29">
        <v>2</v>
      </c>
      <c r="EK29">
        <v>110001</v>
      </c>
      <c r="EL29" t="s">
        <v>17</v>
      </c>
      <c r="EM29" t="s">
        <v>18</v>
      </c>
      <c r="EO29" t="s">
        <v>3</v>
      </c>
      <c r="EQ29">
        <v>0</v>
      </c>
      <c r="ER29">
        <v>243.85</v>
      </c>
      <c r="ES29">
        <v>243.85</v>
      </c>
      <c r="ET29">
        <v>0</v>
      </c>
      <c r="EU29">
        <v>0</v>
      </c>
      <c r="EV29">
        <v>0</v>
      </c>
      <c r="EW29">
        <v>0</v>
      </c>
      <c r="EX29">
        <v>0</v>
      </c>
      <c r="FQ29">
        <v>0</v>
      </c>
      <c r="FR29">
        <f>ROUND(IF(AND(BH29=3,BI29=3),P29,0),2)</f>
        <v>0</v>
      </c>
      <c r="FS29">
        <v>0</v>
      </c>
      <c r="FX29">
        <v>80</v>
      </c>
      <c r="FY29">
        <v>60</v>
      </c>
      <c r="GA29" t="s">
        <v>3</v>
      </c>
      <c r="GD29">
        <v>0</v>
      </c>
      <c r="GF29">
        <v>1994226335</v>
      </c>
      <c r="GG29">
        <v>1</v>
      </c>
      <c r="GH29">
        <v>1</v>
      </c>
      <c r="GI29">
        <v>4</v>
      </c>
      <c r="GJ29">
        <v>0</v>
      </c>
      <c r="GK29">
        <f>ROUND(R29*(R12)/100,2)</f>
        <v>0</v>
      </c>
      <c r="GL29">
        <f>ROUND(IF(AND(BH29=3,BI29=3,FS29&lt;&gt;0),P29,0),2)</f>
        <v>0</v>
      </c>
      <c r="GM29">
        <f>ROUND(O29+X29+Y29+GK29,2)+GX29</f>
        <v>1855.7</v>
      </c>
      <c r="GN29">
        <f>IF(OR(BI29=0,BI29=1),ROUND(O29+X29+Y29+GK29,2),0)</f>
        <v>0</v>
      </c>
      <c r="GO29">
        <f>IF(BI29=2,ROUND(O29+X29+Y29+GK29,2),0)</f>
        <v>1855.7</v>
      </c>
      <c r="GP29">
        <f>IF(BI29=4,ROUND(O29+X29+Y29+GK29,2)+GX29,0)</f>
        <v>0</v>
      </c>
      <c r="GR29">
        <v>0</v>
      </c>
      <c r="GS29">
        <v>3</v>
      </c>
      <c r="GT29">
        <v>0</v>
      </c>
      <c r="GU29" t="s">
        <v>3</v>
      </c>
      <c r="GV29">
        <f>ROUND(GT29,2)</f>
        <v>0</v>
      </c>
      <c r="GW29">
        <v>1</v>
      </c>
      <c r="GX29">
        <f>ROUND(GV29*GW29*I29,2)</f>
        <v>0</v>
      </c>
      <c r="HA29">
        <v>0</v>
      </c>
      <c r="HB29">
        <v>0</v>
      </c>
      <c r="IK29">
        <v>0</v>
      </c>
    </row>
    <row r="30" spans="1:245" x14ac:dyDescent="0.2">
      <c r="A30">
        <v>18</v>
      </c>
      <c r="B30">
        <v>1</v>
      </c>
      <c r="C30">
        <v>26</v>
      </c>
      <c r="E30" t="s">
        <v>402</v>
      </c>
      <c r="F30" t="s">
        <v>401</v>
      </c>
      <c r="G30" t="s">
        <v>400</v>
      </c>
      <c r="H30" t="s">
        <v>22</v>
      </c>
      <c r="I30">
        <f>I26*J30</f>
        <v>4</v>
      </c>
      <c r="J30">
        <v>0.5</v>
      </c>
      <c r="O30">
        <f>ROUND(CP30,2)</f>
        <v>14425.82</v>
      </c>
      <c r="P30">
        <f>ROUND(CQ30*I30,2)</f>
        <v>14425.82</v>
      </c>
      <c r="Q30">
        <f>ROUND(CR30*I30,2)</f>
        <v>0</v>
      </c>
      <c r="R30">
        <f>ROUND(CS30*I30,2)</f>
        <v>0</v>
      </c>
      <c r="S30">
        <f>ROUND(CT30*I30,2)</f>
        <v>0</v>
      </c>
      <c r="T30">
        <f>ROUND(CU30*I30,2)</f>
        <v>0</v>
      </c>
      <c r="U30">
        <f>CV30*I30</f>
        <v>0</v>
      </c>
      <c r="V30">
        <f>CW30*I30</f>
        <v>0</v>
      </c>
      <c r="W30">
        <f>ROUND(CX30*I30,2)</f>
        <v>0</v>
      </c>
      <c r="X30">
        <f>ROUND(CY30,2)</f>
        <v>0</v>
      </c>
      <c r="Y30">
        <f>ROUND(CZ30,2)</f>
        <v>0</v>
      </c>
      <c r="AA30">
        <v>39045951</v>
      </c>
      <c r="AB30">
        <f>ROUND((AC30+AD30+AF30),2)</f>
        <v>473.91</v>
      </c>
      <c r="AC30">
        <f>ROUND((ES30),2)</f>
        <v>473.91</v>
      </c>
      <c r="AD30">
        <f>ROUND((((ET30)-(EU30))+AE30),2)</f>
        <v>0</v>
      </c>
      <c r="AE30">
        <f>ROUND((EU30),2)</f>
        <v>0</v>
      </c>
      <c r="AF30">
        <f>ROUND((EV30),2)</f>
        <v>0</v>
      </c>
      <c r="AG30">
        <f>ROUND((AP30),2)</f>
        <v>0</v>
      </c>
      <c r="AH30">
        <f>(EW30)</f>
        <v>0</v>
      </c>
      <c r="AI30">
        <f>(EX30)</f>
        <v>0</v>
      </c>
      <c r="AJ30">
        <f>ROUND((AS30),2)</f>
        <v>0</v>
      </c>
      <c r="AK30">
        <v>473.91</v>
      </c>
      <c r="AL30">
        <v>473.91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  <c r="AS30">
        <v>0</v>
      </c>
      <c r="AT30">
        <v>80</v>
      </c>
      <c r="AU30">
        <v>60</v>
      </c>
      <c r="AV30">
        <v>1</v>
      </c>
      <c r="AW30">
        <v>1</v>
      </c>
      <c r="AZ30">
        <v>7.61</v>
      </c>
      <c r="BA30">
        <v>1</v>
      </c>
      <c r="BB30">
        <v>1</v>
      </c>
      <c r="BC30">
        <v>7.61</v>
      </c>
      <c r="BD30" t="s">
        <v>3</v>
      </c>
      <c r="BE30" t="s">
        <v>3</v>
      </c>
      <c r="BF30" t="s">
        <v>3</v>
      </c>
      <c r="BG30" t="s">
        <v>3</v>
      </c>
      <c r="BH30">
        <v>3</v>
      </c>
      <c r="BI30">
        <v>2</v>
      </c>
      <c r="BJ30" t="s">
        <v>399</v>
      </c>
      <c r="BM30">
        <v>110001</v>
      </c>
      <c r="BN30">
        <v>0</v>
      </c>
      <c r="BO30" t="s">
        <v>3</v>
      </c>
      <c r="BP30">
        <v>0</v>
      </c>
      <c r="BQ30">
        <v>3</v>
      </c>
      <c r="BR30">
        <v>0</v>
      </c>
      <c r="BS30">
        <v>1</v>
      </c>
      <c r="BT30">
        <v>1</v>
      </c>
      <c r="BU30">
        <v>1</v>
      </c>
      <c r="BV30">
        <v>1</v>
      </c>
      <c r="BW30">
        <v>1</v>
      </c>
      <c r="BX30">
        <v>1</v>
      </c>
      <c r="BY30" t="s">
        <v>3</v>
      </c>
      <c r="BZ30">
        <v>80</v>
      </c>
      <c r="CA30">
        <v>60</v>
      </c>
      <c r="CF30">
        <v>0</v>
      </c>
      <c r="CG30">
        <v>0</v>
      </c>
      <c r="CM30">
        <v>0</v>
      </c>
      <c r="CN30" t="s">
        <v>3</v>
      </c>
      <c r="CO30">
        <v>0</v>
      </c>
      <c r="CP30">
        <f>(P30+Q30+S30)</f>
        <v>14425.82</v>
      </c>
      <c r="CQ30">
        <f>AC30*BC30</f>
        <v>3606.4551000000001</v>
      </c>
      <c r="CR30">
        <f>AD30*BB30</f>
        <v>0</v>
      </c>
      <c r="CS30">
        <f>AE30*BS30</f>
        <v>0</v>
      </c>
      <c r="CT30">
        <f>AF30*BA30</f>
        <v>0</v>
      </c>
      <c r="CU30">
        <f>AG30</f>
        <v>0</v>
      </c>
      <c r="CV30">
        <f>AH30</f>
        <v>0</v>
      </c>
      <c r="CW30">
        <f>AI30</f>
        <v>0</v>
      </c>
      <c r="CX30">
        <f>AJ30</f>
        <v>0</v>
      </c>
      <c r="CY30">
        <f>(((S30+R30)*AT30)/100)</f>
        <v>0</v>
      </c>
      <c r="CZ30">
        <f>(((S30+R30)*AU30)/100)</f>
        <v>0</v>
      </c>
      <c r="DC30" t="s">
        <v>3</v>
      </c>
      <c r="DD30" t="s">
        <v>3</v>
      </c>
      <c r="DE30" t="s">
        <v>3</v>
      </c>
      <c r="DF30" t="s">
        <v>3</v>
      </c>
      <c r="DG30" t="s">
        <v>3</v>
      </c>
      <c r="DH30" t="s">
        <v>3</v>
      </c>
      <c r="DI30" t="s">
        <v>3</v>
      </c>
      <c r="DJ30" t="s">
        <v>3</v>
      </c>
      <c r="DK30" t="s">
        <v>3</v>
      </c>
      <c r="DL30" t="s">
        <v>3</v>
      </c>
      <c r="DM30" t="s">
        <v>3</v>
      </c>
      <c r="DN30">
        <v>0</v>
      </c>
      <c r="DO30">
        <v>0</v>
      </c>
      <c r="DP30">
        <v>1</v>
      </c>
      <c r="DQ30">
        <v>1</v>
      </c>
      <c r="DU30">
        <v>1010</v>
      </c>
      <c r="DV30" t="s">
        <v>22</v>
      </c>
      <c r="DW30" t="s">
        <v>22</v>
      </c>
      <c r="DX30">
        <v>1</v>
      </c>
      <c r="EE30">
        <v>38092701</v>
      </c>
      <c r="EF30">
        <v>3</v>
      </c>
      <c r="EG30" t="s">
        <v>16</v>
      </c>
      <c r="EH30">
        <v>0</v>
      </c>
      <c r="EI30" t="s">
        <v>3</v>
      </c>
      <c r="EJ30">
        <v>2</v>
      </c>
      <c r="EK30">
        <v>110001</v>
      </c>
      <c r="EL30" t="s">
        <v>17</v>
      </c>
      <c r="EM30" t="s">
        <v>18</v>
      </c>
      <c r="EO30" t="s">
        <v>3</v>
      </c>
      <c r="EQ30">
        <v>0</v>
      </c>
      <c r="ER30">
        <v>473.91</v>
      </c>
      <c r="ES30">
        <v>473.91</v>
      </c>
      <c r="ET30">
        <v>0</v>
      </c>
      <c r="EU30">
        <v>0</v>
      </c>
      <c r="EV30">
        <v>0</v>
      </c>
      <c r="EW30">
        <v>0</v>
      </c>
      <c r="EX30">
        <v>0</v>
      </c>
      <c r="FQ30">
        <v>0</v>
      </c>
      <c r="FR30">
        <f>ROUND(IF(AND(BH30=3,BI30=3),P30,0),2)</f>
        <v>0</v>
      </c>
      <c r="FS30">
        <v>0</v>
      </c>
      <c r="FX30">
        <v>80</v>
      </c>
      <c r="FY30">
        <v>60</v>
      </c>
      <c r="GA30" t="s">
        <v>3</v>
      </c>
      <c r="GD30">
        <v>0</v>
      </c>
      <c r="GF30">
        <v>-1196680885</v>
      </c>
      <c r="GG30">
        <v>1</v>
      </c>
      <c r="GH30">
        <v>1</v>
      </c>
      <c r="GI30">
        <v>4</v>
      </c>
      <c r="GJ30">
        <v>0</v>
      </c>
      <c r="GK30">
        <f>ROUND(R30*(R12)/100,2)</f>
        <v>0</v>
      </c>
      <c r="GL30">
        <f>ROUND(IF(AND(BH30=3,BI30=3,FS30&lt;&gt;0),P30,0),2)</f>
        <v>0</v>
      </c>
      <c r="GM30">
        <f>ROUND(O30+X30+Y30+GK30,2)+GX30</f>
        <v>14425.82</v>
      </c>
      <c r="GN30">
        <f>IF(OR(BI30=0,BI30=1),ROUND(O30+X30+Y30+GK30,2),0)</f>
        <v>0</v>
      </c>
      <c r="GO30">
        <f>IF(BI30=2,ROUND(O30+X30+Y30+GK30,2),0)</f>
        <v>14425.82</v>
      </c>
      <c r="GP30">
        <f>IF(BI30=4,ROUND(O30+X30+Y30+GK30,2)+GX30,0)</f>
        <v>0</v>
      </c>
      <c r="GR30">
        <v>0</v>
      </c>
      <c r="GS30">
        <v>3</v>
      </c>
      <c r="GT30">
        <v>0</v>
      </c>
      <c r="GU30" t="s">
        <v>3</v>
      </c>
      <c r="GV30">
        <f>ROUND(GT30,2)</f>
        <v>0</v>
      </c>
      <c r="GW30">
        <v>1</v>
      </c>
      <c r="GX30">
        <f>ROUND(GV30*GW30*I30,2)</f>
        <v>0</v>
      </c>
      <c r="HA30">
        <v>0</v>
      </c>
      <c r="HB30">
        <v>0</v>
      </c>
      <c r="IK30">
        <v>0</v>
      </c>
    </row>
    <row r="31" spans="1:245" x14ac:dyDescent="0.2">
      <c r="A31">
        <v>18</v>
      </c>
      <c r="B31">
        <v>1</v>
      </c>
      <c r="C31">
        <v>31</v>
      </c>
      <c r="E31" t="s">
        <v>398</v>
      </c>
      <c r="F31" t="s">
        <v>397</v>
      </c>
      <c r="G31" t="s">
        <v>396</v>
      </c>
      <c r="H31" t="s">
        <v>14</v>
      </c>
      <c r="I31">
        <f>I26*J31</f>
        <v>1</v>
      </c>
      <c r="J31">
        <v>0.125</v>
      </c>
      <c r="O31">
        <f>ROUND(CP31,2)</f>
        <v>49423.75</v>
      </c>
      <c r="P31">
        <f>ROUND(CQ31*I31,2)</f>
        <v>49423.75</v>
      </c>
      <c r="Q31">
        <f>ROUND(CR31*I31,2)</f>
        <v>0</v>
      </c>
      <c r="R31">
        <f>ROUND(CS31*I31,2)</f>
        <v>0</v>
      </c>
      <c r="S31">
        <f>ROUND(CT31*I31,2)</f>
        <v>0</v>
      </c>
      <c r="T31">
        <f>ROUND(CU31*I31,2)</f>
        <v>0</v>
      </c>
      <c r="U31">
        <f>CV31*I31</f>
        <v>0</v>
      </c>
      <c r="V31">
        <f>CW31*I31</f>
        <v>0</v>
      </c>
      <c r="W31">
        <f>ROUND(CX31*I31,2)</f>
        <v>0</v>
      </c>
      <c r="X31">
        <f>ROUND(CY31,2)</f>
        <v>0</v>
      </c>
      <c r="Y31">
        <f>ROUND(CZ31,2)</f>
        <v>0</v>
      </c>
      <c r="AA31">
        <v>39045951</v>
      </c>
      <c r="AB31">
        <f>ROUND((AC31+AD31+AF31),2)</f>
        <v>6494.58</v>
      </c>
      <c r="AC31">
        <f>ROUND((ES31),2)</f>
        <v>6494.58</v>
      </c>
      <c r="AD31">
        <f>ROUND((((ET31)-(EU31))+AE31),2)</f>
        <v>0</v>
      </c>
      <c r="AE31">
        <f>ROUND((EU31),2)</f>
        <v>0</v>
      </c>
      <c r="AF31">
        <f>ROUND((EV31),2)</f>
        <v>0</v>
      </c>
      <c r="AG31">
        <f>ROUND((AP31),2)</f>
        <v>0</v>
      </c>
      <c r="AH31">
        <f>(EW31)</f>
        <v>0</v>
      </c>
      <c r="AI31">
        <f>(EX31)</f>
        <v>0</v>
      </c>
      <c r="AJ31">
        <f>ROUND((AS31),2)</f>
        <v>0</v>
      </c>
      <c r="AK31">
        <v>6494.58</v>
      </c>
      <c r="AL31">
        <v>6494.58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  <c r="AS31">
        <v>0</v>
      </c>
      <c r="AT31">
        <v>80</v>
      </c>
      <c r="AU31">
        <v>60</v>
      </c>
      <c r="AV31">
        <v>1</v>
      </c>
      <c r="AW31">
        <v>1</v>
      </c>
      <c r="AZ31">
        <v>7.61</v>
      </c>
      <c r="BA31">
        <v>1</v>
      </c>
      <c r="BB31">
        <v>1</v>
      </c>
      <c r="BC31">
        <v>7.61</v>
      </c>
      <c r="BD31" t="s">
        <v>3</v>
      </c>
      <c r="BE31" t="s">
        <v>3</v>
      </c>
      <c r="BF31" t="s">
        <v>3</v>
      </c>
      <c r="BG31" t="s">
        <v>3</v>
      </c>
      <c r="BH31">
        <v>3</v>
      </c>
      <c r="BI31">
        <v>2</v>
      </c>
      <c r="BJ31" t="s">
        <v>3</v>
      </c>
      <c r="BM31">
        <v>110001</v>
      </c>
      <c r="BN31">
        <v>0</v>
      </c>
      <c r="BO31" t="s">
        <v>3</v>
      </c>
      <c r="BP31">
        <v>0</v>
      </c>
      <c r="BQ31">
        <v>3</v>
      </c>
      <c r="BR31">
        <v>0</v>
      </c>
      <c r="BS31">
        <v>1</v>
      </c>
      <c r="BT31">
        <v>1</v>
      </c>
      <c r="BU31">
        <v>1</v>
      </c>
      <c r="BV31">
        <v>1</v>
      </c>
      <c r="BW31">
        <v>1</v>
      </c>
      <c r="BX31">
        <v>1</v>
      </c>
      <c r="BY31" t="s">
        <v>3</v>
      </c>
      <c r="BZ31">
        <v>80</v>
      </c>
      <c r="CA31">
        <v>60</v>
      </c>
      <c r="CF31">
        <v>0</v>
      </c>
      <c r="CG31">
        <v>0</v>
      </c>
      <c r="CM31">
        <v>0</v>
      </c>
      <c r="CN31" t="s">
        <v>3</v>
      </c>
      <c r="CO31">
        <v>0</v>
      </c>
      <c r="CP31">
        <f>(P31+Q31+S31)</f>
        <v>49423.75</v>
      </c>
      <c r="CQ31">
        <f>AC31*BC31</f>
        <v>49423.753799999999</v>
      </c>
      <c r="CR31">
        <f>AD31*BB31</f>
        <v>0</v>
      </c>
      <c r="CS31">
        <f>AE31*BS31</f>
        <v>0</v>
      </c>
      <c r="CT31">
        <f>AF31*BA31</f>
        <v>0</v>
      </c>
      <c r="CU31">
        <f>AG31</f>
        <v>0</v>
      </c>
      <c r="CV31">
        <f>AH31</f>
        <v>0</v>
      </c>
      <c r="CW31">
        <f>AI31</f>
        <v>0</v>
      </c>
      <c r="CX31">
        <f>AJ31</f>
        <v>0</v>
      </c>
      <c r="CY31">
        <f>(((S31+R31)*AT31)/100)</f>
        <v>0</v>
      </c>
      <c r="CZ31">
        <f>(((S31+R31)*AU31)/100)</f>
        <v>0</v>
      </c>
      <c r="DC31" t="s">
        <v>3</v>
      </c>
      <c r="DD31" t="s">
        <v>3</v>
      </c>
      <c r="DE31" t="s">
        <v>3</v>
      </c>
      <c r="DF31" t="s">
        <v>3</v>
      </c>
      <c r="DG31" t="s">
        <v>3</v>
      </c>
      <c r="DH31" t="s">
        <v>3</v>
      </c>
      <c r="DI31" t="s">
        <v>3</v>
      </c>
      <c r="DJ31" t="s">
        <v>3</v>
      </c>
      <c r="DK31" t="s">
        <v>3</v>
      </c>
      <c r="DL31" t="s">
        <v>3</v>
      </c>
      <c r="DM31" t="s">
        <v>3</v>
      </c>
      <c r="DN31">
        <v>0</v>
      </c>
      <c r="DO31">
        <v>0</v>
      </c>
      <c r="DP31">
        <v>1</v>
      </c>
      <c r="DQ31">
        <v>1</v>
      </c>
      <c r="DU31">
        <v>1013</v>
      </c>
      <c r="DV31" t="s">
        <v>14</v>
      </c>
      <c r="DW31" t="s">
        <v>14</v>
      </c>
      <c r="DX31">
        <v>1</v>
      </c>
      <c r="EE31">
        <v>38092701</v>
      </c>
      <c r="EF31">
        <v>3</v>
      </c>
      <c r="EG31" t="s">
        <v>16</v>
      </c>
      <c r="EH31">
        <v>0</v>
      </c>
      <c r="EI31" t="s">
        <v>3</v>
      </c>
      <c r="EJ31">
        <v>2</v>
      </c>
      <c r="EK31">
        <v>110001</v>
      </c>
      <c r="EL31" t="s">
        <v>17</v>
      </c>
      <c r="EM31" t="s">
        <v>18</v>
      </c>
      <c r="EO31" t="s">
        <v>3</v>
      </c>
      <c r="EQ31">
        <v>0</v>
      </c>
      <c r="ER31">
        <v>49423.73</v>
      </c>
      <c r="ES31">
        <v>6494.58</v>
      </c>
      <c r="ET31">
        <v>0</v>
      </c>
      <c r="EU31">
        <v>0</v>
      </c>
      <c r="EV31">
        <v>0</v>
      </c>
      <c r="EW31">
        <v>0</v>
      </c>
      <c r="EX31">
        <v>0</v>
      </c>
      <c r="EZ31">
        <v>5</v>
      </c>
      <c r="FC31">
        <v>1</v>
      </c>
      <c r="FD31">
        <v>18</v>
      </c>
      <c r="FF31">
        <v>58320</v>
      </c>
      <c r="FQ31">
        <v>0</v>
      </c>
      <c r="FR31">
        <f>ROUND(IF(AND(BH31=3,BI31=3),P31,0),2)</f>
        <v>0</v>
      </c>
      <c r="FS31">
        <v>0</v>
      </c>
      <c r="FX31">
        <v>80</v>
      </c>
      <c r="FY31">
        <v>60</v>
      </c>
      <c r="GA31" t="s">
        <v>395</v>
      </c>
      <c r="GD31">
        <v>0</v>
      </c>
      <c r="GF31">
        <v>1419302578</v>
      </c>
      <c r="GG31">
        <v>1</v>
      </c>
      <c r="GH31">
        <v>3</v>
      </c>
      <c r="GI31">
        <v>4</v>
      </c>
      <c r="GJ31">
        <v>0</v>
      </c>
      <c r="GK31">
        <f>ROUND(R31*(R12)/100,2)</f>
        <v>0</v>
      </c>
      <c r="GL31">
        <f>ROUND(IF(AND(BH31=3,BI31=3,FS31&lt;&gt;0),P31,0),2)</f>
        <v>0</v>
      </c>
      <c r="GM31">
        <f>ROUND(O31+X31+Y31+GK31,2)+GX31</f>
        <v>49423.75</v>
      </c>
      <c r="GN31">
        <f>IF(OR(BI31=0,BI31=1),ROUND(O31+X31+Y31+GK31,2),0)</f>
        <v>0</v>
      </c>
      <c r="GO31">
        <f>IF(BI31=2,ROUND(O31+X31+Y31+GK31,2),0)</f>
        <v>49423.75</v>
      </c>
      <c r="GP31">
        <f>IF(BI31=4,ROUND(O31+X31+Y31+GK31,2)+GX31,0)</f>
        <v>0</v>
      </c>
      <c r="GR31">
        <v>1</v>
      </c>
      <c r="GS31">
        <v>1</v>
      </c>
      <c r="GT31">
        <v>0</v>
      </c>
      <c r="GU31" t="s">
        <v>3</v>
      </c>
      <c r="GV31">
        <f>ROUND(GT31,2)</f>
        <v>0</v>
      </c>
      <c r="GW31">
        <v>1</v>
      </c>
      <c r="GX31">
        <f>ROUND(GV31*GW31*I31,2)</f>
        <v>0</v>
      </c>
      <c r="HA31">
        <v>0</v>
      </c>
      <c r="HB31">
        <v>0</v>
      </c>
      <c r="IK31">
        <v>0</v>
      </c>
    </row>
    <row r="32" spans="1:245" x14ac:dyDescent="0.2">
      <c r="A32">
        <v>17</v>
      </c>
      <c r="B32">
        <v>1</v>
      </c>
      <c r="C32">
        <f>ROW([1]SmtRes!A39)</f>
        <v>39</v>
      </c>
      <c r="D32">
        <f>ROW([1]EtalonRes!A33)</f>
        <v>33</v>
      </c>
      <c r="E32" t="s">
        <v>43</v>
      </c>
      <c r="F32" t="s">
        <v>34</v>
      </c>
      <c r="G32" t="s">
        <v>35</v>
      </c>
      <c r="H32" t="s">
        <v>14</v>
      </c>
      <c r="I32">
        <v>54</v>
      </c>
      <c r="J32">
        <v>0</v>
      </c>
      <c r="O32">
        <f>ROUND(CP32,2)</f>
        <v>9463.9500000000007</v>
      </c>
      <c r="P32">
        <f>ROUND(CQ32*I32,2)</f>
        <v>1302.68</v>
      </c>
      <c r="Q32">
        <f>ROUND(CR32*I32,2)</f>
        <v>0</v>
      </c>
      <c r="R32">
        <f>ROUND(CS32*I32,2)</f>
        <v>0</v>
      </c>
      <c r="S32">
        <f>ROUND(CT32*I32,2)</f>
        <v>8161.27</v>
      </c>
      <c r="T32">
        <f>ROUND(CU32*I32,2)</f>
        <v>0</v>
      </c>
      <c r="U32">
        <f>CV32*I32</f>
        <v>90.72</v>
      </c>
      <c r="V32">
        <f>CW32*I32</f>
        <v>0</v>
      </c>
      <c r="W32">
        <f>ROUND(CX32*I32,2)</f>
        <v>0</v>
      </c>
      <c r="X32">
        <f>ROUND(CY32,2)</f>
        <v>6529.02</v>
      </c>
      <c r="Y32">
        <f>ROUND(CZ32,2)</f>
        <v>4896.76</v>
      </c>
      <c r="AA32">
        <v>39045951</v>
      </c>
      <c r="AB32">
        <f>ROUND((AC32+AD32+AF32),2)</f>
        <v>23.03</v>
      </c>
      <c r="AC32">
        <f>ROUND((ES32),2)</f>
        <v>3.17</v>
      </c>
      <c r="AD32">
        <f>ROUND((((ET32)-(EU32))+AE32),2)</f>
        <v>0</v>
      </c>
      <c r="AE32">
        <f>ROUND((EU32),2)</f>
        <v>0</v>
      </c>
      <c r="AF32">
        <f>ROUND((EV32),2)</f>
        <v>19.86</v>
      </c>
      <c r="AG32">
        <f>ROUND((AP32),2)</f>
        <v>0</v>
      </c>
      <c r="AH32">
        <f>(EW32)</f>
        <v>1.68</v>
      </c>
      <c r="AI32">
        <f>(EX32)</f>
        <v>0</v>
      </c>
      <c r="AJ32">
        <f>ROUND((AS32),2)</f>
        <v>0</v>
      </c>
      <c r="AK32">
        <v>23.03</v>
      </c>
      <c r="AL32">
        <v>3.17</v>
      </c>
      <c r="AM32">
        <v>0</v>
      </c>
      <c r="AN32">
        <v>0</v>
      </c>
      <c r="AO32">
        <v>19.86</v>
      </c>
      <c r="AP32">
        <v>0</v>
      </c>
      <c r="AQ32">
        <v>1.68</v>
      </c>
      <c r="AR32">
        <v>0</v>
      </c>
      <c r="AS32">
        <v>0</v>
      </c>
      <c r="AT32">
        <v>80</v>
      </c>
      <c r="AU32">
        <v>60</v>
      </c>
      <c r="AV32">
        <v>1</v>
      </c>
      <c r="AW32">
        <v>1</v>
      </c>
      <c r="AZ32">
        <v>7.61</v>
      </c>
      <c r="BA32">
        <v>7.61</v>
      </c>
      <c r="BB32">
        <v>7.61</v>
      </c>
      <c r="BC32">
        <v>7.61</v>
      </c>
      <c r="BD32" t="s">
        <v>3</v>
      </c>
      <c r="BE32" t="s">
        <v>3</v>
      </c>
      <c r="BF32" t="s">
        <v>3</v>
      </c>
      <c r="BG32" t="s">
        <v>3</v>
      </c>
      <c r="BH32">
        <v>0</v>
      </c>
      <c r="BI32">
        <v>2</v>
      </c>
      <c r="BJ32" t="s">
        <v>36</v>
      </c>
      <c r="BM32">
        <v>110011</v>
      </c>
      <c r="BN32">
        <v>0</v>
      </c>
      <c r="BO32" t="s">
        <v>3</v>
      </c>
      <c r="BP32">
        <v>0</v>
      </c>
      <c r="BQ32">
        <v>3</v>
      </c>
      <c r="BR32">
        <v>0</v>
      </c>
      <c r="BS32">
        <v>7.61</v>
      </c>
      <c r="BT32">
        <v>1</v>
      </c>
      <c r="BU32">
        <v>1</v>
      </c>
      <c r="BV32">
        <v>1</v>
      </c>
      <c r="BW32">
        <v>1</v>
      </c>
      <c r="BX32">
        <v>1</v>
      </c>
      <c r="BY32" t="s">
        <v>3</v>
      </c>
      <c r="BZ32">
        <v>80</v>
      </c>
      <c r="CA32">
        <v>60</v>
      </c>
      <c r="CF32">
        <v>0</v>
      </c>
      <c r="CG32">
        <v>0</v>
      </c>
      <c r="CM32">
        <v>0</v>
      </c>
      <c r="CN32" t="s">
        <v>3</v>
      </c>
      <c r="CO32">
        <v>0</v>
      </c>
      <c r="CP32">
        <f>(P32+Q32+S32)</f>
        <v>9463.9500000000007</v>
      </c>
      <c r="CQ32">
        <f>AC32*BC32</f>
        <v>24.123699999999999</v>
      </c>
      <c r="CR32">
        <f>AD32*BB32</f>
        <v>0</v>
      </c>
      <c r="CS32">
        <f>AE32*BS32</f>
        <v>0</v>
      </c>
      <c r="CT32">
        <f>AF32*BA32</f>
        <v>151.13460000000001</v>
      </c>
      <c r="CU32">
        <f>AG32</f>
        <v>0</v>
      </c>
      <c r="CV32">
        <f>AH32</f>
        <v>1.68</v>
      </c>
      <c r="CW32">
        <f>AI32</f>
        <v>0</v>
      </c>
      <c r="CX32">
        <f>AJ32</f>
        <v>0</v>
      </c>
      <c r="CY32">
        <f>(((S32+R32)*AT32)/100)</f>
        <v>6529.0160000000005</v>
      </c>
      <c r="CZ32">
        <f>(((S32+R32)*AU32)/100)</f>
        <v>4896.7619999999997</v>
      </c>
      <c r="DC32" t="s">
        <v>3</v>
      </c>
      <c r="DD32" t="s">
        <v>3</v>
      </c>
      <c r="DE32" t="s">
        <v>3</v>
      </c>
      <c r="DF32" t="s">
        <v>3</v>
      </c>
      <c r="DG32" t="s">
        <v>3</v>
      </c>
      <c r="DH32" t="s">
        <v>3</v>
      </c>
      <c r="DI32" t="s">
        <v>3</v>
      </c>
      <c r="DJ32" t="s">
        <v>3</v>
      </c>
      <c r="DK32" t="s">
        <v>3</v>
      </c>
      <c r="DL32" t="s">
        <v>3</v>
      </c>
      <c r="DM32" t="s">
        <v>3</v>
      </c>
      <c r="DN32">
        <v>0</v>
      </c>
      <c r="DO32">
        <v>0</v>
      </c>
      <c r="DP32">
        <v>1</v>
      </c>
      <c r="DQ32">
        <v>1</v>
      </c>
      <c r="DU32">
        <v>1013</v>
      </c>
      <c r="DV32" t="s">
        <v>14</v>
      </c>
      <c r="DW32" t="s">
        <v>14</v>
      </c>
      <c r="DX32">
        <v>1</v>
      </c>
      <c r="EE32">
        <v>38092745</v>
      </c>
      <c r="EF32">
        <v>3</v>
      </c>
      <c r="EG32" t="s">
        <v>16</v>
      </c>
      <c r="EH32">
        <v>0</v>
      </c>
      <c r="EI32" t="s">
        <v>3</v>
      </c>
      <c r="EJ32">
        <v>2</v>
      </c>
      <c r="EK32">
        <v>110011</v>
      </c>
      <c r="EL32" t="s">
        <v>37</v>
      </c>
      <c r="EM32" t="s">
        <v>18</v>
      </c>
      <c r="EO32" t="s">
        <v>3</v>
      </c>
      <c r="EQ32">
        <v>0</v>
      </c>
      <c r="ER32">
        <v>23.03</v>
      </c>
      <c r="ES32">
        <v>3.17</v>
      </c>
      <c r="ET32">
        <v>0</v>
      </c>
      <c r="EU32">
        <v>0</v>
      </c>
      <c r="EV32">
        <v>19.86</v>
      </c>
      <c r="EW32">
        <v>1.68</v>
      </c>
      <c r="EX32">
        <v>0</v>
      </c>
      <c r="EY32">
        <v>0</v>
      </c>
      <c r="FQ32">
        <v>0</v>
      </c>
      <c r="FR32">
        <f>ROUND(IF(AND(BH32=3,BI32=3),P32,0),2)</f>
        <v>0</v>
      </c>
      <c r="FS32">
        <v>0</v>
      </c>
      <c r="FX32">
        <v>80</v>
      </c>
      <c r="FY32">
        <v>60</v>
      </c>
      <c r="GA32" t="s">
        <v>3</v>
      </c>
      <c r="GD32">
        <v>0</v>
      </c>
      <c r="GF32">
        <v>723145742</v>
      </c>
      <c r="GG32">
        <v>1</v>
      </c>
      <c r="GH32">
        <v>1</v>
      </c>
      <c r="GI32">
        <v>4</v>
      </c>
      <c r="GJ32">
        <v>0</v>
      </c>
      <c r="GK32">
        <f>ROUND(R32*(R12)/100,2)</f>
        <v>0</v>
      </c>
      <c r="GL32">
        <f>ROUND(IF(AND(BH32=3,BI32=3,FS32&lt;&gt;0),P32,0),2)</f>
        <v>0</v>
      </c>
      <c r="GM32">
        <f>ROUND(O32+X32+Y32+GK32,2)+GX32</f>
        <v>20889.73</v>
      </c>
      <c r="GN32">
        <f>IF(OR(BI32=0,BI32=1),ROUND(O32+X32+Y32+GK32,2),0)</f>
        <v>0</v>
      </c>
      <c r="GO32">
        <f>IF(BI32=2,ROUND(O32+X32+Y32+GK32,2),0)</f>
        <v>20889.73</v>
      </c>
      <c r="GP32">
        <f>IF(BI32=4,ROUND(O32+X32+Y32+GK32,2)+GX32,0)</f>
        <v>0</v>
      </c>
      <c r="GR32">
        <v>0</v>
      </c>
      <c r="GS32">
        <v>3</v>
      </c>
      <c r="GT32">
        <v>0</v>
      </c>
      <c r="GU32" t="s">
        <v>3</v>
      </c>
      <c r="GV32">
        <f>ROUND(GT32,2)</f>
        <v>0</v>
      </c>
      <c r="GW32">
        <v>1</v>
      </c>
      <c r="GX32">
        <f>ROUND(GV32*GW32*I32,2)</f>
        <v>0</v>
      </c>
      <c r="HA32">
        <v>0</v>
      </c>
      <c r="HB32">
        <v>0</v>
      </c>
      <c r="IK32">
        <v>0</v>
      </c>
    </row>
    <row r="33" spans="1:245" x14ac:dyDescent="0.2">
      <c r="A33">
        <v>18</v>
      </c>
      <c r="B33">
        <v>1</v>
      </c>
      <c r="C33">
        <v>37</v>
      </c>
      <c r="E33" t="s">
        <v>47</v>
      </c>
      <c r="F33" t="s">
        <v>39</v>
      </c>
      <c r="G33" t="s">
        <v>40</v>
      </c>
      <c r="H33" t="s">
        <v>41</v>
      </c>
      <c r="I33">
        <f>I32*J33</f>
        <v>5.3</v>
      </c>
      <c r="J33">
        <v>9.8148148148148151E-2</v>
      </c>
      <c r="O33">
        <f>ROUND(CP33,2)</f>
        <v>46996.82</v>
      </c>
      <c r="P33">
        <f>ROUND(CQ33*I33,2)</f>
        <v>46996.82</v>
      </c>
      <c r="Q33">
        <f>ROUND(CR33*I33,2)</f>
        <v>0</v>
      </c>
      <c r="R33">
        <f>ROUND(CS33*I33,2)</f>
        <v>0</v>
      </c>
      <c r="S33">
        <f>ROUND(CT33*I33,2)</f>
        <v>0</v>
      </c>
      <c r="T33">
        <f>ROUND(CU33*I33,2)</f>
        <v>0</v>
      </c>
      <c r="U33">
        <f>CV33*I33</f>
        <v>0</v>
      </c>
      <c r="V33">
        <f>CW33*I33</f>
        <v>0</v>
      </c>
      <c r="W33">
        <f>ROUND(CX33*I33,2)</f>
        <v>0</v>
      </c>
      <c r="X33">
        <f>ROUND(CY33,2)</f>
        <v>0</v>
      </c>
      <c r="Y33">
        <f>ROUND(CZ33,2)</f>
        <v>0</v>
      </c>
      <c r="AA33">
        <v>39045951</v>
      </c>
      <c r="AB33">
        <f>ROUND((AC33+AD33+AF33),2)</f>
        <v>1165.22</v>
      </c>
      <c r="AC33">
        <f>ROUND((ES33),2)</f>
        <v>1165.22</v>
      </c>
      <c r="AD33">
        <f>ROUND((((ET33)-(EU33))+AE33),2)</f>
        <v>0</v>
      </c>
      <c r="AE33">
        <f>ROUND((EU33),2)</f>
        <v>0</v>
      </c>
      <c r="AF33">
        <f>ROUND((EV33),2)</f>
        <v>0</v>
      </c>
      <c r="AG33">
        <f>ROUND((AP33),2)</f>
        <v>0</v>
      </c>
      <c r="AH33">
        <f>(EW33)</f>
        <v>0</v>
      </c>
      <c r="AI33">
        <f>(EX33)</f>
        <v>0</v>
      </c>
      <c r="AJ33">
        <f>ROUND((AS33),2)</f>
        <v>0</v>
      </c>
      <c r="AK33">
        <v>1165.22</v>
      </c>
      <c r="AL33">
        <v>1165.22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  <c r="AS33">
        <v>0</v>
      </c>
      <c r="AT33">
        <v>80</v>
      </c>
      <c r="AU33">
        <v>60</v>
      </c>
      <c r="AV33">
        <v>1</v>
      </c>
      <c r="AW33">
        <v>1</v>
      </c>
      <c r="AZ33">
        <v>7.61</v>
      </c>
      <c r="BA33">
        <v>1</v>
      </c>
      <c r="BB33">
        <v>1</v>
      </c>
      <c r="BC33">
        <v>7.61</v>
      </c>
      <c r="BD33" t="s">
        <v>3</v>
      </c>
      <c r="BE33" t="s">
        <v>3</v>
      </c>
      <c r="BF33" t="s">
        <v>3</v>
      </c>
      <c r="BG33" t="s">
        <v>3</v>
      </c>
      <c r="BH33">
        <v>3</v>
      </c>
      <c r="BI33">
        <v>2</v>
      </c>
      <c r="BJ33" t="s">
        <v>42</v>
      </c>
      <c r="BM33">
        <v>110011</v>
      </c>
      <c r="BN33">
        <v>0</v>
      </c>
      <c r="BO33" t="s">
        <v>3</v>
      </c>
      <c r="BP33">
        <v>0</v>
      </c>
      <c r="BQ33">
        <v>3</v>
      </c>
      <c r="BR33">
        <v>0</v>
      </c>
      <c r="BS33">
        <v>1</v>
      </c>
      <c r="BT33">
        <v>1</v>
      </c>
      <c r="BU33">
        <v>1</v>
      </c>
      <c r="BV33">
        <v>1</v>
      </c>
      <c r="BW33">
        <v>1</v>
      </c>
      <c r="BX33">
        <v>1</v>
      </c>
      <c r="BY33" t="s">
        <v>3</v>
      </c>
      <c r="BZ33">
        <v>80</v>
      </c>
      <c r="CA33">
        <v>60</v>
      </c>
      <c r="CF33">
        <v>0</v>
      </c>
      <c r="CG33">
        <v>0</v>
      </c>
      <c r="CM33">
        <v>0</v>
      </c>
      <c r="CN33" t="s">
        <v>3</v>
      </c>
      <c r="CO33">
        <v>0</v>
      </c>
      <c r="CP33">
        <f>(P33+Q33+S33)</f>
        <v>46996.82</v>
      </c>
      <c r="CQ33">
        <f>AC33*BC33</f>
        <v>8867.3242000000009</v>
      </c>
      <c r="CR33">
        <f>AD33*BB33</f>
        <v>0</v>
      </c>
      <c r="CS33">
        <f>AE33*BS33</f>
        <v>0</v>
      </c>
      <c r="CT33">
        <f>AF33*BA33</f>
        <v>0</v>
      </c>
      <c r="CU33">
        <f>AG33</f>
        <v>0</v>
      </c>
      <c r="CV33">
        <f>AH33</f>
        <v>0</v>
      </c>
      <c r="CW33">
        <f>AI33</f>
        <v>0</v>
      </c>
      <c r="CX33">
        <f>AJ33</f>
        <v>0</v>
      </c>
      <c r="CY33">
        <f>(((S33+R33)*AT33)/100)</f>
        <v>0</v>
      </c>
      <c r="CZ33">
        <f>(((S33+R33)*AU33)/100)</f>
        <v>0</v>
      </c>
      <c r="DC33" t="s">
        <v>3</v>
      </c>
      <c r="DD33" t="s">
        <v>3</v>
      </c>
      <c r="DE33" t="s">
        <v>3</v>
      </c>
      <c r="DF33" t="s">
        <v>3</v>
      </c>
      <c r="DG33" t="s">
        <v>3</v>
      </c>
      <c r="DH33" t="s">
        <v>3</v>
      </c>
      <c r="DI33" t="s">
        <v>3</v>
      </c>
      <c r="DJ33" t="s">
        <v>3</v>
      </c>
      <c r="DK33" t="s">
        <v>3</v>
      </c>
      <c r="DL33" t="s">
        <v>3</v>
      </c>
      <c r="DM33" t="s">
        <v>3</v>
      </c>
      <c r="DN33">
        <v>0</v>
      </c>
      <c r="DO33">
        <v>0</v>
      </c>
      <c r="DP33">
        <v>1</v>
      </c>
      <c r="DQ33">
        <v>1</v>
      </c>
      <c r="DU33">
        <v>1010</v>
      </c>
      <c r="DV33" t="s">
        <v>41</v>
      </c>
      <c r="DW33" t="s">
        <v>41</v>
      </c>
      <c r="DX33">
        <v>10</v>
      </c>
      <c r="EE33">
        <v>38092745</v>
      </c>
      <c r="EF33">
        <v>3</v>
      </c>
      <c r="EG33" t="s">
        <v>16</v>
      </c>
      <c r="EH33">
        <v>0</v>
      </c>
      <c r="EI33" t="s">
        <v>3</v>
      </c>
      <c r="EJ33">
        <v>2</v>
      </c>
      <c r="EK33">
        <v>110011</v>
      </c>
      <c r="EL33" t="s">
        <v>37</v>
      </c>
      <c r="EM33" t="s">
        <v>18</v>
      </c>
      <c r="EO33" t="s">
        <v>3</v>
      </c>
      <c r="EQ33">
        <v>0</v>
      </c>
      <c r="ER33">
        <v>1165.22</v>
      </c>
      <c r="ES33">
        <v>1165.22</v>
      </c>
      <c r="ET33">
        <v>0</v>
      </c>
      <c r="EU33">
        <v>0</v>
      </c>
      <c r="EV33">
        <v>0</v>
      </c>
      <c r="EW33">
        <v>0</v>
      </c>
      <c r="EX33">
        <v>0</v>
      </c>
      <c r="FQ33">
        <v>0</v>
      </c>
      <c r="FR33">
        <f>ROUND(IF(AND(BH33=3,BI33=3),P33,0),2)</f>
        <v>0</v>
      </c>
      <c r="FS33">
        <v>0</v>
      </c>
      <c r="FX33">
        <v>80</v>
      </c>
      <c r="FY33">
        <v>60</v>
      </c>
      <c r="GA33" t="s">
        <v>3</v>
      </c>
      <c r="GD33">
        <v>0</v>
      </c>
      <c r="GF33">
        <v>1324107672</v>
      </c>
      <c r="GG33">
        <v>1</v>
      </c>
      <c r="GH33">
        <v>1</v>
      </c>
      <c r="GI33">
        <v>4</v>
      </c>
      <c r="GJ33">
        <v>0</v>
      </c>
      <c r="GK33">
        <f>ROUND(R33*(R12)/100,2)</f>
        <v>0</v>
      </c>
      <c r="GL33">
        <f>ROUND(IF(AND(BH33=3,BI33=3,FS33&lt;&gt;0),P33,0),2)</f>
        <v>0</v>
      </c>
      <c r="GM33">
        <f>ROUND(O33+X33+Y33+GK33,2)+GX33</f>
        <v>46996.82</v>
      </c>
      <c r="GN33">
        <f>IF(OR(BI33=0,BI33=1),ROUND(O33+X33+Y33+GK33,2),0)</f>
        <v>0</v>
      </c>
      <c r="GO33">
        <f>IF(BI33=2,ROUND(O33+X33+Y33+GK33,2),0)</f>
        <v>46996.82</v>
      </c>
      <c r="GP33">
        <f>IF(BI33=4,ROUND(O33+X33+Y33+GK33,2)+GX33,0)</f>
        <v>0</v>
      </c>
      <c r="GR33">
        <v>0</v>
      </c>
      <c r="GS33">
        <v>3</v>
      </c>
      <c r="GT33">
        <v>0</v>
      </c>
      <c r="GU33" t="s">
        <v>3</v>
      </c>
      <c r="GV33">
        <f>ROUND(GT33,2)</f>
        <v>0</v>
      </c>
      <c r="GW33">
        <v>1</v>
      </c>
      <c r="GX33">
        <f>ROUND(GV33*GW33*I33,2)</f>
        <v>0</v>
      </c>
      <c r="HA33">
        <v>0</v>
      </c>
      <c r="HB33">
        <v>0</v>
      </c>
      <c r="IK33">
        <v>0</v>
      </c>
    </row>
    <row r="34" spans="1:245" x14ac:dyDescent="0.2">
      <c r="A34">
        <v>18</v>
      </c>
      <c r="B34">
        <v>1</v>
      </c>
      <c r="C34">
        <v>38</v>
      </c>
      <c r="E34" t="s">
        <v>394</v>
      </c>
      <c r="F34" t="s">
        <v>393</v>
      </c>
      <c r="G34" t="s">
        <v>392</v>
      </c>
      <c r="H34" t="s">
        <v>22</v>
      </c>
      <c r="I34">
        <f>I32*J34</f>
        <v>1</v>
      </c>
      <c r="J34">
        <v>1.8518518518518517E-2</v>
      </c>
      <c r="O34">
        <f>ROUND(CP34,2)</f>
        <v>1045.1600000000001</v>
      </c>
      <c r="P34">
        <f>ROUND(CQ34*I34,2)</f>
        <v>1045.1600000000001</v>
      </c>
      <c r="Q34">
        <f>ROUND(CR34*I34,2)</f>
        <v>0</v>
      </c>
      <c r="R34">
        <f>ROUND(CS34*I34,2)</f>
        <v>0</v>
      </c>
      <c r="S34">
        <f>ROUND(CT34*I34,2)</f>
        <v>0</v>
      </c>
      <c r="T34">
        <f>ROUND(CU34*I34,2)</f>
        <v>0</v>
      </c>
      <c r="U34">
        <f>CV34*I34</f>
        <v>0</v>
      </c>
      <c r="V34">
        <f>CW34*I34</f>
        <v>0</v>
      </c>
      <c r="W34">
        <f>ROUND(CX34*I34,2)</f>
        <v>0</v>
      </c>
      <c r="X34">
        <f>ROUND(CY34,2)</f>
        <v>0</v>
      </c>
      <c r="Y34">
        <f>ROUND(CZ34,2)</f>
        <v>0</v>
      </c>
      <c r="AA34">
        <v>39045951</v>
      </c>
      <c r="AB34">
        <f>ROUND((AC34+AD34+AF34),2)</f>
        <v>137.34</v>
      </c>
      <c r="AC34">
        <f>ROUND((ES34),2)</f>
        <v>137.34</v>
      </c>
      <c r="AD34">
        <f>ROUND((((ET34)-(EU34))+AE34),2)</f>
        <v>0</v>
      </c>
      <c r="AE34">
        <f>ROUND((EU34),2)</f>
        <v>0</v>
      </c>
      <c r="AF34">
        <f>ROUND((EV34),2)</f>
        <v>0</v>
      </c>
      <c r="AG34">
        <f>ROUND((AP34),2)</f>
        <v>0</v>
      </c>
      <c r="AH34">
        <f>(EW34)</f>
        <v>0</v>
      </c>
      <c r="AI34">
        <f>(EX34)</f>
        <v>0</v>
      </c>
      <c r="AJ34">
        <f>ROUND((AS34),2)</f>
        <v>0</v>
      </c>
      <c r="AK34">
        <v>137.34</v>
      </c>
      <c r="AL34">
        <v>137.34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  <c r="AS34">
        <v>0</v>
      </c>
      <c r="AT34">
        <v>80</v>
      </c>
      <c r="AU34">
        <v>60</v>
      </c>
      <c r="AV34">
        <v>1</v>
      </c>
      <c r="AW34">
        <v>1</v>
      </c>
      <c r="AZ34">
        <v>7.61</v>
      </c>
      <c r="BA34">
        <v>1</v>
      </c>
      <c r="BB34">
        <v>1</v>
      </c>
      <c r="BC34">
        <v>7.61</v>
      </c>
      <c r="BD34" t="s">
        <v>3</v>
      </c>
      <c r="BE34" t="s">
        <v>3</v>
      </c>
      <c r="BF34" t="s">
        <v>3</v>
      </c>
      <c r="BG34" t="s">
        <v>3</v>
      </c>
      <c r="BH34">
        <v>3</v>
      </c>
      <c r="BI34">
        <v>2</v>
      </c>
      <c r="BJ34" t="s">
        <v>391</v>
      </c>
      <c r="BM34">
        <v>110011</v>
      </c>
      <c r="BN34">
        <v>0</v>
      </c>
      <c r="BO34" t="s">
        <v>3</v>
      </c>
      <c r="BP34">
        <v>0</v>
      </c>
      <c r="BQ34">
        <v>3</v>
      </c>
      <c r="BR34">
        <v>0</v>
      </c>
      <c r="BS34">
        <v>1</v>
      </c>
      <c r="BT34">
        <v>1</v>
      </c>
      <c r="BU34">
        <v>1</v>
      </c>
      <c r="BV34">
        <v>1</v>
      </c>
      <c r="BW34">
        <v>1</v>
      </c>
      <c r="BX34">
        <v>1</v>
      </c>
      <c r="BY34" t="s">
        <v>3</v>
      </c>
      <c r="BZ34">
        <v>80</v>
      </c>
      <c r="CA34">
        <v>60</v>
      </c>
      <c r="CF34">
        <v>0</v>
      </c>
      <c r="CG34">
        <v>0</v>
      </c>
      <c r="CM34">
        <v>0</v>
      </c>
      <c r="CN34" t="s">
        <v>3</v>
      </c>
      <c r="CO34">
        <v>0</v>
      </c>
      <c r="CP34">
        <f>(P34+Q34+S34)</f>
        <v>1045.1600000000001</v>
      </c>
      <c r="CQ34">
        <f>AC34*BC34</f>
        <v>1045.1574000000001</v>
      </c>
      <c r="CR34">
        <f>AD34*BB34</f>
        <v>0</v>
      </c>
      <c r="CS34">
        <f>AE34*BS34</f>
        <v>0</v>
      </c>
      <c r="CT34">
        <f>AF34*BA34</f>
        <v>0</v>
      </c>
      <c r="CU34">
        <f>AG34</f>
        <v>0</v>
      </c>
      <c r="CV34">
        <f>AH34</f>
        <v>0</v>
      </c>
      <c r="CW34">
        <f>AI34</f>
        <v>0</v>
      </c>
      <c r="CX34">
        <f>AJ34</f>
        <v>0</v>
      </c>
      <c r="CY34">
        <f>(((S34+R34)*AT34)/100)</f>
        <v>0</v>
      </c>
      <c r="CZ34">
        <f>(((S34+R34)*AU34)/100)</f>
        <v>0</v>
      </c>
      <c r="DC34" t="s">
        <v>3</v>
      </c>
      <c r="DD34" t="s">
        <v>3</v>
      </c>
      <c r="DE34" t="s">
        <v>3</v>
      </c>
      <c r="DF34" t="s">
        <v>3</v>
      </c>
      <c r="DG34" t="s">
        <v>3</v>
      </c>
      <c r="DH34" t="s">
        <v>3</v>
      </c>
      <c r="DI34" t="s">
        <v>3</v>
      </c>
      <c r="DJ34" t="s">
        <v>3</v>
      </c>
      <c r="DK34" t="s">
        <v>3</v>
      </c>
      <c r="DL34" t="s">
        <v>3</v>
      </c>
      <c r="DM34" t="s">
        <v>3</v>
      </c>
      <c r="DN34">
        <v>0</v>
      </c>
      <c r="DO34">
        <v>0</v>
      </c>
      <c r="DP34">
        <v>1</v>
      </c>
      <c r="DQ34">
        <v>1</v>
      </c>
      <c r="DU34">
        <v>1010</v>
      </c>
      <c r="DV34" t="s">
        <v>22</v>
      </c>
      <c r="DW34" t="s">
        <v>22</v>
      </c>
      <c r="DX34">
        <v>1</v>
      </c>
      <c r="EE34">
        <v>38092745</v>
      </c>
      <c r="EF34">
        <v>3</v>
      </c>
      <c r="EG34" t="s">
        <v>16</v>
      </c>
      <c r="EH34">
        <v>0</v>
      </c>
      <c r="EI34" t="s">
        <v>3</v>
      </c>
      <c r="EJ34">
        <v>2</v>
      </c>
      <c r="EK34">
        <v>110011</v>
      </c>
      <c r="EL34" t="s">
        <v>37</v>
      </c>
      <c r="EM34" t="s">
        <v>18</v>
      </c>
      <c r="EO34" t="s">
        <v>3</v>
      </c>
      <c r="EQ34">
        <v>0</v>
      </c>
      <c r="ER34">
        <v>137.34</v>
      </c>
      <c r="ES34">
        <v>137.34</v>
      </c>
      <c r="ET34">
        <v>0</v>
      </c>
      <c r="EU34">
        <v>0</v>
      </c>
      <c r="EV34">
        <v>0</v>
      </c>
      <c r="EW34">
        <v>0</v>
      </c>
      <c r="EX34">
        <v>0</v>
      </c>
      <c r="FQ34">
        <v>0</v>
      </c>
      <c r="FR34">
        <f>ROUND(IF(AND(BH34=3,BI34=3),P34,0),2)</f>
        <v>0</v>
      </c>
      <c r="FS34">
        <v>0</v>
      </c>
      <c r="FX34">
        <v>80</v>
      </c>
      <c r="FY34">
        <v>60</v>
      </c>
      <c r="GA34" t="s">
        <v>3</v>
      </c>
      <c r="GD34">
        <v>0</v>
      </c>
      <c r="GF34">
        <v>975484443</v>
      </c>
      <c r="GG34">
        <v>1</v>
      </c>
      <c r="GH34">
        <v>1</v>
      </c>
      <c r="GI34">
        <v>4</v>
      </c>
      <c r="GJ34">
        <v>0</v>
      </c>
      <c r="GK34">
        <f>ROUND(R34*(R12)/100,2)</f>
        <v>0</v>
      </c>
      <c r="GL34">
        <f>ROUND(IF(AND(BH34=3,BI34=3,FS34&lt;&gt;0),P34,0),2)</f>
        <v>0</v>
      </c>
      <c r="GM34">
        <f>ROUND(O34+X34+Y34+GK34,2)+GX34</f>
        <v>1045.1600000000001</v>
      </c>
      <c r="GN34">
        <f>IF(OR(BI34=0,BI34=1),ROUND(O34+X34+Y34+GK34,2),0)</f>
        <v>0</v>
      </c>
      <c r="GO34">
        <f>IF(BI34=2,ROUND(O34+X34+Y34+GK34,2),0)</f>
        <v>1045.1600000000001</v>
      </c>
      <c r="GP34">
        <f>IF(BI34=4,ROUND(O34+X34+Y34+GK34,2)+GX34,0)</f>
        <v>0</v>
      </c>
      <c r="GR34">
        <v>0</v>
      </c>
      <c r="GS34">
        <v>3</v>
      </c>
      <c r="GT34">
        <v>0</v>
      </c>
      <c r="GU34" t="s">
        <v>3</v>
      </c>
      <c r="GV34">
        <f>ROUND(GT34,2)</f>
        <v>0</v>
      </c>
      <c r="GW34">
        <v>1</v>
      </c>
      <c r="GX34">
        <f>ROUND(GV34*GW34*I34,2)</f>
        <v>0</v>
      </c>
      <c r="HA34">
        <v>0</v>
      </c>
      <c r="HB34">
        <v>0</v>
      </c>
      <c r="IK34">
        <v>0</v>
      </c>
    </row>
    <row r="35" spans="1:245" x14ac:dyDescent="0.2">
      <c r="A35">
        <v>17</v>
      </c>
      <c r="B35">
        <v>1</v>
      </c>
      <c r="C35">
        <f>ROW([1]SmtRes!A42)</f>
        <v>42</v>
      </c>
      <c r="D35">
        <f>ROW([1]EtalonRes!A35)</f>
        <v>35</v>
      </c>
      <c r="E35" t="s">
        <v>51</v>
      </c>
      <c r="F35" t="s">
        <v>44</v>
      </c>
      <c r="G35" t="s">
        <v>45</v>
      </c>
      <c r="H35" t="s">
        <v>14</v>
      </c>
      <c r="I35">
        <v>7</v>
      </c>
      <c r="J35">
        <v>0</v>
      </c>
      <c r="O35">
        <f>ROUND(CP35,2)</f>
        <v>926.9</v>
      </c>
      <c r="P35">
        <f>ROUND(CQ35*I35,2)</f>
        <v>18.11</v>
      </c>
      <c r="Q35">
        <f>ROUND(CR35*I35,2)</f>
        <v>0</v>
      </c>
      <c r="R35">
        <f>ROUND(CS35*I35,2)</f>
        <v>0</v>
      </c>
      <c r="S35">
        <f>ROUND(CT35*I35,2)</f>
        <v>908.79</v>
      </c>
      <c r="T35">
        <f>ROUND(CU35*I35,2)</f>
        <v>0</v>
      </c>
      <c r="U35">
        <f>CV35*I35</f>
        <v>14</v>
      </c>
      <c r="V35">
        <f>CW35*I35</f>
        <v>0</v>
      </c>
      <c r="W35">
        <f>ROUND(CX35*I35,2)</f>
        <v>0</v>
      </c>
      <c r="X35">
        <f>ROUND(CY35,2)</f>
        <v>727.03</v>
      </c>
      <c r="Y35">
        <f>ROUND(CZ35,2)</f>
        <v>545.27</v>
      </c>
      <c r="AA35">
        <v>39045951</v>
      </c>
      <c r="AB35">
        <f>ROUND((AC35+AD35+AF35),2)</f>
        <v>17.399999999999999</v>
      </c>
      <c r="AC35">
        <f>ROUND((ES35),2)</f>
        <v>0.34</v>
      </c>
      <c r="AD35">
        <f>ROUND((((ET35)-(EU35))+AE35),2)</f>
        <v>0</v>
      </c>
      <c r="AE35">
        <f>ROUND((EU35),2)</f>
        <v>0</v>
      </c>
      <c r="AF35">
        <f>ROUND((EV35),2)</f>
        <v>17.059999999999999</v>
      </c>
      <c r="AG35">
        <f>ROUND((AP35),2)</f>
        <v>0</v>
      </c>
      <c r="AH35">
        <f>(EW35)</f>
        <v>2</v>
      </c>
      <c r="AI35">
        <f>(EX35)</f>
        <v>0</v>
      </c>
      <c r="AJ35">
        <f>ROUND((AS35),2)</f>
        <v>0</v>
      </c>
      <c r="AK35">
        <v>17.399999999999999</v>
      </c>
      <c r="AL35">
        <v>0.34</v>
      </c>
      <c r="AM35">
        <v>0</v>
      </c>
      <c r="AN35">
        <v>0</v>
      </c>
      <c r="AO35">
        <v>17.059999999999999</v>
      </c>
      <c r="AP35">
        <v>0</v>
      </c>
      <c r="AQ35">
        <v>2</v>
      </c>
      <c r="AR35">
        <v>0</v>
      </c>
      <c r="AS35">
        <v>0</v>
      </c>
      <c r="AT35">
        <v>80</v>
      </c>
      <c r="AU35">
        <v>60</v>
      </c>
      <c r="AV35">
        <v>1</v>
      </c>
      <c r="AW35">
        <v>1</v>
      </c>
      <c r="AZ35">
        <v>7.61</v>
      </c>
      <c r="BA35">
        <v>7.61</v>
      </c>
      <c r="BB35">
        <v>7.61</v>
      </c>
      <c r="BC35">
        <v>7.61</v>
      </c>
      <c r="BD35" t="s">
        <v>3</v>
      </c>
      <c r="BE35" t="s">
        <v>3</v>
      </c>
      <c r="BF35" t="s">
        <v>3</v>
      </c>
      <c r="BG35" t="s">
        <v>3</v>
      </c>
      <c r="BH35">
        <v>0</v>
      </c>
      <c r="BI35">
        <v>2</v>
      </c>
      <c r="BJ35" t="s">
        <v>46</v>
      </c>
      <c r="BM35">
        <v>110001</v>
      </c>
      <c r="BN35">
        <v>0</v>
      </c>
      <c r="BO35" t="s">
        <v>3</v>
      </c>
      <c r="BP35">
        <v>0</v>
      </c>
      <c r="BQ35">
        <v>3</v>
      </c>
      <c r="BR35">
        <v>0</v>
      </c>
      <c r="BS35">
        <v>7.61</v>
      </c>
      <c r="BT35">
        <v>1</v>
      </c>
      <c r="BU35">
        <v>1</v>
      </c>
      <c r="BV35">
        <v>1</v>
      </c>
      <c r="BW35">
        <v>1</v>
      </c>
      <c r="BX35">
        <v>1</v>
      </c>
      <c r="BY35" t="s">
        <v>3</v>
      </c>
      <c r="BZ35">
        <v>80</v>
      </c>
      <c r="CA35">
        <v>60</v>
      </c>
      <c r="CF35">
        <v>0</v>
      </c>
      <c r="CG35">
        <v>0</v>
      </c>
      <c r="CM35">
        <v>0</v>
      </c>
      <c r="CN35" t="s">
        <v>3</v>
      </c>
      <c r="CO35">
        <v>0</v>
      </c>
      <c r="CP35">
        <f>(P35+Q35+S35)</f>
        <v>926.9</v>
      </c>
      <c r="CQ35">
        <f>AC35*BC35</f>
        <v>2.5874000000000001</v>
      </c>
      <c r="CR35">
        <f>AD35*BB35</f>
        <v>0</v>
      </c>
      <c r="CS35">
        <f>AE35*BS35</f>
        <v>0</v>
      </c>
      <c r="CT35">
        <f>AF35*BA35</f>
        <v>129.82659999999998</v>
      </c>
      <c r="CU35">
        <f>AG35</f>
        <v>0</v>
      </c>
      <c r="CV35">
        <f>AH35</f>
        <v>2</v>
      </c>
      <c r="CW35">
        <f>AI35</f>
        <v>0</v>
      </c>
      <c r="CX35">
        <f>AJ35</f>
        <v>0</v>
      </c>
      <c r="CY35">
        <f>(((S35+R35)*AT35)/100)</f>
        <v>727.03199999999993</v>
      </c>
      <c r="CZ35">
        <f>(((S35+R35)*AU35)/100)</f>
        <v>545.27399999999989</v>
      </c>
      <c r="DC35" t="s">
        <v>3</v>
      </c>
      <c r="DD35" t="s">
        <v>3</v>
      </c>
      <c r="DE35" t="s">
        <v>3</v>
      </c>
      <c r="DF35" t="s">
        <v>3</v>
      </c>
      <c r="DG35" t="s">
        <v>3</v>
      </c>
      <c r="DH35" t="s">
        <v>3</v>
      </c>
      <c r="DI35" t="s">
        <v>3</v>
      </c>
      <c r="DJ35" t="s">
        <v>3</v>
      </c>
      <c r="DK35" t="s">
        <v>3</v>
      </c>
      <c r="DL35" t="s">
        <v>3</v>
      </c>
      <c r="DM35" t="s">
        <v>3</v>
      </c>
      <c r="DN35">
        <v>0</v>
      </c>
      <c r="DO35">
        <v>0</v>
      </c>
      <c r="DP35">
        <v>1</v>
      </c>
      <c r="DQ35">
        <v>1</v>
      </c>
      <c r="DU35">
        <v>1013</v>
      </c>
      <c r="DV35" t="s">
        <v>14</v>
      </c>
      <c r="DW35" t="s">
        <v>14</v>
      </c>
      <c r="DX35">
        <v>1</v>
      </c>
      <c r="EE35">
        <v>38092701</v>
      </c>
      <c r="EF35">
        <v>3</v>
      </c>
      <c r="EG35" t="s">
        <v>16</v>
      </c>
      <c r="EH35">
        <v>0</v>
      </c>
      <c r="EI35" t="s">
        <v>3</v>
      </c>
      <c r="EJ35">
        <v>2</v>
      </c>
      <c r="EK35">
        <v>110001</v>
      </c>
      <c r="EL35" t="s">
        <v>17</v>
      </c>
      <c r="EM35" t="s">
        <v>18</v>
      </c>
      <c r="EO35" t="s">
        <v>3</v>
      </c>
      <c r="EQ35">
        <v>0</v>
      </c>
      <c r="ER35">
        <v>17.399999999999999</v>
      </c>
      <c r="ES35">
        <v>0.34</v>
      </c>
      <c r="ET35">
        <v>0</v>
      </c>
      <c r="EU35">
        <v>0</v>
      </c>
      <c r="EV35">
        <v>17.059999999999999</v>
      </c>
      <c r="EW35">
        <v>2</v>
      </c>
      <c r="EX35">
        <v>0</v>
      </c>
      <c r="EY35">
        <v>0</v>
      </c>
      <c r="FQ35">
        <v>0</v>
      </c>
      <c r="FR35">
        <f>ROUND(IF(AND(BH35=3,BI35=3),P35,0),2)</f>
        <v>0</v>
      </c>
      <c r="FS35">
        <v>0</v>
      </c>
      <c r="FX35">
        <v>80</v>
      </c>
      <c r="FY35">
        <v>60</v>
      </c>
      <c r="GA35" t="s">
        <v>3</v>
      </c>
      <c r="GD35">
        <v>0</v>
      </c>
      <c r="GF35">
        <v>482574767</v>
      </c>
      <c r="GG35">
        <v>1</v>
      </c>
      <c r="GH35">
        <v>1</v>
      </c>
      <c r="GI35">
        <v>4</v>
      </c>
      <c r="GJ35">
        <v>0</v>
      </c>
      <c r="GK35">
        <f>ROUND(R35*(R12)/100,2)</f>
        <v>0</v>
      </c>
      <c r="GL35">
        <f>ROUND(IF(AND(BH35=3,BI35=3,FS35&lt;&gt;0),P35,0),2)</f>
        <v>0</v>
      </c>
      <c r="GM35">
        <f>ROUND(O35+X35+Y35+GK35,2)+GX35</f>
        <v>2199.1999999999998</v>
      </c>
      <c r="GN35">
        <f>IF(OR(BI35=0,BI35=1),ROUND(O35+X35+Y35+GK35,2),0)</f>
        <v>0</v>
      </c>
      <c r="GO35">
        <f>IF(BI35=2,ROUND(O35+X35+Y35+GK35,2),0)</f>
        <v>2199.1999999999998</v>
      </c>
      <c r="GP35">
        <f>IF(BI35=4,ROUND(O35+X35+Y35+GK35,2)+GX35,0)</f>
        <v>0</v>
      </c>
      <c r="GR35">
        <v>0</v>
      </c>
      <c r="GS35">
        <v>3</v>
      </c>
      <c r="GT35">
        <v>0</v>
      </c>
      <c r="GU35" t="s">
        <v>3</v>
      </c>
      <c r="GV35">
        <f>ROUND(GT35,2)</f>
        <v>0</v>
      </c>
      <c r="GW35">
        <v>1</v>
      </c>
      <c r="GX35">
        <f>ROUND(GV35*GW35*I35,2)</f>
        <v>0</v>
      </c>
      <c r="HA35">
        <v>0</v>
      </c>
      <c r="HB35">
        <v>0</v>
      </c>
      <c r="IK35">
        <v>0</v>
      </c>
    </row>
    <row r="36" spans="1:245" x14ac:dyDescent="0.2">
      <c r="A36">
        <v>18</v>
      </c>
      <c r="B36">
        <v>1</v>
      </c>
      <c r="C36">
        <v>41</v>
      </c>
      <c r="E36" t="s">
        <v>58</v>
      </c>
      <c r="F36" t="s">
        <v>48</v>
      </c>
      <c r="G36" t="s">
        <v>49</v>
      </c>
      <c r="H36" t="s">
        <v>41</v>
      </c>
      <c r="I36">
        <f>I35*J36</f>
        <v>7</v>
      </c>
      <c r="J36">
        <v>1</v>
      </c>
      <c r="O36">
        <f>ROUND(CP36,2)</f>
        <v>15429.66</v>
      </c>
      <c r="P36">
        <f>ROUND(CQ36*I36,2)</f>
        <v>15429.66</v>
      </c>
      <c r="Q36">
        <f>ROUND(CR36*I36,2)</f>
        <v>0</v>
      </c>
      <c r="R36">
        <f>ROUND(CS36*I36,2)</f>
        <v>0</v>
      </c>
      <c r="S36">
        <f>ROUND(CT36*I36,2)</f>
        <v>0</v>
      </c>
      <c r="T36">
        <f>ROUND(CU36*I36,2)</f>
        <v>0</v>
      </c>
      <c r="U36">
        <f>CV36*I36</f>
        <v>0</v>
      </c>
      <c r="V36">
        <f>CW36*I36</f>
        <v>0</v>
      </c>
      <c r="W36">
        <f>ROUND(CX36*I36,2)</f>
        <v>0</v>
      </c>
      <c r="X36">
        <f>ROUND(CY36,2)</f>
        <v>0</v>
      </c>
      <c r="Y36">
        <f>ROUND(CZ36,2)</f>
        <v>0</v>
      </c>
      <c r="AA36">
        <v>39045951</v>
      </c>
      <c r="AB36">
        <f>ROUND((AC36+AD36+AF36),2)</f>
        <v>289.64999999999998</v>
      </c>
      <c r="AC36">
        <f>ROUND((ES36),2)</f>
        <v>289.64999999999998</v>
      </c>
      <c r="AD36">
        <f>ROUND((((ET36)-(EU36))+AE36),2)</f>
        <v>0</v>
      </c>
      <c r="AE36">
        <f>ROUND((EU36),2)</f>
        <v>0</v>
      </c>
      <c r="AF36">
        <f>ROUND((EV36),2)</f>
        <v>0</v>
      </c>
      <c r="AG36">
        <f>ROUND((AP36),2)</f>
        <v>0</v>
      </c>
      <c r="AH36">
        <f>(EW36)</f>
        <v>0</v>
      </c>
      <c r="AI36">
        <f>(EX36)</f>
        <v>0</v>
      </c>
      <c r="AJ36">
        <f>ROUND((AS36),2)</f>
        <v>0</v>
      </c>
      <c r="AK36">
        <v>289.64999999999998</v>
      </c>
      <c r="AL36">
        <v>289.64999999999998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  <c r="AS36">
        <v>0</v>
      </c>
      <c r="AT36">
        <v>80</v>
      </c>
      <c r="AU36">
        <v>60</v>
      </c>
      <c r="AV36">
        <v>1</v>
      </c>
      <c r="AW36">
        <v>1</v>
      </c>
      <c r="AZ36">
        <v>7.61</v>
      </c>
      <c r="BA36">
        <v>1</v>
      </c>
      <c r="BB36">
        <v>1</v>
      </c>
      <c r="BC36">
        <v>7.61</v>
      </c>
      <c r="BD36" t="s">
        <v>3</v>
      </c>
      <c r="BE36" t="s">
        <v>3</v>
      </c>
      <c r="BF36" t="s">
        <v>3</v>
      </c>
      <c r="BG36" t="s">
        <v>3</v>
      </c>
      <c r="BH36">
        <v>3</v>
      </c>
      <c r="BI36">
        <v>2</v>
      </c>
      <c r="BJ36" t="s">
        <v>50</v>
      </c>
      <c r="BM36">
        <v>110001</v>
      </c>
      <c r="BN36">
        <v>0</v>
      </c>
      <c r="BO36" t="s">
        <v>3</v>
      </c>
      <c r="BP36">
        <v>0</v>
      </c>
      <c r="BQ36">
        <v>3</v>
      </c>
      <c r="BR36">
        <v>0</v>
      </c>
      <c r="BS36">
        <v>1</v>
      </c>
      <c r="BT36">
        <v>1</v>
      </c>
      <c r="BU36">
        <v>1</v>
      </c>
      <c r="BV36">
        <v>1</v>
      </c>
      <c r="BW36">
        <v>1</v>
      </c>
      <c r="BX36">
        <v>1</v>
      </c>
      <c r="BY36" t="s">
        <v>3</v>
      </c>
      <c r="BZ36">
        <v>80</v>
      </c>
      <c r="CA36">
        <v>60</v>
      </c>
      <c r="CF36">
        <v>0</v>
      </c>
      <c r="CG36">
        <v>0</v>
      </c>
      <c r="CM36">
        <v>0</v>
      </c>
      <c r="CN36" t="s">
        <v>3</v>
      </c>
      <c r="CO36">
        <v>0</v>
      </c>
      <c r="CP36">
        <f>(P36+Q36+S36)</f>
        <v>15429.66</v>
      </c>
      <c r="CQ36">
        <f>AC36*BC36</f>
        <v>2204.2365</v>
      </c>
      <c r="CR36">
        <f>AD36*BB36</f>
        <v>0</v>
      </c>
      <c r="CS36">
        <f>AE36*BS36</f>
        <v>0</v>
      </c>
      <c r="CT36">
        <f>AF36*BA36</f>
        <v>0</v>
      </c>
      <c r="CU36">
        <f>AG36</f>
        <v>0</v>
      </c>
      <c r="CV36">
        <f>AH36</f>
        <v>0</v>
      </c>
      <c r="CW36">
        <f>AI36</f>
        <v>0</v>
      </c>
      <c r="CX36">
        <f>AJ36</f>
        <v>0</v>
      </c>
      <c r="CY36">
        <f>(((S36+R36)*AT36)/100)</f>
        <v>0</v>
      </c>
      <c r="CZ36">
        <f>(((S36+R36)*AU36)/100)</f>
        <v>0</v>
      </c>
      <c r="DC36" t="s">
        <v>3</v>
      </c>
      <c r="DD36" t="s">
        <v>3</v>
      </c>
      <c r="DE36" t="s">
        <v>3</v>
      </c>
      <c r="DF36" t="s">
        <v>3</v>
      </c>
      <c r="DG36" t="s">
        <v>3</v>
      </c>
      <c r="DH36" t="s">
        <v>3</v>
      </c>
      <c r="DI36" t="s">
        <v>3</v>
      </c>
      <c r="DJ36" t="s">
        <v>3</v>
      </c>
      <c r="DK36" t="s">
        <v>3</v>
      </c>
      <c r="DL36" t="s">
        <v>3</v>
      </c>
      <c r="DM36" t="s">
        <v>3</v>
      </c>
      <c r="DN36">
        <v>0</v>
      </c>
      <c r="DO36">
        <v>0</v>
      </c>
      <c r="DP36">
        <v>1</v>
      </c>
      <c r="DQ36">
        <v>1</v>
      </c>
      <c r="DU36">
        <v>1010</v>
      </c>
      <c r="DV36" t="s">
        <v>41</v>
      </c>
      <c r="DW36" t="s">
        <v>41</v>
      </c>
      <c r="DX36">
        <v>10</v>
      </c>
      <c r="EE36">
        <v>38092701</v>
      </c>
      <c r="EF36">
        <v>3</v>
      </c>
      <c r="EG36" t="s">
        <v>16</v>
      </c>
      <c r="EH36">
        <v>0</v>
      </c>
      <c r="EI36" t="s">
        <v>3</v>
      </c>
      <c r="EJ36">
        <v>2</v>
      </c>
      <c r="EK36">
        <v>110001</v>
      </c>
      <c r="EL36" t="s">
        <v>17</v>
      </c>
      <c r="EM36" t="s">
        <v>18</v>
      </c>
      <c r="EO36" t="s">
        <v>3</v>
      </c>
      <c r="EQ36">
        <v>0</v>
      </c>
      <c r="ER36">
        <v>289.64999999999998</v>
      </c>
      <c r="ES36">
        <v>289.64999999999998</v>
      </c>
      <c r="ET36">
        <v>0</v>
      </c>
      <c r="EU36">
        <v>0</v>
      </c>
      <c r="EV36">
        <v>0</v>
      </c>
      <c r="EW36">
        <v>0</v>
      </c>
      <c r="EX36">
        <v>0</v>
      </c>
      <c r="FQ36">
        <v>0</v>
      </c>
      <c r="FR36">
        <f>ROUND(IF(AND(BH36=3,BI36=3),P36,0),2)</f>
        <v>0</v>
      </c>
      <c r="FS36">
        <v>0</v>
      </c>
      <c r="FX36">
        <v>80</v>
      </c>
      <c r="FY36">
        <v>60</v>
      </c>
      <c r="GA36" t="s">
        <v>3</v>
      </c>
      <c r="GD36">
        <v>0</v>
      </c>
      <c r="GF36">
        <v>-2112875116</v>
      </c>
      <c r="GG36">
        <v>1</v>
      </c>
      <c r="GH36">
        <v>1</v>
      </c>
      <c r="GI36">
        <v>4</v>
      </c>
      <c r="GJ36">
        <v>0</v>
      </c>
      <c r="GK36">
        <f>ROUND(R36*(R12)/100,2)</f>
        <v>0</v>
      </c>
      <c r="GL36">
        <f>ROUND(IF(AND(BH36=3,BI36=3,FS36&lt;&gt;0),P36,0),2)</f>
        <v>0</v>
      </c>
      <c r="GM36">
        <f>ROUND(O36+X36+Y36+GK36,2)+GX36</f>
        <v>15429.66</v>
      </c>
      <c r="GN36">
        <f>IF(OR(BI36=0,BI36=1),ROUND(O36+X36+Y36+GK36,2),0)</f>
        <v>0</v>
      </c>
      <c r="GO36">
        <f>IF(BI36=2,ROUND(O36+X36+Y36+GK36,2),0)</f>
        <v>15429.66</v>
      </c>
      <c r="GP36">
        <f>IF(BI36=4,ROUND(O36+X36+Y36+GK36,2)+GX36,0)</f>
        <v>0</v>
      </c>
      <c r="GR36">
        <v>0</v>
      </c>
      <c r="GS36">
        <v>3</v>
      </c>
      <c r="GT36">
        <v>0</v>
      </c>
      <c r="GU36" t="s">
        <v>3</v>
      </c>
      <c r="GV36">
        <f>ROUND(GT36,2)</f>
        <v>0</v>
      </c>
      <c r="GW36">
        <v>1</v>
      </c>
      <c r="GX36">
        <f>ROUND(GV36*GW36*I36,2)</f>
        <v>0</v>
      </c>
      <c r="HA36">
        <v>0</v>
      </c>
      <c r="HB36">
        <v>0</v>
      </c>
      <c r="IK36">
        <v>0</v>
      </c>
    </row>
    <row r="37" spans="1:245" x14ac:dyDescent="0.2">
      <c r="A37">
        <v>17</v>
      </c>
      <c r="B37">
        <v>1</v>
      </c>
      <c r="C37">
        <f>ROW([1]SmtRes!A51)</f>
        <v>51</v>
      </c>
      <c r="D37">
        <f>ROW([1]EtalonRes!A43)</f>
        <v>43</v>
      </c>
      <c r="E37" t="s">
        <v>62</v>
      </c>
      <c r="F37" t="s">
        <v>52</v>
      </c>
      <c r="G37" t="s">
        <v>53</v>
      </c>
      <c r="H37" t="s">
        <v>54</v>
      </c>
      <c r="I37">
        <v>0.06</v>
      </c>
      <c r="J37">
        <v>0</v>
      </c>
      <c r="O37">
        <f>ROUND(CP37,2)</f>
        <v>609.67999999999995</v>
      </c>
      <c r="P37">
        <f>ROUND(CQ37*I37,2)</f>
        <v>237.61</v>
      </c>
      <c r="Q37">
        <f>ROUND(CR37*I37,2)</f>
        <v>16.23</v>
      </c>
      <c r="R37">
        <f>ROUND(CS37*I37,2)</f>
        <v>2.29</v>
      </c>
      <c r="S37">
        <f>ROUND(CT37*I37,2)</f>
        <v>355.84</v>
      </c>
      <c r="T37">
        <f>ROUND(CU37*I37,2)</f>
        <v>0</v>
      </c>
      <c r="U37">
        <f>CV37*I37</f>
        <v>4.7135999999999996</v>
      </c>
      <c r="V37">
        <f>CW37*I37</f>
        <v>2.4E-2</v>
      </c>
      <c r="W37">
        <f>ROUND(CX37*I37,2)</f>
        <v>0</v>
      </c>
      <c r="X37">
        <f>ROUND(CY37,2)</f>
        <v>340.22</v>
      </c>
      <c r="Y37">
        <f>ROUND(CZ37,2)</f>
        <v>232.78</v>
      </c>
      <c r="AA37">
        <v>39045951</v>
      </c>
      <c r="AB37">
        <f>ROUND((AC37+AD37+AF37),2)</f>
        <v>1335.26</v>
      </c>
      <c r="AC37">
        <f>ROUND((ES37),2)</f>
        <v>520.4</v>
      </c>
      <c r="AD37">
        <f>ROUND((((ET37)-(EU37))+AE37),2)</f>
        <v>35.54</v>
      </c>
      <c r="AE37">
        <f>ROUND((EU37),2)</f>
        <v>5.0199999999999996</v>
      </c>
      <c r="AF37">
        <f>ROUND((EV37),2)</f>
        <v>779.32</v>
      </c>
      <c r="AG37">
        <f>ROUND((AP37),2)</f>
        <v>0</v>
      </c>
      <c r="AH37">
        <f>(EW37)</f>
        <v>78.56</v>
      </c>
      <c r="AI37">
        <f>(EX37)</f>
        <v>0.4</v>
      </c>
      <c r="AJ37">
        <f>ROUND((AS37),2)</f>
        <v>0</v>
      </c>
      <c r="AK37">
        <v>1335.26</v>
      </c>
      <c r="AL37">
        <v>520.4</v>
      </c>
      <c r="AM37">
        <v>35.54</v>
      </c>
      <c r="AN37">
        <v>5.0199999999999996</v>
      </c>
      <c r="AO37">
        <v>779.32</v>
      </c>
      <c r="AP37">
        <v>0</v>
      </c>
      <c r="AQ37">
        <v>78.56</v>
      </c>
      <c r="AR37">
        <v>0.4</v>
      </c>
      <c r="AS37">
        <v>0</v>
      </c>
      <c r="AT37">
        <v>95</v>
      </c>
      <c r="AU37">
        <v>65</v>
      </c>
      <c r="AV37">
        <v>1</v>
      </c>
      <c r="AW37">
        <v>1</v>
      </c>
      <c r="AZ37">
        <v>7.61</v>
      </c>
      <c r="BA37">
        <v>7.61</v>
      </c>
      <c r="BB37">
        <v>7.61</v>
      </c>
      <c r="BC37">
        <v>7.61</v>
      </c>
      <c r="BD37" t="s">
        <v>3</v>
      </c>
      <c r="BE37" t="s">
        <v>3</v>
      </c>
      <c r="BF37" t="s">
        <v>3</v>
      </c>
      <c r="BG37" t="s">
        <v>3</v>
      </c>
      <c r="BH37">
        <v>0</v>
      </c>
      <c r="BI37">
        <v>2</v>
      </c>
      <c r="BJ37" t="s">
        <v>55</v>
      </c>
      <c r="BM37">
        <v>108001</v>
      </c>
      <c r="BN37">
        <v>0</v>
      </c>
      <c r="BO37" t="s">
        <v>3</v>
      </c>
      <c r="BP37">
        <v>0</v>
      </c>
      <c r="BQ37">
        <v>3</v>
      </c>
      <c r="BR37">
        <v>0</v>
      </c>
      <c r="BS37">
        <v>7.61</v>
      </c>
      <c r="BT37">
        <v>1</v>
      </c>
      <c r="BU37">
        <v>1</v>
      </c>
      <c r="BV37">
        <v>1</v>
      </c>
      <c r="BW37">
        <v>1</v>
      </c>
      <c r="BX37">
        <v>1</v>
      </c>
      <c r="BY37" t="s">
        <v>3</v>
      </c>
      <c r="BZ37">
        <v>95</v>
      </c>
      <c r="CA37">
        <v>65</v>
      </c>
      <c r="CF37">
        <v>0</v>
      </c>
      <c r="CG37">
        <v>0</v>
      </c>
      <c r="CM37">
        <v>0</v>
      </c>
      <c r="CN37" t="s">
        <v>3</v>
      </c>
      <c r="CO37">
        <v>0</v>
      </c>
      <c r="CP37">
        <f>(P37+Q37+S37)</f>
        <v>609.67999999999995</v>
      </c>
      <c r="CQ37">
        <f>AC37*BC37</f>
        <v>3960.2440000000001</v>
      </c>
      <c r="CR37">
        <f>AD37*BB37</f>
        <v>270.45940000000002</v>
      </c>
      <c r="CS37">
        <f>AE37*BS37</f>
        <v>38.202199999999998</v>
      </c>
      <c r="CT37">
        <f>AF37*BA37</f>
        <v>5930.6252000000004</v>
      </c>
      <c r="CU37">
        <f>AG37</f>
        <v>0</v>
      </c>
      <c r="CV37">
        <f>AH37</f>
        <v>78.56</v>
      </c>
      <c r="CW37">
        <f>AI37</f>
        <v>0.4</v>
      </c>
      <c r="CX37">
        <f>AJ37</f>
        <v>0</v>
      </c>
      <c r="CY37">
        <f>(((S37+R37)*AT37)/100)</f>
        <v>340.2235</v>
      </c>
      <c r="CZ37">
        <f>(((S37+R37)*AU37)/100)</f>
        <v>232.78450000000001</v>
      </c>
      <c r="DC37" t="s">
        <v>3</v>
      </c>
      <c r="DD37" t="s">
        <v>3</v>
      </c>
      <c r="DE37" t="s">
        <v>3</v>
      </c>
      <c r="DF37" t="s">
        <v>3</v>
      </c>
      <c r="DG37" t="s">
        <v>3</v>
      </c>
      <c r="DH37" t="s">
        <v>3</v>
      </c>
      <c r="DI37" t="s">
        <v>3</v>
      </c>
      <c r="DJ37" t="s">
        <v>3</v>
      </c>
      <c r="DK37" t="s">
        <v>3</v>
      </c>
      <c r="DL37" t="s">
        <v>3</v>
      </c>
      <c r="DM37" t="s">
        <v>3</v>
      </c>
      <c r="DN37">
        <v>0</v>
      </c>
      <c r="DO37">
        <v>0</v>
      </c>
      <c r="DP37">
        <v>1</v>
      </c>
      <c r="DQ37">
        <v>1</v>
      </c>
      <c r="DU37">
        <v>1013</v>
      </c>
      <c r="DV37" t="s">
        <v>54</v>
      </c>
      <c r="DW37" t="s">
        <v>54</v>
      </c>
      <c r="DX37">
        <v>1</v>
      </c>
      <c r="EE37">
        <v>38092698</v>
      </c>
      <c r="EF37">
        <v>3</v>
      </c>
      <c r="EG37" t="s">
        <v>16</v>
      </c>
      <c r="EH37">
        <v>0</v>
      </c>
      <c r="EI37" t="s">
        <v>3</v>
      </c>
      <c r="EJ37">
        <v>2</v>
      </c>
      <c r="EK37">
        <v>108001</v>
      </c>
      <c r="EL37" t="s">
        <v>56</v>
      </c>
      <c r="EM37" t="s">
        <v>57</v>
      </c>
      <c r="EO37" t="s">
        <v>3</v>
      </c>
      <c r="EQ37">
        <v>0</v>
      </c>
      <c r="ER37">
        <v>1335.26</v>
      </c>
      <c r="ES37">
        <v>520.4</v>
      </c>
      <c r="ET37">
        <v>35.54</v>
      </c>
      <c r="EU37">
        <v>5.0199999999999996</v>
      </c>
      <c r="EV37">
        <v>779.32</v>
      </c>
      <c r="EW37">
        <v>78.56</v>
      </c>
      <c r="EX37">
        <v>0.4</v>
      </c>
      <c r="EY37">
        <v>0</v>
      </c>
      <c r="FQ37">
        <v>0</v>
      </c>
      <c r="FR37">
        <f>ROUND(IF(AND(BH37=3,BI37=3),P37,0),2)</f>
        <v>0</v>
      </c>
      <c r="FS37">
        <v>0</v>
      </c>
      <c r="FX37">
        <v>95</v>
      </c>
      <c r="FY37">
        <v>65</v>
      </c>
      <c r="GA37" t="s">
        <v>3</v>
      </c>
      <c r="GD37">
        <v>0</v>
      </c>
      <c r="GF37">
        <v>1235966342</v>
      </c>
      <c r="GG37">
        <v>1</v>
      </c>
      <c r="GH37">
        <v>1</v>
      </c>
      <c r="GI37">
        <v>4</v>
      </c>
      <c r="GJ37">
        <v>0</v>
      </c>
      <c r="GK37">
        <f>ROUND(R37*(R12)/100,2)</f>
        <v>0</v>
      </c>
      <c r="GL37">
        <f>ROUND(IF(AND(BH37=3,BI37=3,FS37&lt;&gt;0),P37,0),2)</f>
        <v>0</v>
      </c>
      <c r="GM37">
        <f>ROUND(O37+X37+Y37+GK37,2)+GX37</f>
        <v>1182.68</v>
      </c>
      <c r="GN37">
        <f>IF(OR(BI37=0,BI37=1),ROUND(O37+X37+Y37+GK37,2),0)</f>
        <v>0</v>
      </c>
      <c r="GO37">
        <f>IF(BI37=2,ROUND(O37+X37+Y37+GK37,2),0)</f>
        <v>1182.68</v>
      </c>
      <c r="GP37">
        <f>IF(BI37=4,ROUND(O37+X37+Y37+GK37,2)+GX37,0)</f>
        <v>0</v>
      </c>
      <c r="GR37">
        <v>0</v>
      </c>
      <c r="GS37">
        <v>3</v>
      </c>
      <c r="GT37">
        <v>0</v>
      </c>
      <c r="GU37" t="s">
        <v>3</v>
      </c>
      <c r="GV37">
        <f>ROUND(GT37,2)</f>
        <v>0</v>
      </c>
      <c r="GW37">
        <v>1</v>
      </c>
      <c r="GX37">
        <f>ROUND(GV37*GW37*I37,2)</f>
        <v>0</v>
      </c>
      <c r="HA37">
        <v>0</v>
      </c>
      <c r="HB37">
        <v>0</v>
      </c>
      <c r="IK37">
        <v>0</v>
      </c>
    </row>
    <row r="38" spans="1:245" x14ac:dyDescent="0.2">
      <c r="A38">
        <v>18</v>
      </c>
      <c r="B38">
        <v>1</v>
      </c>
      <c r="C38">
        <v>50</v>
      </c>
      <c r="E38" t="s">
        <v>66</v>
      </c>
      <c r="F38" t="s">
        <v>59</v>
      </c>
      <c r="G38" t="s">
        <v>60</v>
      </c>
      <c r="H38" t="s">
        <v>22</v>
      </c>
      <c r="I38">
        <f>I37*J38</f>
        <v>6</v>
      </c>
      <c r="J38">
        <v>100</v>
      </c>
      <c r="O38">
        <f>ROUND(CP38,2)</f>
        <v>1752.43</v>
      </c>
      <c r="P38">
        <f>ROUND(CQ38*I38,2)</f>
        <v>1752.43</v>
      </c>
      <c r="Q38">
        <f>ROUND(CR38*I38,2)</f>
        <v>0</v>
      </c>
      <c r="R38">
        <f>ROUND(CS38*I38,2)</f>
        <v>0</v>
      </c>
      <c r="S38">
        <f>ROUND(CT38*I38,2)</f>
        <v>0</v>
      </c>
      <c r="T38">
        <f>ROUND(CU38*I38,2)</f>
        <v>0</v>
      </c>
      <c r="U38">
        <f>CV38*I38</f>
        <v>0</v>
      </c>
      <c r="V38">
        <f>CW38*I38</f>
        <v>0</v>
      </c>
      <c r="W38">
        <f>ROUND(CX38*I38,2)</f>
        <v>0</v>
      </c>
      <c r="X38">
        <f>ROUND(CY38,2)</f>
        <v>0</v>
      </c>
      <c r="Y38">
        <f>ROUND(CZ38,2)</f>
        <v>0</v>
      </c>
      <c r="AA38">
        <v>39045951</v>
      </c>
      <c r="AB38">
        <f>ROUND((AC38+AD38+AF38),2)</f>
        <v>38.380000000000003</v>
      </c>
      <c r="AC38">
        <f>ROUND((ES38),2)</f>
        <v>38.380000000000003</v>
      </c>
      <c r="AD38">
        <f>ROUND((((ET38)-(EU38))+AE38),2)</f>
        <v>0</v>
      </c>
      <c r="AE38">
        <f>ROUND((EU38),2)</f>
        <v>0</v>
      </c>
      <c r="AF38">
        <f>ROUND((EV38),2)</f>
        <v>0</v>
      </c>
      <c r="AG38">
        <f>ROUND((AP38),2)</f>
        <v>0</v>
      </c>
      <c r="AH38">
        <f>(EW38)</f>
        <v>0</v>
      </c>
      <c r="AI38">
        <f>(EX38)</f>
        <v>0</v>
      </c>
      <c r="AJ38">
        <f>ROUND((AS38),2)</f>
        <v>0</v>
      </c>
      <c r="AK38">
        <v>38.380000000000003</v>
      </c>
      <c r="AL38">
        <v>38.380000000000003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  <c r="AS38">
        <v>0</v>
      </c>
      <c r="AT38">
        <v>95</v>
      </c>
      <c r="AU38">
        <v>65</v>
      </c>
      <c r="AV38">
        <v>1</v>
      </c>
      <c r="AW38">
        <v>1</v>
      </c>
      <c r="AZ38">
        <v>7.61</v>
      </c>
      <c r="BA38">
        <v>1</v>
      </c>
      <c r="BB38">
        <v>1</v>
      </c>
      <c r="BC38">
        <v>7.61</v>
      </c>
      <c r="BD38" t="s">
        <v>3</v>
      </c>
      <c r="BE38" t="s">
        <v>3</v>
      </c>
      <c r="BF38" t="s">
        <v>3</v>
      </c>
      <c r="BG38" t="s">
        <v>3</v>
      </c>
      <c r="BH38">
        <v>3</v>
      </c>
      <c r="BI38">
        <v>2</v>
      </c>
      <c r="BJ38" t="s">
        <v>61</v>
      </c>
      <c r="BM38">
        <v>108001</v>
      </c>
      <c r="BN38">
        <v>0</v>
      </c>
      <c r="BO38" t="s">
        <v>3</v>
      </c>
      <c r="BP38">
        <v>0</v>
      </c>
      <c r="BQ38">
        <v>3</v>
      </c>
      <c r="BR38">
        <v>0</v>
      </c>
      <c r="BS38">
        <v>1</v>
      </c>
      <c r="BT38">
        <v>1</v>
      </c>
      <c r="BU38">
        <v>1</v>
      </c>
      <c r="BV38">
        <v>1</v>
      </c>
      <c r="BW38">
        <v>1</v>
      </c>
      <c r="BX38">
        <v>1</v>
      </c>
      <c r="BY38" t="s">
        <v>3</v>
      </c>
      <c r="BZ38">
        <v>95</v>
      </c>
      <c r="CA38">
        <v>65</v>
      </c>
      <c r="CF38">
        <v>0</v>
      </c>
      <c r="CG38">
        <v>0</v>
      </c>
      <c r="CM38">
        <v>0</v>
      </c>
      <c r="CN38" t="s">
        <v>3</v>
      </c>
      <c r="CO38">
        <v>0</v>
      </c>
      <c r="CP38">
        <f>(P38+Q38+S38)</f>
        <v>1752.43</v>
      </c>
      <c r="CQ38">
        <f>AC38*BC38</f>
        <v>292.07180000000005</v>
      </c>
      <c r="CR38">
        <f>AD38*BB38</f>
        <v>0</v>
      </c>
      <c r="CS38">
        <f>AE38*BS38</f>
        <v>0</v>
      </c>
      <c r="CT38">
        <f>AF38*BA38</f>
        <v>0</v>
      </c>
      <c r="CU38">
        <f>AG38</f>
        <v>0</v>
      </c>
      <c r="CV38">
        <f>AH38</f>
        <v>0</v>
      </c>
      <c r="CW38">
        <f>AI38</f>
        <v>0</v>
      </c>
      <c r="CX38">
        <f>AJ38</f>
        <v>0</v>
      </c>
      <c r="CY38">
        <f>(((S38+R38)*AT38)/100)</f>
        <v>0</v>
      </c>
      <c r="CZ38">
        <f>(((S38+R38)*AU38)/100)</f>
        <v>0</v>
      </c>
      <c r="DC38" t="s">
        <v>3</v>
      </c>
      <c r="DD38" t="s">
        <v>3</v>
      </c>
      <c r="DE38" t="s">
        <v>3</v>
      </c>
      <c r="DF38" t="s">
        <v>3</v>
      </c>
      <c r="DG38" t="s">
        <v>3</v>
      </c>
      <c r="DH38" t="s">
        <v>3</v>
      </c>
      <c r="DI38" t="s">
        <v>3</v>
      </c>
      <c r="DJ38" t="s">
        <v>3</v>
      </c>
      <c r="DK38" t="s">
        <v>3</v>
      </c>
      <c r="DL38" t="s">
        <v>3</v>
      </c>
      <c r="DM38" t="s">
        <v>3</v>
      </c>
      <c r="DN38">
        <v>0</v>
      </c>
      <c r="DO38">
        <v>0</v>
      </c>
      <c r="DP38">
        <v>1</v>
      </c>
      <c r="DQ38">
        <v>1</v>
      </c>
      <c r="DU38">
        <v>1010</v>
      </c>
      <c r="DV38" t="s">
        <v>22</v>
      </c>
      <c r="DW38" t="s">
        <v>22</v>
      </c>
      <c r="DX38">
        <v>1</v>
      </c>
      <c r="EE38">
        <v>38092698</v>
      </c>
      <c r="EF38">
        <v>3</v>
      </c>
      <c r="EG38" t="s">
        <v>16</v>
      </c>
      <c r="EH38">
        <v>0</v>
      </c>
      <c r="EI38" t="s">
        <v>3</v>
      </c>
      <c r="EJ38">
        <v>2</v>
      </c>
      <c r="EK38">
        <v>108001</v>
      </c>
      <c r="EL38" t="s">
        <v>56</v>
      </c>
      <c r="EM38" t="s">
        <v>57</v>
      </c>
      <c r="EO38" t="s">
        <v>3</v>
      </c>
      <c r="EQ38">
        <v>0</v>
      </c>
      <c r="ER38">
        <v>38.380000000000003</v>
      </c>
      <c r="ES38">
        <v>38.380000000000003</v>
      </c>
      <c r="ET38">
        <v>0</v>
      </c>
      <c r="EU38">
        <v>0</v>
      </c>
      <c r="EV38">
        <v>0</v>
      </c>
      <c r="EW38">
        <v>0</v>
      </c>
      <c r="EX38">
        <v>0</v>
      </c>
      <c r="FQ38">
        <v>0</v>
      </c>
      <c r="FR38">
        <f>ROUND(IF(AND(BH38=3,BI38=3),P38,0),2)</f>
        <v>0</v>
      </c>
      <c r="FS38">
        <v>0</v>
      </c>
      <c r="FX38">
        <v>95</v>
      </c>
      <c r="FY38">
        <v>65</v>
      </c>
      <c r="GA38" t="s">
        <v>3</v>
      </c>
      <c r="GD38">
        <v>0</v>
      </c>
      <c r="GF38">
        <v>-1237183262</v>
      </c>
      <c r="GG38">
        <v>1</v>
      </c>
      <c r="GH38">
        <v>1</v>
      </c>
      <c r="GI38">
        <v>4</v>
      </c>
      <c r="GJ38">
        <v>0</v>
      </c>
      <c r="GK38">
        <f>ROUND(R38*(R12)/100,2)</f>
        <v>0</v>
      </c>
      <c r="GL38">
        <f>ROUND(IF(AND(BH38=3,BI38=3,FS38&lt;&gt;0),P38,0),2)</f>
        <v>0</v>
      </c>
      <c r="GM38">
        <f>ROUND(O38+X38+Y38+GK38,2)+GX38</f>
        <v>1752.43</v>
      </c>
      <c r="GN38">
        <f>IF(OR(BI38=0,BI38=1),ROUND(O38+X38+Y38+GK38,2),0)</f>
        <v>0</v>
      </c>
      <c r="GO38">
        <f>IF(BI38=2,ROUND(O38+X38+Y38+GK38,2),0)</f>
        <v>1752.43</v>
      </c>
      <c r="GP38">
        <f>IF(BI38=4,ROUND(O38+X38+Y38+GK38,2)+GX38,0)</f>
        <v>0</v>
      </c>
      <c r="GR38">
        <v>0</v>
      </c>
      <c r="GS38">
        <v>3</v>
      </c>
      <c r="GT38">
        <v>0</v>
      </c>
      <c r="GU38" t="s">
        <v>3</v>
      </c>
      <c r="GV38">
        <f>ROUND(GT38,2)</f>
        <v>0</v>
      </c>
      <c r="GW38">
        <v>1</v>
      </c>
      <c r="GX38">
        <f>ROUND(GV38*GW38*I38,2)</f>
        <v>0</v>
      </c>
      <c r="HA38">
        <v>0</v>
      </c>
      <c r="HB38">
        <v>0</v>
      </c>
      <c r="IK38">
        <v>0</v>
      </c>
    </row>
    <row r="39" spans="1:245" x14ac:dyDescent="0.2">
      <c r="A39">
        <v>17</v>
      </c>
      <c r="B39">
        <v>1</v>
      </c>
      <c r="C39">
        <f>ROW([1]SmtRes!A60)</f>
        <v>60</v>
      </c>
      <c r="D39">
        <f>ROW([1]EtalonRes!A52)</f>
        <v>52</v>
      </c>
      <c r="E39" t="s">
        <v>70</v>
      </c>
      <c r="F39" t="s">
        <v>390</v>
      </c>
      <c r="G39" t="s">
        <v>389</v>
      </c>
      <c r="H39" t="s">
        <v>14</v>
      </c>
      <c r="I39">
        <v>1</v>
      </c>
      <c r="J39">
        <v>0</v>
      </c>
      <c r="O39">
        <f>ROUND(CP39,2)</f>
        <v>501.8</v>
      </c>
      <c r="P39">
        <f>ROUND(CQ39*I39,2)</f>
        <v>135.76</v>
      </c>
      <c r="Q39">
        <f>ROUND(CR39*I39,2)</f>
        <v>0</v>
      </c>
      <c r="R39">
        <f>ROUND(CS39*I39,2)</f>
        <v>0</v>
      </c>
      <c r="S39">
        <f>ROUND(CT39*I39,2)</f>
        <v>366.04</v>
      </c>
      <c r="T39">
        <f>ROUND(CU39*I39,2)</f>
        <v>0</v>
      </c>
      <c r="U39">
        <f>CV39*I39</f>
        <v>5</v>
      </c>
      <c r="V39">
        <f>CW39*I39</f>
        <v>0</v>
      </c>
      <c r="W39">
        <f>ROUND(CX39*I39,2)</f>
        <v>0</v>
      </c>
      <c r="X39">
        <f>ROUND(CY39,2)</f>
        <v>336.76</v>
      </c>
      <c r="Y39">
        <f>ROUND(CZ39,2)</f>
        <v>237.93</v>
      </c>
      <c r="AA39">
        <v>39045951</v>
      </c>
      <c r="AB39">
        <f>ROUND((AC39+AD39+AF39),2)</f>
        <v>65.94</v>
      </c>
      <c r="AC39">
        <f>ROUND((ES39),2)</f>
        <v>17.84</v>
      </c>
      <c r="AD39">
        <f>ROUND((((ET39)-(EU39))+AE39),2)</f>
        <v>0</v>
      </c>
      <c r="AE39">
        <f>ROUND((EU39),2)</f>
        <v>0</v>
      </c>
      <c r="AF39">
        <f>ROUND((EV39),2)</f>
        <v>48.1</v>
      </c>
      <c r="AG39">
        <f>ROUND((AP39),2)</f>
        <v>0</v>
      </c>
      <c r="AH39">
        <f>(EW39)</f>
        <v>5</v>
      </c>
      <c r="AI39">
        <f>(EX39)</f>
        <v>0</v>
      </c>
      <c r="AJ39">
        <f>ROUND((AS39),2)</f>
        <v>0</v>
      </c>
      <c r="AK39">
        <v>65.94</v>
      </c>
      <c r="AL39">
        <v>17.84</v>
      </c>
      <c r="AM39">
        <v>0</v>
      </c>
      <c r="AN39">
        <v>0</v>
      </c>
      <c r="AO39">
        <v>48.1</v>
      </c>
      <c r="AP39">
        <v>0</v>
      </c>
      <c r="AQ39">
        <v>5</v>
      </c>
      <c r="AR39">
        <v>0</v>
      </c>
      <c r="AS39">
        <v>0</v>
      </c>
      <c r="AT39">
        <v>92</v>
      </c>
      <c r="AU39">
        <v>65</v>
      </c>
      <c r="AV39">
        <v>1</v>
      </c>
      <c r="AW39">
        <v>1</v>
      </c>
      <c r="AZ39">
        <v>7.61</v>
      </c>
      <c r="BA39">
        <v>7.61</v>
      </c>
      <c r="BB39">
        <v>7.61</v>
      </c>
      <c r="BC39">
        <v>7.61</v>
      </c>
      <c r="BD39" t="s">
        <v>3</v>
      </c>
      <c r="BE39" t="s">
        <v>3</v>
      </c>
      <c r="BF39" t="s">
        <v>3</v>
      </c>
      <c r="BG39" t="s">
        <v>3</v>
      </c>
      <c r="BH39">
        <v>0</v>
      </c>
      <c r="BI39">
        <v>2</v>
      </c>
      <c r="BJ39" t="s">
        <v>388</v>
      </c>
      <c r="BM39">
        <v>110004</v>
      </c>
      <c r="BN39">
        <v>0</v>
      </c>
      <c r="BO39" t="s">
        <v>3</v>
      </c>
      <c r="BP39">
        <v>0</v>
      </c>
      <c r="BQ39">
        <v>3</v>
      </c>
      <c r="BR39">
        <v>0</v>
      </c>
      <c r="BS39">
        <v>7.61</v>
      </c>
      <c r="BT39">
        <v>1</v>
      </c>
      <c r="BU39">
        <v>1</v>
      </c>
      <c r="BV39">
        <v>1</v>
      </c>
      <c r="BW39">
        <v>1</v>
      </c>
      <c r="BX39">
        <v>1</v>
      </c>
      <c r="BY39" t="s">
        <v>3</v>
      </c>
      <c r="BZ39">
        <v>92</v>
      </c>
      <c r="CA39">
        <v>65</v>
      </c>
      <c r="CF39">
        <v>0</v>
      </c>
      <c r="CG39">
        <v>0</v>
      </c>
      <c r="CM39">
        <v>0</v>
      </c>
      <c r="CN39" t="s">
        <v>3</v>
      </c>
      <c r="CO39">
        <v>0</v>
      </c>
      <c r="CP39">
        <f>(P39+Q39+S39)</f>
        <v>501.8</v>
      </c>
      <c r="CQ39">
        <f>AC39*BC39</f>
        <v>135.76240000000001</v>
      </c>
      <c r="CR39">
        <f>AD39*BB39</f>
        <v>0</v>
      </c>
      <c r="CS39">
        <f>AE39*BS39</f>
        <v>0</v>
      </c>
      <c r="CT39">
        <f>AF39*BA39</f>
        <v>366.04100000000005</v>
      </c>
      <c r="CU39">
        <f>AG39</f>
        <v>0</v>
      </c>
      <c r="CV39">
        <f>AH39</f>
        <v>5</v>
      </c>
      <c r="CW39">
        <f>AI39</f>
        <v>0</v>
      </c>
      <c r="CX39">
        <f>AJ39</f>
        <v>0</v>
      </c>
      <c r="CY39">
        <f>(((S39+R39)*AT39)/100)</f>
        <v>336.7568</v>
      </c>
      <c r="CZ39">
        <f>(((S39+R39)*AU39)/100)</f>
        <v>237.92600000000002</v>
      </c>
      <c r="DC39" t="s">
        <v>3</v>
      </c>
      <c r="DD39" t="s">
        <v>3</v>
      </c>
      <c r="DE39" t="s">
        <v>3</v>
      </c>
      <c r="DF39" t="s">
        <v>3</v>
      </c>
      <c r="DG39" t="s">
        <v>3</v>
      </c>
      <c r="DH39" t="s">
        <v>3</v>
      </c>
      <c r="DI39" t="s">
        <v>3</v>
      </c>
      <c r="DJ39" t="s">
        <v>3</v>
      </c>
      <c r="DK39" t="s">
        <v>3</v>
      </c>
      <c r="DL39" t="s">
        <v>3</v>
      </c>
      <c r="DM39" t="s">
        <v>3</v>
      </c>
      <c r="DN39">
        <v>0</v>
      </c>
      <c r="DO39">
        <v>0</v>
      </c>
      <c r="DP39">
        <v>1</v>
      </c>
      <c r="DQ39">
        <v>1</v>
      </c>
      <c r="DU39">
        <v>1013</v>
      </c>
      <c r="DV39" t="s">
        <v>14</v>
      </c>
      <c r="DW39" t="s">
        <v>14</v>
      </c>
      <c r="DX39">
        <v>1</v>
      </c>
      <c r="EE39">
        <v>38092702</v>
      </c>
      <c r="EF39">
        <v>3</v>
      </c>
      <c r="EG39" t="s">
        <v>16</v>
      </c>
      <c r="EH39">
        <v>0</v>
      </c>
      <c r="EI39" t="s">
        <v>3</v>
      </c>
      <c r="EJ39">
        <v>2</v>
      </c>
      <c r="EK39">
        <v>110004</v>
      </c>
      <c r="EL39" t="s">
        <v>24</v>
      </c>
      <c r="EM39" t="s">
        <v>18</v>
      </c>
      <c r="EO39" t="s">
        <v>3</v>
      </c>
      <c r="EQ39">
        <v>0</v>
      </c>
      <c r="ER39">
        <v>65.94</v>
      </c>
      <c r="ES39">
        <v>17.84</v>
      </c>
      <c r="ET39">
        <v>0</v>
      </c>
      <c r="EU39">
        <v>0</v>
      </c>
      <c r="EV39">
        <v>48.1</v>
      </c>
      <c r="EW39">
        <v>5</v>
      </c>
      <c r="EX39">
        <v>0</v>
      </c>
      <c r="EY39">
        <v>0</v>
      </c>
      <c r="FQ39">
        <v>0</v>
      </c>
      <c r="FR39">
        <f>ROUND(IF(AND(BH39=3,BI39=3),P39,0),2)</f>
        <v>0</v>
      </c>
      <c r="FS39">
        <v>0</v>
      </c>
      <c r="FX39">
        <v>92</v>
      </c>
      <c r="FY39">
        <v>65</v>
      </c>
      <c r="GA39" t="s">
        <v>3</v>
      </c>
      <c r="GD39">
        <v>0</v>
      </c>
      <c r="GF39">
        <v>698417457</v>
      </c>
      <c r="GG39">
        <v>1</v>
      </c>
      <c r="GH39">
        <v>1</v>
      </c>
      <c r="GI39">
        <v>4</v>
      </c>
      <c r="GJ39">
        <v>0</v>
      </c>
      <c r="GK39">
        <f>ROUND(R39*(R12)/100,2)</f>
        <v>0</v>
      </c>
      <c r="GL39">
        <f>ROUND(IF(AND(BH39=3,BI39=3,FS39&lt;&gt;0),P39,0),2)</f>
        <v>0</v>
      </c>
      <c r="GM39">
        <f>ROUND(O39+X39+Y39+GK39,2)+GX39</f>
        <v>1076.49</v>
      </c>
      <c r="GN39">
        <f>IF(OR(BI39=0,BI39=1),ROUND(O39+X39+Y39+GK39,2),0)</f>
        <v>0</v>
      </c>
      <c r="GO39">
        <f>IF(BI39=2,ROUND(O39+X39+Y39+GK39,2),0)</f>
        <v>1076.49</v>
      </c>
      <c r="GP39">
        <f>IF(BI39=4,ROUND(O39+X39+Y39+GK39,2)+GX39,0)</f>
        <v>0</v>
      </c>
      <c r="GR39">
        <v>0</v>
      </c>
      <c r="GS39">
        <v>3</v>
      </c>
      <c r="GT39">
        <v>0</v>
      </c>
      <c r="GU39" t="s">
        <v>3</v>
      </c>
      <c r="GV39">
        <f>ROUND(GT39,2)</f>
        <v>0</v>
      </c>
      <c r="GW39">
        <v>1</v>
      </c>
      <c r="GX39">
        <f>ROUND(GV39*GW39*I39,2)</f>
        <v>0</v>
      </c>
      <c r="HA39">
        <v>0</v>
      </c>
      <c r="HB39">
        <v>0</v>
      </c>
      <c r="IK39">
        <v>0</v>
      </c>
    </row>
    <row r="40" spans="1:245" x14ac:dyDescent="0.2">
      <c r="A40">
        <v>18</v>
      </c>
      <c r="B40">
        <v>1</v>
      </c>
      <c r="C40">
        <v>60</v>
      </c>
      <c r="E40" t="s">
        <v>74</v>
      </c>
      <c r="F40" t="s">
        <v>387</v>
      </c>
      <c r="G40" t="s">
        <v>386</v>
      </c>
      <c r="H40" t="s">
        <v>14</v>
      </c>
      <c r="I40">
        <f>I39*J40</f>
        <v>1</v>
      </c>
      <c r="J40">
        <v>1</v>
      </c>
      <c r="O40">
        <f>ROUND(CP40,2)</f>
        <v>10169.469999999999</v>
      </c>
      <c r="P40">
        <f>ROUND(CQ40*I40,2)</f>
        <v>10169.469999999999</v>
      </c>
      <c r="Q40">
        <f>ROUND(CR40*I40,2)</f>
        <v>0</v>
      </c>
      <c r="R40">
        <f>ROUND(CS40*I40,2)</f>
        <v>0</v>
      </c>
      <c r="S40">
        <f>ROUND(CT40*I40,2)</f>
        <v>0</v>
      </c>
      <c r="T40">
        <f>ROUND(CU40*I40,2)</f>
        <v>0</v>
      </c>
      <c r="U40">
        <f>CV40*I40</f>
        <v>0</v>
      </c>
      <c r="V40">
        <f>CW40*I40</f>
        <v>0</v>
      </c>
      <c r="W40">
        <f>ROUND(CX40*I40,2)</f>
        <v>0</v>
      </c>
      <c r="X40">
        <f>ROUND(CY40,2)</f>
        <v>0</v>
      </c>
      <c r="Y40">
        <f>ROUND(CZ40,2)</f>
        <v>0</v>
      </c>
      <c r="AA40">
        <v>39045951</v>
      </c>
      <c r="AB40">
        <f>ROUND((AC40+AD40+AF40),2)</f>
        <v>1336.33</v>
      </c>
      <c r="AC40">
        <f>ROUND((ES40),2)</f>
        <v>1336.33</v>
      </c>
      <c r="AD40">
        <f>ROUND((((ET40)-(EU40))+AE40),2)</f>
        <v>0</v>
      </c>
      <c r="AE40">
        <f>ROUND((EU40),2)</f>
        <v>0</v>
      </c>
      <c r="AF40">
        <f>ROUND((EV40),2)</f>
        <v>0</v>
      </c>
      <c r="AG40">
        <f>ROUND((AP40),2)</f>
        <v>0</v>
      </c>
      <c r="AH40">
        <f>(EW40)</f>
        <v>0</v>
      </c>
      <c r="AI40">
        <f>(EX40)</f>
        <v>0</v>
      </c>
      <c r="AJ40">
        <f>ROUND((AS40),2)</f>
        <v>0</v>
      </c>
      <c r="AK40">
        <v>1336.33</v>
      </c>
      <c r="AL40">
        <v>1336.33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  <c r="AS40">
        <v>0</v>
      </c>
      <c r="AT40">
        <v>92</v>
      </c>
      <c r="AU40">
        <v>65</v>
      </c>
      <c r="AV40">
        <v>1</v>
      </c>
      <c r="AW40">
        <v>1</v>
      </c>
      <c r="AZ40">
        <v>7.61</v>
      </c>
      <c r="BA40">
        <v>1</v>
      </c>
      <c r="BB40">
        <v>1</v>
      </c>
      <c r="BC40">
        <v>7.61</v>
      </c>
      <c r="BD40" t="s">
        <v>3</v>
      </c>
      <c r="BE40" t="s">
        <v>3</v>
      </c>
      <c r="BF40" t="s">
        <v>3</v>
      </c>
      <c r="BG40" t="s">
        <v>3</v>
      </c>
      <c r="BH40">
        <v>3</v>
      </c>
      <c r="BI40">
        <v>2</v>
      </c>
      <c r="BJ40" t="s">
        <v>3</v>
      </c>
      <c r="BM40">
        <v>110004</v>
      </c>
      <c r="BN40">
        <v>0</v>
      </c>
      <c r="BO40" t="s">
        <v>3</v>
      </c>
      <c r="BP40">
        <v>0</v>
      </c>
      <c r="BQ40">
        <v>3</v>
      </c>
      <c r="BR40">
        <v>0</v>
      </c>
      <c r="BS40">
        <v>1</v>
      </c>
      <c r="BT40">
        <v>1</v>
      </c>
      <c r="BU40">
        <v>1</v>
      </c>
      <c r="BV40">
        <v>1</v>
      </c>
      <c r="BW40">
        <v>1</v>
      </c>
      <c r="BX40">
        <v>1</v>
      </c>
      <c r="BY40" t="s">
        <v>3</v>
      </c>
      <c r="BZ40">
        <v>92</v>
      </c>
      <c r="CA40">
        <v>65</v>
      </c>
      <c r="CF40">
        <v>0</v>
      </c>
      <c r="CG40">
        <v>0</v>
      </c>
      <c r="CM40">
        <v>0</v>
      </c>
      <c r="CN40" t="s">
        <v>3</v>
      </c>
      <c r="CO40">
        <v>0</v>
      </c>
      <c r="CP40">
        <f>(P40+Q40+S40)</f>
        <v>10169.469999999999</v>
      </c>
      <c r="CQ40">
        <f>AC40*BC40</f>
        <v>10169.471299999999</v>
      </c>
      <c r="CR40">
        <f>AD40*BB40</f>
        <v>0</v>
      </c>
      <c r="CS40">
        <f>AE40*BS40</f>
        <v>0</v>
      </c>
      <c r="CT40">
        <f>AF40*BA40</f>
        <v>0</v>
      </c>
      <c r="CU40">
        <f>AG40</f>
        <v>0</v>
      </c>
      <c r="CV40">
        <f>AH40</f>
        <v>0</v>
      </c>
      <c r="CW40">
        <f>AI40</f>
        <v>0</v>
      </c>
      <c r="CX40">
        <f>AJ40</f>
        <v>0</v>
      </c>
      <c r="CY40">
        <f>(((S40+R40)*AT40)/100)</f>
        <v>0</v>
      </c>
      <c r="CZ40">
        <f>(((S40+R40)*AU40)/100)</f>
        <v>0</v>
      </c>
      <c r="DC40" t="s">
        <v>3</v>
      </c>
      <c r="DD40" t="s">
        <v>3</v>
      </c>
      <c r="DE40" t="s">
        <v>3</v>
      </c>
      <c r="DF40" t="s">
        <v>3</v>
      </c>
      <c r="DG40" t="s">
        <v>3</v>
      </c>
      <c r="DH40" t="s">
        <v>3</v>
      </c>
      <c r="DI40" t="s">
        <v>3</v>
      </c>
      <c r="DJ40" t="s">
        <v>3</v>
      </c>
      <c r="DK40" t="s">
        <v>3</v>
      </c>
      <c r="DL40" t="s">
        <v>3</v>
      </c>
      <c r="DM40" t="s">
        <v>3</v>
      </c>
      <c r="DN40">
        <v>0</v>
      </c>
      <c r="DO40">
        <v>0</v>
      </c>
      <c r="DP40">
        <v>1</v>
      </c>
      <c r="DQ40">
        <v>1</v>
      </c>
      <c r="DU40">
        <v>1013</v>
      </c>
      <c r="DV40" t="s">
        <v>14</v>
      </c>
      <c r="DW40" t="s">
        <v>14</v>
      </c>
      <c r="DX40">
        <v>1</v>
      </c>
      <c r="EE40">
        <v>38092702</v>
      </c>
      <c r="EF40">
        <v>3</v>
      </c>
      <c r="EG40" t="s">
        <v>16</v>
      </c>
      <c r="EH40">
        <v>0</v>
      </c>
      <c r="EI40" t="s">
        <v>3</v>
      </c>
      <c r="EJ40">
        <v>2</v>
      </c>
      <c r="EK40">
        <v>110004</v>
      </c>
      <c r="EL40" t="s">
        <v>24</v>
      </c>
      <c r="EM40" t="s">
        <v>18</v>
      </c>
      <c r="EO40" t="s">
        <v>3</v>
      </c>
      <c r="EQ40">
        <v>0</v>
      </c>
      <c r="ER40">
        <v>10169.49</v>
      </c>
      <c r="ES40">
        <v>1336.33</v>
      </c>
      <c r="ET40">
        <v>0</v>
      </c>
      <c r="EU40">
        <v>0</v>
      </c>
      <c r="EV40">
        <v>0</v>
      </c>
      <c r="EW40">
        <v>0</v>
      </c>
      <c r="EX40">
        <v>0</v>
      </c>
      <c r="EZ40">
        <v>5</v>
      </c>
      <c r="FC40">
        <v>1</v>
      </c>
      <c r="FD40">
        <v>18</v>
      </c>
      <c r="FF40">
        <v>12000</v>
      </c>
      <c r="FQ40">
        <v>0</v>
      </c>
      <c r="FR40">
        <f>ROUND(IF(AND(BH40=3,BI40=3),P40,0),2)</f>
        <v>0</v>
      </c>
      <c r="FS40">
        <v>0</v>
      </c>
      <c r="FX40">
        <v>92</v>
      </c>
      <c r="FY40">
        <v>65</v>
      </c>
      <c r="GA40" t="s">
        <v>385</v>
      </c>
      <c r="GD40">
        <v>0</v>
      </c>
      <c r="GF40">
        <v>1783426084</v>
      </c>
      <c r="GG40">
        <v>1</v>
      </c>
      <c r="GH40">
        <v>3</v>
      </c>
      <c r="GI40">
        <v>4</v>
      </c>
      <c r="GJ40">
        <v>0</v>
      </c>
      <c r="GK40">
        <f>ROUND(R40*(R12)/100,2)</f>
        <v>0</v>
      </c>
      <c r="GL40">
        <f>ROUND(IF(AND(BH40=3,BI40=3,FS40&lt;&gt;0),P40,0),2)</f>
        <v>0</v>
      </c>
      <c r="GM40">
        <f>ROUND(O40+X40+Y40+GK40,2)+GX40</f>
        <v>10169.469999999999</v>
      </c>
      <c r="GN40">
        <f>IF(OR(BI40=0,BI40=1),ROUND(O40+X40+Y40+GK40,2),0)</f>
        <v>0</v>
      </c>
      <c r="GO40">
        <f>IF(BI40=2,ROUND(O40+X40+Y40+GK40,2),0)</f>
        <v>10169.469999999999</v>
      </c>
      <c r="GP40">
        <f>IF(BI40=4,ROUND(O40+X40+Y40+GK40,2)+GX40,0)</f>
        <v>0</v>
      </c>
      <c r="GR40">
        <v>1</v>
      </c>
      <c r="GS40">
        <v>1</v>
      </c>
      <c r="GT40">
        <v>0</v>
      </c>
      <c r="GU40" t="s">
        <v>3</v>
      </c>
      <c r="GV40">
        <f>ROUND(GT40,2)</f>
        <v>0</v>
      </c>
      <c r="GW40">
        <v>1</v>
      </c>
      <c r="GX40">
        <f>ROUND(GV40*GW40*I40,2)</f>
        <v>0</v>
      </c>
      <c r="HA40">
        <v>0</v>
      </c>
      <c r="HB40">
        <v>0</v>
      </c>
      <c r="IK40">
        <v>0</v>
      </c>
    </row>
    <row r="41" spans="1:245" x14ac:dyDescent="0.2">
      <c r="A41">
        <v>17</v>
      </c>
      <c r="B41">
        <v>1</v>
      </c>
      <c r="C41">
        <f>ROW([1]SmtRes!A70)</f>
        <v>70</v>
      </c>
      <c r="D41">
        <f>ROW([1]EtalonRes!A58)</f>
        <v>58</v>
      </c>
      <c r="E41" t="s">
        <v>78</v>
      </c>
      <c r="F41" t="s">
        <v>384</v>
      </c>
      <c r="G41" t="s">
        <v>383</v>
      </c>
      <c r="H41" t="s">
        <v>14</v>
      </c>
      <c r="I41">
        <v>5</v>
      </c>
      <c r="J41">
        <v>0</v>
      </c>
      <c r="O41">
        <f>ROUND(CP41,2)</f>
        <v>2276.91</v>
      </c>
      <c r="P41">
        <f>ROUND(CQ41*I41,2)</f>
        <v>168.56</v>
      </c>
      <c r="Q41">
        <f>ROUND(CR41*I41,2)</f>
        <v>0</v>
      </c>
      <c r="R41">
        <f>ROUND(CS41*I41,2)</f>
        <v>0</v>
      </c>
      <c r="S41">
        <f>ROUND(CT41*I41,2)</f>
        <v>2108.35</v>
      </c>
      <c r="T41">
        <f>ROUND(CU41*I41,2)</f>
        <v>0</v>
      </c>
      <c r="U41">
        <f>CV41*I41</f>
        <v>28.799999999999997</v>
      </c>
      <c r="V41">
        <f>CW41*I41</f>
        <v>0</v>
      </c>
      <c r="W41">
        <f>ROUND(CX41*I41,2)</f>
        <v>0</v>
      </c>
      <c r="X41">
        <f>ROUND(CY41,2)</f>
        <v>1686.68</v>
      </c>
      <c r="Y41">
        <f>ROUND(CZ41,2)</f>
        <v>1265.01</v>
      </c>
      <c r="AA41">
        <v>39045951</v>
      </c>
      <c r="AB41">
        <f>ROUND((AC41+AD41+AF41),2)</f>
        <v>59.84</v>
      </c>
      <c r="AC41">
        <f>ROUND((ES41),2)</f>
        <v>4.43</v>
      </c>
      <c r="AD41">
        <f>ROUND((((ET41)-(EU41))+AE41),2)</f>
        <v>0</v>
      </c>
      <c r="AE41">
        <f>ROUND((EU41),2)</f>
        <v>0</v>
      </c>
      <c r="AF41">
        <f>ROUND((EV41),2)</f>
        <v>55.41</v>
      </c>
      <c r="AG41">
        <f>ROUND((AP41),2)</f>
        <v>0</v>
      </c>
      <c r="AH41">
        <f>(EW41)</f>
        <v>5.76</v>
      </c>
      <c r="AI41">
        <f>(EX41)</f>
        <v>0</v>
      </c>
      <c r="AJ41">
        <f>ROUND((AS41),2)</f>
        <v>0</v>
      </c>
      <c r="AK41">
        <v>59.84</v>
      </c>
      <c r="AL41">
        <v>4.43</v>
      </c>
      <c r="AM41">
        <v>0</v>
      </c>
      <c r="AN41">
        <v>0</v>
      </c>
      <c r="AO41">
        <v>55.41</v>
      </c>
      <c r="AP41">
        <v>0</v>
      </c>
      <c r="AQ41">
        <v>5.76</v>
      </c>
      <c r="AR41">
        <v>0</v>
      </c>
      <c r="AS41">
        <v>0</v>
      </c>
      <c r="AT41">
        <v>80</v>
      </c>
      <c r="AU41">
        <v>60</v>
      </c>
      <c r="AV41">
        <v>1</v>
      </c>
      <c r="AW41">
        <v>1</v>
      </c>
      <c r="AZ41">
        <v>7.61</v>
      </c>
      <c r="BA41">
        <v>7.61</v>
      </c>
      <c r="BB41">
        <v>7.61</v>
      </c>
      <c r="BC41">
        <v>7.61</v>
      </c>
      <c r="BD41" t="s">
        <v>3</v>
      </c>
      <c r="BE41" t="s">
        <v>3</v>
      </c>
      <c r="BF41" t="s">
        <v>3</v>
      </c>
      <c r="BG41" t="s">
        <v>3</v>
      </c>
      <c r="BH41">
        <v>0</v>
      </c>
      <c r="BI41">
        <v>2</v>
      </c>
      <c r="BJ41" t="s">
        <v>382</v>
      </c>
      <c r="BM41">
        <v>110011</v>
      </c>
      <c r="BN41">
        <v>0</v>
      </c>
      <c r="BO41" t="s">
        <v>3</v>
      </c>
      <c r="BP41">
        <v>0</v>
      </c>
      <c r="BQ41">
        <v>3</v>
      </c>
      <c r="BR41">
        <v>0</v>
      </c>
      <c r="BS41">
        <v>7.61</v>
      </c>
      <c r="BT41">
        <v>1</v>
      </c>
      <c r="BU41">
        <v>1</v>
      </c>
      <c r="BV41">
        <v>1</v>
      </c>
      <c r="BW41">
        <v>1</v>
      </c>
      <c r="BX41">
        <v>1</v>
      </c>
      <c r="BY41" t="s">
        <v>3</v>
      </c>
      <c r="BZ41">
        <v>80</v>
      </c>
      <c r="CA41">
        <v>60</v>
      </c>
      <c r="CF41">
        <v>0</v>
      </c>
      <c r="CG41">
        <v>0</v>
      </c>
      <c r="CM41">
        <v>0</v>
      </c>
      <c r="CN41" t="s">
        <v>3</v>
      </c>
      <c r="CO41">
        <v>0</v>
      </c>
      <c r="CP41">
        <f>(P41+Q41+S41)</f>
        <v>2276.91</v>
      </c>
      <c r="CQ41">
        <f>AC41*BC41</f>
        <v>33.712299999999999</v>
      </c>
      <c r="CR41">
        <f>AD41*BB41</f>
        <v>0</v>
      </c>
      <c r="CS41">
        <f>AE41*BS41</f>
        <v>0</v>
      </c>
      <c r="CT41">
        <f>AF41*BA41</f>
        <v>421.67009999999999</v>
      </c>
      <c r="CU41">
        <f>AG41</f>
        <v>0</v>
      </c>
      <c r="CV41">
        <f>AH41</f>
        <v>5.76</v>
      </c>
      <c r="CW41">
        <f>AI41</f>
        <v>0</v>
      </c>
      <c r="CX41">
        <f>AJ41</f>
        <v>0</v>
      </c>
      <c r="CY41">
        <f>(((S41+R41)*AT41)/100)</f>
        <v>1686.68</v>
      </c>
      <c r="CZ41">
        <f>(((S41+R41)*AU41)/100)</f>
        <v>1265.01</v>
      </c>
      <c r="DC41" t="s">
        <v>3</v>
      </c>
      <c r="DD41" t="s">
        <v>3</v>
      </c>
      <c r="DE41" t="s">
        <v>3</v>
      </c>
      <c r="DF41" t="s">
        <v>3</v>
      </c>
      <c r="DG41" t="s">
        <v>3</v>
      </c>
      <c r="DH41" t="s">
        <v>3</v>
      </c>
      <c r="DI41" t="s">
        <v>3</v>
      </c>
      <c r="DJ41" t="s">
        <v>3</v>
      </c>
      <c r="DK41" t="s">
        <v>3</v>
      </c>
      <c r="DL41" t="s">
        <v>3</v>
      </c>
      <c r="DM41" t="s">
        <v>3</v>
      </c>
      <c r="DN41">
        <v>0</v>
      </c>
      <c r="DO41">
        <v>0</v>
      </c>
      <c r="DP41">
        <v>1</v>
      </c>
      <c r="DQ41">
        <v>1</v>
      </c>
      <c r="DU41">
        <v>1013</v>
      </c>
      <c r="DV41" t="s">
        <v>14</v>
      </c>
      <c r="DW41" t="s">
        <v>14</v>
      </c>
      <c r="DX41">
        <v>1</v>
      </c>
      <c r="EE41">
        <v>38092745</v>
      </c>
      <c r="EF41">
        <v>3</v>
      </c>
      <c r="EG41" t="s">
        <v>16</v>
      </c>
      <c r="EH41">
        <v>0</v>
      </c>
      <c r="EI41" t="s">
        <v>3</v>
      </c>
      <c r="EJ41">
        <v>2</v>
      </c>
      <c r="EK41">
        <v>110011</v>
      </c>
      <c r="EL41" t="s">
        <v>37</v>
      </c>
      <c r="EM41" t="s">
        <v>18</v>
      </c>
      <c r="EO41" t="s">
        <v>3</v>
      </c>
      <c r="EQ41">
        <v>0</v>
      </c>
      <c r="ER41">
        <v>59.84</v>
      </c>
      <c r="ES41">
        <v>4.43</v>
      </c>
      <c r="ET41">
        <v>0</v>
      </c>
      <c r="EU41">
        <v>0</v>
      </c>
      <c r="EV41">
        <v>55.41</v>
      </c>
      <c r="EW41">
        <v>5.76</v>
      </c>
      <c r="EX41">
        <v>0</v>
      </c>
      <c r="EY41">
        <v>0</v>
      </c>
      <c r="FQ41">
        <v>0</v>
      </c>
      <c r="FR41">
        <f>ROUND(IF(AND(BH41=3,BI41=3),P41,0),2)</f>
        <v>0</v>
      </c>
      <c r="FS41">
        <v>0</v>
      </c>
      <c r="FX41">
        <v>80</v>
      </c>
      <c r="FY41">
        <v>60</v>
      </c>
      <c r="GA41" t="s">
        <v>3</v>
      </c>
      <c r="GD41">
        <v>0</v>
      </c>
      <c r="GF41">
        <v>1530448751</v>
      </c>
      <c r="GG41">
        <v>1</v>
      </c>
      <c r="GH41">
        <v>1</v>
      </c>
      <c r="GI41">
        <v>4</v>
      </c>
      <c r="GJ41">
        <v>0</v>
      </c>
      <c r="GK41">
        <f>ROUND(R41*(R12)/100,2)</f>
        <v>0</v>
      </c>
      <c r="GL41">
        <f>ROUND(IF(AND(BH41=3,BI41=3,FS41&lt;&gt;0),P41,0),2)</f>
        <v>0</v>
      </c>
      <c r="GM41">
        <f>ROUND(O41+X41+Y41+GK41,2)+GX41</f>
        <v>5228.6000000000004</v>
      </c>
      <c r="GN41">
        <f>IF(OR(BI41=0,BI41=1),ROUND(O41+X41+Y41+GK41,2),0)</f>
        <v>0</v>
      </c>
      <c r="GO41">
        <f>IF(BI41=2,ROUND(O41+X41+Y41+GK41,2),0)</f>
        <v>5228.6000000000004</v>
      </c>
      <c r="GP41">
        <f>IF(BI41=4,ROUND(O41+X41+Y41+GK41,2)+GX41,0)</f>
        <v>0</v>
      </c>
      <c r="GR41">
        <v>0</v>
      </c>
      <c r="GS41">
        <v>3</v>
      </c>
      <c r="GT41">
        <v>0</v>
      </c>
      <c r="GU41" t="s">
        <v>3</v>
      </c>
      <c r="GV41">
        <f>ROUND(GT41,2)</f>
        <v>0</v>
      </c>
      <c r="GW41">
        <v>1</v>
      </c>
      <c r="GX41">
        <f>ROUND(GV41*GW41*I41,2)</f>
        <v>0</v>
      </c>
      <c r="HA41">
        <v>0</v>
      </c>
      <c r="HB41">
        <v>0</v>
      </c>
      <c r="IK41">
        <v>0</v>
      </c>
    </row>
    <row r="42" spans="1:245" x14ac:dyDescent="0.2">
      <c r="A42">
        <v>18</v>
      </c>
      <c r="B42">
        <v>1</v>
      </c>
      <c r="C42">
        <v>67</v>
      </c>
      <c r="E42" t="s">
        <v>82</v>
      </c>
      <c r="F42" t="s">
        <v>381</v>
      </c>
      <c r="G42" t="s">
        <v>380</v>
      </c>
      <c r="H42" t="s">
        <v>14</v>
      </c>
      <c r="I42">
        <f>I41*J42</f>
        <v>1</v>
      </c>
      <c r="J42">
        <v>0.2</v>
      </c>
      <c r="O42">
        <f>ROUND(CP42,2)</f>
        <v>131796.6</v>
      </c>
      <c r="P42">
        <f>ROUND(CQ42*I42,2)</f>
        <v>131796.6</v>
      </c>
      <c r="Q42">
        <f>ROUND(CR42*I42,2)</f>
        <v>0</v>
      </c>
      <c r="R42">
        <f>ROUND(CS42*I42,2)</f>
        <v>0</v>
      </c>
      <c r="S42">
        <f>ROUND(CT42*I42,2)</f>
        <v>0</v>
      </c>
      <c r="T42">
        <f>ROUND(CU42*I42,2)</f>
        <v>0</v>
      </c>
      <c r="U42">
        <f>CV42*I42</f>
        <v>0</v>
      </c>
      <c r="V42">
        <f>CW42*I42</f>
        <v>0</v>
      </c>
      <c r="W42">
        <f>ROUND(CX42*I42,2)</f>
        <v>0</v>
      </c>
      <c r="X42">
        <f>ROUND(CY42,2)</f>
        <v>0</v>
      </c>
      <c r="Y42">
        <f>ROUND(CZ42,2)</f>
        <v>0</v>
      </c>
      <c r="AA42">
        <v>39045951</v>
      </c>
      <c r="AB42">
        <f>ROUND((AC42+AD42+AF42),2)</f>
        <v>17318.87</v>
      </c>
      <c r="AC42">
        <f>ROUND((ES42),2)</f>
        <v>17318.87</v>
      </c>
      <c r="AD42">
        <f>ROUND((((ET42)-(EU42))+AE42),2)</f>
        <v>0</v>
      </c>
      <c r="AE42">
        <f>ROUND((EU42),2)</f>
        <v>0</v>
      </c>
      <c r="AF42">
        <f>ROUND((EV42),2)</f>
        <v>0</v>
      </c>
      <c r="AG42">
        <f>ROUND((AP42),2)</f>
        <v>0</v>
      </c>
      <c r="AH42">
        <f>(EW42)</f>
        <v>0</v>
      </c>
      <c r="AI42">
        <f>(EX42)</f>
        <v>0</v>
      </c>
      <c r="AJ42">
        <f>ROUND((AS42),2)</f>
        <v>0</v>
      </c>
      <c r="AK42">
        <v>17318.87</v>
      </c>
      <c r="AL42">
        <v>17318.87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  <c r="AS42">
        <v>0</v>
      </c>
      <c r="AT42">
        <v>80</v>
      </c>
      <c r="AU42">
        <v>60</v>
      </c>
      <c r="AV42">
        <v>1</v>
      </c>
      <c r="AW42">
        <v>1</v>
      </c>
      <c r="AZ42">
        <v>7.61</v>
      </c>
      <c r="BA42">
        <v>1</v>
      </c>
      <c r="BB42">
        <v>1</v>
      </c>
      <c r="BC42">
        <v>7.61</v>
      </c>
      <c r="BD42" t="s">
        <v>3</v>
      </c>
      <c r="BE42" t="s">
        <v>3</v>
      </c>
      <c r="BF42" t="s">
        <v>3</v>
      </c>
      <c r="BG42" t="s">
        <v>3</v>
      </c>
      <c r="BH42">
        <v>3</v>
      </c>
      <c r="BI42">
        <v>2</v>
      </c>
      <c r="BJ42" t="s">
        <v>3</v>
      </c>
      <c r="BM42">
        <v>110011</v>
      </c>
      <c r="BN42">
        <v>0</v>
      </c>
      <c r="BO42" t="s">
        <v>3</v>
      </c>
      <c r="BP42">
        <v>0</v>
      </c>
      <c r="BQ42">
        <v>3</v>
      </c>
      <c r="BR42">
        <v>0</v>
      </c>
      <c r="BS42">
        <v>1</v>
      </c>
      <c r="BT42">
        <v>1</v>
      </c>
      <c r="BU42">
        <v>1</v>
      </c>
      <c r="BV42">
        <v>1</v>
      </c>
      <c r="BW42">
        <v>1</v>
      </c>
      <c r="BX42">
        <v>1</v>
      </c>
      <c r="BY42" t="s">
        <v>3</v>
      </c>
      <c r="BZ42">
        <v>80</v>
      </c>
      <c r="CA42">
        <v>60</v>
      </c>
      <c r="CF42">
        <v>0</v>
      </c>
      <c r="CG42">
        <v>0</v>
      </c>
      <c r="CM42">
        <v>0</v>
      </c>
      <c r="CN42" t="s">
        <v>3</v>
      </c>
      <c r="CO42">
        <v>0</v>
      </c>
      <c r="CP42">
        <f>(P42+Q42+S42)</f>
        <v>131796.6</v>
      </c>
      <c r="CQ42">
        <f>AC42*BC42</f>
        <v>131796.60070000001</v>
      </c>
      <c r="CR42">
        <f>AD42*BB42</f>
        <v>0</v>
      </c>
      <c r="CS42">
        <f>AE42*BS42</f>
        <v>0</v>
      </c>
      <c r="CT42">
        <f>AF42*BA42</f>
        <v>0</v>
      </c>
      <c r="CU42">
        <f>AG42</f>
        <v>0</v>
      </c>
      <c r="CV42">
        <f>AH42</f>
        <v>0</v>
      </c>
      <c r="CW42">
        <f>AI42</f>
        <v>0</v>
      </c>
      <c r="CX42">
        <f>AJ42</f>
        <v>0</v>
      </c>
      <c r="CY42">
        <f>(((S42+R42)*AT42)/100)</f>
        <v>0</v>
      </c>
      <c r="CZ42">
        <f>(((S42+R42)*AU42)/100)</f>
        <v>0</v>
      </c>
      <c r="DC42" t="s">
        <v>3</v>
      </c>
      <c r="DD42" t="s">
        <v>3</v>
      </c>
      <c r="DE42" t="s">
        <v>3</v>
      </c>
      <c r="DF42" t="s">
        <v>3</v>
      </c>
      <c r="DG42" t="s">
        <v>3</v>
      </c>
      <c r="DH42" t="s">
        <v>3</v>
      </c>
      <c r="DI42" t="s">
        <v>3</v>
      </c>
      <c r="DJ42" t="s">
        <v>3</v>
      </c>
      <c r="DK42" t="s">
        <v>3</v>
      </c>
      <c r="DL42" t="s">
        <v>3</v>
      </c>
      <c r="DM42" t="s">
        <v>3</v>
      </c>
      <c r="DN42">
        <v>0</v>
      </c>
      <c r="DO42">
        <v>0</v>
      </c>
      <c r="DP42">
        <v>1</v>
      </c>
      <c r="DQ42">
        <v>1</v>
      </c>
      <c r="DU42">
        <v>1013</v>
      </c>
      <c r="DV42" t="s">
        <v>14</v>
      </c>
      <c r="DW42" t="s">
        <v>14</v>
      </c>
      <c r="DX42">
        <v>1</v>
      </c>
      <c r="EE42">
        <v>38092745</v>
      </c>
      <c r="EF42">
        <v>3</v>
      </c>
      <c r="EG42" t="s">
        <v>16</v>
      </c>
      <c r="EH42">
        <v>0</v>
      </c>
      <c r="EI42" t="s">
        <v>3</v>
      </c>
      <c r="EJ42">
        <v>2</v>
      </c>
      <c r="EK42">
        <v>110011</v>
      </c>
      <c r="EL42" t="s">
        <v>37</v>
      </c>
      <c r="EM42" t="s">
        <v>18</v>
      </c>
      <c r="EO42" t="s">
        <v>3</v>
      </c>
      <c r="EQ42">
        <v>0</v>
      </c>
      <c r="ER42">
        <v>131796.60999999999</v>
      </c>
      <c r="ES42">
        <v>17318.87</v>
      </c>
      <c r="ET42">
        <v>0</v>
      </c>
      <c r="EU42">
        <v>0</v>
      </c>
      <c r="EV42">
        <v>0</v>
      </c>
      <c r="EW42">
        <v>0</v>
      </c>
      <c r="EX42">
        <v>0</v>
      </c>
      <c r="EZ42">
        <v>5</v>
      </c>
      <c r="FC42">
        <v>1</v>
      </c>
      <c r="FD42">
        <v>18</v>
      </c>
      <c r="FF42">
        <v>155520</v>
      </c>
      <c r="FQ42">
        <v>0</v>
      </c>
      <c r="FR42">
        <f>ROUND(IF(AND(BH42=3,BI42=3),P42,0),2)</f>
        <v>0</v>
      </c>
      <c r="FS42">
        <v>0</v>
      </c>
      <c r="FX42">
        <v>80</v>
      </c>
      <c r="FY42">
        <v>60</v>
      </c>
      <c r="GA42" t="s">
        <v>379</v>
      </c>
      <c r="GD42">
        <v>0</v>
      </c>
      <c r="GF42">
        <v>1912662123</v>
      </c>
      <c r="GG42">
        <v>1</v>
      </c>
      <c r="GH42">
        <v>3</v>
      </c>
      <c r="GI42">
        <v>4</v>
      </c>
      <c r="GJ42">
        <v>0</v>
      </c>
      <c r="GK42">
        <f>ROUND(R42*(R12)/100,2)</f>
        <v>0</v>
      </c>
      <c r="GL42">
        <f>ROUND(IF(AND(BH42=3,BI42=3,FS42&lt;&gt;0),P42,0),2)</f>
        <v>0</v>
      </c>
      <c r="GM42">
        <f>ROUND(O42+X42+Y42+GK42,2)+GX42</f>
        <v>131796.6</v>
      </c>
      <c r="GN42">
        <f>IF(OR(BI42=0,BI42=1),ROUND(O42+X42+Y42+GK42,2),0)</f>
        <v>0</v>
      </c>
      <c r="GO42">
        <f>IF(BI42=2,ROUND(O42+X42+Y42+GK42,2),0)</f>
        <v>131796.6</v>
      </c>
      <c r="GP42">
        <f>IF(BI42=4,ROUND(O42+X42+Y42+GK42,2)+GX42,0)</f>
        <v>0</v>
      </c>
      <c r="GR42">
        <v>1</v>
      </c>
      <c r="GS42">
        <v>1</v>
      </c>
      <c r="GT42">
        <v>0</v>
      </c>
      <c r="GU42" t="s">
        <v>3</v>
      </c>
      <c r="GV42">
        <f>ROUND(GT42,2)</f>
        <v>0</v>
      </c>
      <c r="GW42">
        <v>1</v>
      </c>
      <c r="GX42">
        <f>ROUND(GV42*GW42*I42,2)</f>
        <v>0</v>
      </c>
      <c r="HA42">
        <v>0</v>
      </c>
      <c r="HB42">
        <v>0</v>
      </c>
      <c r="IK42">
        <v>0</v>
      </c>
    </row>
    <row r="43" spans="1:245" x14ac:dyDescent="0.2">
      <c r="A43">
        <v>18</v>
      </c>
      <c r="B43">
        <v>1</v>
      </c>
      <c r="C43">
        <v>69</v>
      </c>
      <c r="E43" t="s">
        <v>378</v>
      </c>
      <c r="F43" t="s">
        <v>377</v>
      </c>
      <c r="G43" t="s">
        <v>376</v>
      </c>
      <c r="H43" t="s">
        <v>14</v>
      </c>
      <c r="I43">
        <f>I41*J43</f>
        <v>1</v>
      </c>
      <c r="J43">
        <v>0.2</v>
      </c>
      <c r="O43">
        <f>ROUND(CP43,2)</f>
        <v>87864.38</v>
      </c>
      <c r="P43">
        <f>ROUND(CQ43*I43,2)</f>
        <v>87864.38</v>
      </c>
      <c r="Q43">
        <f>ROUND(CR43*I43,2)</f>
        <v>0</v>
      </c>
      <c r="R43">
        <f>ROUND(CS43*I43,2)</f>
        <v>0</v>
      </c>
      <c r="S43">
        <f>ROUND(CT43*I43,2)</f>
        <v>0</v>
      </c>
      <c r="T43">
        <f>ROUND(CU43*I43,2)</f>
        <v>0</v>
      </c>
      <c r="U43">
        <f>CV43*I43</f>
        <v>0</v>
      </c>
      <c r="V43">
        <f>CW43*I43</f>
        <v>0</v>
      </c>
      <c r="W43">
        <f>ROUND(CX43*I43,2)</f>
        <v>0</v>
      </c>
      <c r="X43">
        <f>ROUND(CY43,2)</f>
        <v>0</v>
      </c>
      <c r="Y43">
        <f>ROUND(CZ43,2)</f>
        <v>0</v>
      </c>
      <c r="AA43">
        <v>39045951</v>
      </c>
      <c r="AB43">
        <f>ROUND((AC43+AD43+AF43),2)</f>
        <v>11545.91</v>
      </c>
      <c r="AC43">
        <f>ROUND((ES43),2)</f>
        <v>11545.91</v>
      </c>
      <c r="AD43">
        <f>ROUND((((ET43)-(EU43))+AE43),2)</f>
        <v>0</v>
      </c>
      <c r="AE43">
        <f>ROUND((EU43),2)</f>
        <v>0</v>
      </c>
      <c r="AF43">
        <f>ROUND((EV43),2)</f>
        <v>0</v>
      </c>
      <c r="AG43">
        <f>ROUND((AP43),2)</f>
        <v>0</v>
      </c>
      <c r="AH43">
        <f>(EW43)</f>
        <v>0</v>
      </c>
      <c r="AI43">
        <f>(EX43)</f>
        <v>0</v>
      </c>
      <c r="AJ43">
        <f>ROUND((AS43),2)</f>
        <v>0</v>
      </c>
      <c r="AK43">
        <v>11545.91</v>
      </c>
      <c r="AL43">
        <v>11545.91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  <c r="AS43">
        <v>0</v>
      </c>
      <c r="AT43">
        <v>80</v>
      </c>
      <c r="AU43">
        <v>60</v>
      </c>
      <c r="AV43">
        <v>1</v>
      </c>
      <c r="AW43">
        <v>1</v>
      </c>
      <c r="AZ43">
        <v>7.61</v>
      </c>
      <c r="BA43">
        <v>1</v>
      </c>
      <c r="BB43">
        <v>1</v>
      </c>
      <c r="BC43">
        <v>7.61</v>
      </c>
      <c r="BD43" t="s">
        <v>3</v>
      </c>
      <c r="BE43" t="s">
        <v>3</v>
      </c>
      <c r="BF43" t="s">
        <v>3</v>
      </c>
      <c r="BG43" t="s">
        <v>3</v>
      </c>
      <c r="BH43">
        <v>3</v>
      </c>
      <c r="BI43">
        <v>2</v>
      </c>
      <c r="BJ43" t="s">
        <v>3</v>
      </c>
      <c r="BM43">
        <v>110011</v>
      </c>
      <c r="BN43">
        <v>0</v>
      </c>
      <c r="BO43" t="s">
        <v>3</v>
      </c>
      <c r="BP43">
        <v>0</v>
      </c>
      <c r="BQ43">
        <v>3</v>
      </c>
      <c r="BR43">
        <v>0</v>
      </c>
      <c r="BS43">
        <v>1</v>
      </c>
      <c r="BT43">
        <v>1</v>
      </c>
      <c r="BU43">
        <v>1</v>
      </c>
      <c r="BV43">
        <v>1</v>
      </c>
      <c r="BW43">
        <v>1</v>
      </c>
      <c r="BX43">
        <v>1</v>
      </c>
      <c r="BY43" t="s">
        <v>3</v>
      </c>
      <c r="BZ43">
        <v>80</v>
      </c>
      <c r="CA43">
        <v>60</v>
      </c>
      <c r="CF43">
        <v>0</v>
      </c>
      <c r="CG43">
        <v>0</v>
      </c>
      <c r="CM43">
        <v>0</v>
      </c>
      <c r="CN43" t="s">
        <v>3</v>
      </c>
      <c r="CO43">
        <v>0</v>
      </c>
      <c r="CP43">
        <f>(P43+Q43+S43)</f>
        <v>87864.38</v>
      </c>
      <c r="CQ43">
        <f>AC43*BC43</f>
        <v>87864.375100000005</v>
      </c>
      <c r="CR43">
        <f>AD43*BB43</f>
        <v>0</v>
      </c>
      <c r="CS43">
        <f>AE43*BS43</f>
        <v>0</v>
      </c>
      <c r="CT43">
        <f>AF43*BA43</f>
        <v>0</v>
      </c>
      <c r="CU43">
        <f>AG43</f>
        <v>0</v>
      </c>
      <c r="CV43">
        <f>AH43</f>
        <v>0</v>
      </c>
      <c r="CW43">
        <f>AI43</f>
        <v>0</v>
      </c>
      <c r="CX43">
        <f>AJ43</f>
        <v>0</v>
      </c>
      <c r="CY43">
        <f>(((S43+R43)*AT43)/100)</f>
        <v>0</v>
      </c>
      <c r="CZ43">
        <f>(((S43+R43)*AU43)/100)</f>
        <v>0</v>
      </c>
      <c r="DC43" t="s">
        <v>3</v>
      </c>
      <c r="DD43" t="s">
        <v>3</v>
      </c>
      <c r="DE43" t="s">
        <v>3</v>
      </c>
      <c r="DF43" t="s">
        <v>3</v>
      </c>
      <c r="DG43" t="s">
        <v>3</v>
      </c>
      <c r="DH43" t="s">
        <v>3</v>
      </c>
      <c r="DI43" t="s">
        <v>3</v>
      </c>
      <c r="DJ43" t="s">
        <v>3</v>
      </c>
      <c r="DK43" t="s">
        <v>3</v>
      </c>
      <c r="DL43" t="s">
        <v>3</v>
      </c>
      <c r="DM43" t="s">
        <v>3</v>
      </c>
      <c r="DN43">
        <v>0</v>
      </c>
      <c r="DO43">
        <v>0</v>
      </c>
      <c r="DP43">
        <v>1</v>
      </c>
      <c r="DQ43">
        <v>1</v>
      </c>
      <c r="DU43">
        <v>1013</v>
      </c>
      <c r="DV43" t="s">
        <v>14</v>
      </c>
      <c r="DW43" t="s">
        <v>14</v>
      </c>
      <c r="DX43">
        <v>1</v>
      </c>
      <c r="EE43">
        <v>38092745</v>
      </c>
      <c r="EF43">
        <v>3</v>
      </c>
      <c r="EG43" t="s">
        <v>16</v>
      </c>
      <c r="EH43">
        <v>0</v>
      </c>
      <c r="EI43" t="s">
        <v>3</v>
      </c>
      <c r="EJ43">
        <v>2</v>
      </c>
      <c r="EK43">
        <v>110011</v>
      </c>
      <c r="EL43" t="s">
        <v>37</v>
      </c>
      <c r="EM43" t="s">
        <v>18</v>
      </c>
      <c r="EO43" t="s">
        <v>3</v>
      </c>
      <c r="EQ43">
        <v>0</v>
      </c>
      <c r="ER43">
        <v>87864.41</v>
      </c>
      <c r="ES43">
        <v>11545.91</v>
      </c>
      <c r="ET43">
        <v>0</v>
      </c>
      <c r="EU43">
        <v>0</v>
      </c>
      <c r="EV43">
        <v>0</v>
      </c>
      <c r="EW43">
        <v>0</v>
      </c>
      <c r="EX43">
        <v>0</v>
      </c>
      <c r="EZ43">
        <v>5</v>
      </c>
      <c r="FC43">
        <v>1</v>
      </c>
      <c r="FD43">
        <v>18</v>
      </c>
      <c r="FF43">
        <v>103680</v>
      </c>
      <c r="FQ43">
        <v>0</v>
      </c>
      <c r="FR43">
        <f>ROUND(IF(AND(BH43=3,BI43=3),P43,0),2)</f>
        <v>0</v>
      </c>
      <c r="FS43">
        <v>0</v>
      </c>
      <c r="FX43">
        <v>80</v>
      </c>
      <c r="FY43">
        <v>60</v>
      </c>
      <c r="GA43" t="s">
        <v>370</v>
      </c>
      <c r="GD43">
        <v>0</v>
      </c>
      <c r="GF43">
        <v>1944490090</v>
      </c>
      <c r="GG43">
        <v>1</v>
      </c>
      <c r="GH43">
        <v>3</v>
      </c>
      <c r="GI43">
        <v>4</v>
      </c>
      <c r="GJ43">
        <v>0</v>
      </c>
      <c r="GK43">
        <f>ROUND(R43*(R12)/100,2)</f>
        <v>0</v>
      </c>
      <c r="GL43">
        <f>ROUND(IF(AND(BH43=3,BI43=3,FS43&lt;&gt;0),P43,0),2)</f>
        <v>0</v>
      </c>
      <c r="GM43">
        <f>ROUND(O43+X43+Y43+GK43,2)+GX43</f>
        <v>87864.38</v>
      </c>
      <c r="GN43">
        <f>IF(OR(BI43=0,BI43=1),ROUND(O43+X43+Y43+GK43,2),0)</f>
        <v>0</v>
      </c>
      <c r="GO43">
        <f>IF(BI43=2,ROUND(O43+X43+Y43+GK43,2),0)</f>
        <v>87864.38</v>
      </c>
      <c r="GP43">
        <f>IF(BI43=4,ROUND(O43+X43+Y43+GK43,2)+GX43,0)</f>
        <v>0</v>
      </c>
      <c r="GR43">
        <v>1</v>
      </c>
      <c r="GS43">
        <v>1</v>
      </c>
      <c r="GT43">
        <v>0</v>
      </c>
      <c r="GU43" t="s">
        <v>3</v>
      </c>
      <c r="GV43">
        <f>ROUND(GT43,2)</f>
        <v>0</v>
      </c>
      <c r="GW43">
        <v>1</v>
      </c>
      <c r="GX43">
        <f>ROUND(GV43*GW43*I43,2)</f>
        <v>0</v>
      </c>
      <c r="HA43">
        <v>0</v>
      </c>
      <c r="HB43">
        <v>0</v>
      </c>
      <c r="IK43">
        <v>0</v>
      </c>
    </row>
    <row r="44" spans="1:245" x14ac:dyDescent="0.2">
      <c r="A44">
        <v>18</v>
      </c>
      <c r="B44">
        <v>1</v>
      </c>
      <c r="C44">
        <v>70</v>
      </c>
      <c r="E44" t="s">
        <v>375</v>
      </c>
      <c r="F44" t="s">
        <v>75</v>
      </c>
      <c r="G44" t="s">
        <v>374</v>
      </c>
      <c r="H44" t="s">
        <v>14</v>
      </c>
      <c r="I44">
        <f>I41*J44</f>
        <v>1</v>
      </c>
      <c r="J44">
        <v>0.2</v>
      </c>
      <c r="O44">
        <f>ROUND(CP44,2)</f>
        <v>0</v>
      </c>
      <c r="P44">
        <f>ROUND(CQ44*I44,2)</f>
        <v>0</v>
      </c>
      <c r="Q44">
        <f>ROUND(CR44*I44,2)</f>
        <v>0</v>
      </c>
      <c r="R44">
        <f>ROUND(CS44*I44,2)</f>
        <v>0</v>
      </c>
      <c r="S44">
        <f>ROUND(CT44*I44,2)</f>
        <v>0</v>
      </c>
      <c r="T44">
        <f>ROUND(CU44*I44,2)</f>
        <v>0</v>
      </c>
      <c r="U44">
        <f>CV44*I44</f>
        <v>0</v>
      </c>
      <c r="V44">
        <f>CW44*I44</f>
        <v>0</v>
      </c>
      <c r="W44">
        <f>ROUND(CX44*I44,2)</f>
        <v>0</v>
      </c>
      <c r="X44">
        <f>ROUND(CY44,2)</f>
        <v>0</v>
      </c>
      <c r="Y44">
        <f>ROUND(CZ44,2)</f>
        <v>0</v>
      </c>
      <c r="AA44">
        <v>39045951</v>
      </c>
      <c r="AB44">
        <f>ROUND((AC44+AD44+AF44),2)</f>
        <v>0</v>
      </c>
      <c r="AC44">
        <f>ROUND((ES44),2)</f>
        <v>0</v>
      </c>
      <c r="AD44">
        <f>ROUND((((ET44)-(EU44))+AE44),2)</f>
        <v>0</v>
      </c>
      <c r="AE44">
        <f>ROUND((EU44),2)</f>
        <v>0</v>
      </c>
      <c r="AF44">
        <f>ROUND((EV44),2)</f>
        <v>0</v>
      </c>
      <c r="AG44">
        <f>ROUND((AP44),2)</f>
        <v>0</v>
      </c>
      <c r="AH44">
        <f>(EW44)</f>
        <v>0</v>
      </c>
      <c r="AI44">
        <f>(EX44)</f>
        <v>0</v>
      </c>
      <c r="AJ44">
        <f>ROUND((AS44),2)</f>
        <v>0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  <c r="AS44">
        <v>0</v>
      </c>
      <c r="AT44">
        <v>80</v>
      </c>
      <c r="AU44">
        <v>60</v>
      </c>
      <c r="AV44">
        <v>1</v>
      </c>
      <c r="AW44">
        <v>1</v>
      </c>
      <c r="AZ44">
        <v>7.61</v>
      </c>
      <c r="BA44">
        <v>1</v>
      </c>
      <c r="BB44">
        <v>1</v>
      </c>
      <c r="BC44">
        <v>7.61</v>
      </c>
      <c r="BD44" t="s">
        <v>3</v>
      </c>
      <c r="BE44" t="s">
        <v>3</v>
      </c>
      <c r="BF44" t="s">
        <v>3</v>
      </c>
      <c r="BG44" t="s">
        <v>3</v>
      </c>
      <c r="BH44">
        <v>3</v>
      </c>
      <c r="BI44">
        <v>2</v>
      </c>
      <c r="BJ44" t="s">
        <v>3</v>
      </c>
      <c r="BM44">
        <v>110011</v>
      </c>
      <c r="BN44">
        <v>0</v>
      </c>
      <c r="BO44" t="s">
        <v>3</v>
      </c>
      <c r="BP44">
        <v>0</v>
      </c>
      <c r="BQ44">
        <v>3</v>
      </c>
      <c r="BR44">
        <v>0</v>
      </c>
      <c r="BS44">
        <v>1</v>
      </c>
      <c r="BT44">
        <v>1</v>
      </c>
      <c r="BU44">
        <v>1</v>
      </c>
      <c r="BV44">
        <v>1</v>
      </c>
      <c r="BW44">
        <v>1</v>
      </c>
      <c r="BX44">
        <v>1</v>
      </c>
      <c r="BY44" t="s">
        <v>3</v>
      </c>
      <c r="BZ44">
        <v>80</v>
      </c>
      <c r="CA44">
        <v>60</v>
      </c>
      <c r="CF44">
        <v>0</v>
      </c>
      <c r="CG44">
        <v>0</v>
      </c>
      <c r="CM44">
        <v>0</v>
      </c>
      <c r="CN44" t="s">
        <v>3</v>
      </c>
      <c r="CO44">
        <v>0</v>
      </c>
      <c r="CP44">
        <f>(P44+Q44+S44)</f>
        <v>0</v>
      </c>
      <c r="CQ44">
        <f>AC44*BC44</f>
        <v>0</v>
      </c>
      <c r="CR44">
        <f>AD44*BB44</f>
        <v>0</v>
      </c>
      <c r="CS44">
        <f>AE44*BS44</f>
        <v>0</v>
      </c>
      <c r="CT44">
        <f>AF44*BA44</f>
        <v>0</v>
      </c>
      <c r="CU44">
        <f>AG44</f>
        <v>0</v>
      </c>
      <c r="CV44">
        <f>AH44</f>
        <v>0</v>
      </c>
      <c r="CW44">
        <f>AI44</f>
        <v>0</v>
      </c>
      <c r="CX44">
        <f>AJ44</f>
        <v>0</v>
      </c>
      <c r="CY44">
        <f>(((S44+R44)*AT44)/100)</f>
        <v>0</v>
      </c>
      <c r="CZ44">
        <f>(((S44+R44)*AU44)/100)</f>
        <v>0</v>
      </c>
      <c r="DC44" t="s">
        <v>3</v>
      </c>
      <c r="DD44" t="s">
        <v>3</v>
      </c>
      <c r="DE44" t="s">
        <v>3</v>
      </c>
      <c r="DF44" t="s">
        <v>3</v>
      </c>
      <c r="DG44" t="s">
        <v>3</v>
      </c>
      <c r="DH44" t="s">
        <v>3</v>
      </c>
      <c r="DI44" t="s">
        <v>3</v>
      </c>
      <c r="DJ44" t="s">
        <v>3</v>
      </c>
      <c r="DK44" t="s">
        <v>3</v>
      </c>
      <c r="DL44" t="s">
        <v>3</v>
      </c>
      <c r="DM44" t="s">
        <v>3</v>
      </c>
      <c r="DN44">
        <v>0</v>
      </c>
      <c r="DO44">
        <v>0</v>
      </c>
      <c r="DP44">
        <v>1</v>
      </c>
      <c r="DQ44">
        <v>1</v>
      </c>
      <c r="DU44">
        <v>1013</v>
      </c>
      <c r="DV44" t="s">
        <v>14</v>
      </c>
      <c r="DW44" t="s">
        <v>14</v>
      </c>
      <c r="DX44">
        <v>1</v>
      </c>
      <c r="EE44">
        <v>38092745</v>
      </c>
      <c r="EF44">
        <v>3</v>
      </c>
      <c r="EG44" t="s">
        <v>16</v>
      </c>
      <c r="EH44">
        <v>0</v>
      </c>
      <c r="EI44" t="s">
        <v>3</v>
      </c>
      <c r="EJ44">
        <v>2</v>
      </c>
      <c r="EK44">
        <v>110011</v>
      </c>
      <c r="EL44" t="s">
        <v>37</v>
      </c>
      <c r="EM44" t="s">
        <v>18</v>
      </c>
      <c r="EO44" t="s">
        <v>3</v>
      </c>
      <c r="EQ44">
        <v>0</v>
      </c>
      <c r="ER44">
        <v>0</v>
      </c>
      <c r="ES44">
        <v>0</v>
      </c>
      <c r="ET44">
        <v>0</v>
      </c>
      <c r="EU44">
        <v>0</v>
      </c>
      <c r="EV44">
        <v>0</v>
      </c>
      <c r="EW44">
        <v>0</v>
      </c>
      <c r="EX44">
        <v>0</v>
      </c>
      <c r="FQ44">
        <v>0</v>
      </c>
      <c r="FR44">
        <f>ROUND(IF(AND(BH44=3,BI44=3),P44,0),2)</f>
        <v>0</v>
      </c>
      <c r="FS44">
        <v>0</v>
      </c>
      <c r="FX44">
        <v>80</v>
      </c>
      <c r="FY44">
        <v>60</v>
      </c>
      <c r="GA44" t="s">
        <v>3</v>
      </c>
      <c r="GD44">
        <v>0</v>
      </c>
      <c r="GF44">
        <v>-254468189</v>
      </c>
      <c r="GG44">
        <v>1</v>
      </c>
      <c r="GH44">
        <v>0</v>
      </c>
      <c r="GI44">
        <v>4</v>
      </c>
      <c r="GJ44">
        <v>0</v>
      </c>
      <c r="GK44">
        <f>ROUND(R44*(R12)/100,2)</f>
        <v>0</v>
      </c>
      <c r="GL44">
        <f>ROUND(IF(AND(BH44=3,BI44=3,FS44&lt;&gt;0),P44,0),2)</f>
        <v>0</v>
      </c>
      <c r="GM44">
        <f>ROUND(O44+X44+Y44+GK44,2)+GX44</f>
        <v>0</v>
      </c>
      <c r="GN44">
        <f>IF(OR(BI44=0,BI44=1),ROUND(O44+X44+Y44+GK44,2),0)</f>
        <v>0</v>
      </c>
      <c r="GO44">
        <f>IF(BI44=2,ROUND(O44+X44+Y44+GK44,2),0)</f>
        <v>0</v>
      </c>
      <c r="GP44">
        <f>IF(BI44=4,ROUND(O44+X44+Y44+GK44,2)+GX44,0)</f>
        <v>0</v>
      </c>
      <c r="GR44">
        <v>0</v>
      </c>
      <c r="GS44">
        <v>3</v>
      </c>
      <c r="GT44">
        <v>0</v>
      </c>
      <c r="GU44" t="s">
        <v>3</v>
      </c>
      <c r="GV44">
        <f>ROUND(GT44,2)</f>
        <v>0</v>
      </c>
      <c r="GW44">
        <v>1</v>
      </c>
      <c r="GX44">
        <f>ROUND(GV44*GW44*I44,2)</f>
        <v>0</v>
      </c>
      <c r="HA44">
        <v>0</v>
      </c>
      <c r="HB44">
        <v>0</v>
      </c>
      <c r="IK44">
        <v>0</v>
      </c>
    </row>
    <row r="45" spans="1:245" x14ac:dyDescent="0.2">
      <c r="A45">
        <v>18</v>
      </c>
      <c r="B45">
        <v>1</v>
      </c>
      <c r="C45">
        <v>68</v>
      </c>
      <c r="E45" t="s">
        <v>373</v>
      </c>
      <c r="F45" t="s">
        <v>372</v>
      </c>
      <c r="G45" t="s">
        <v>371</v>
      </c>
      <c r="H45" t="s">
        <v>14</v>
      </c>
      <c r="I45">
        <f>I41*J45</f>
        <v>2</v>
      </c>
      <c r="J45">
        <v>0.4</v>
      </c>
      <c r="O45">
        <f>ROUND(CP45,2)</f>
        <v>175728.75</v>
      </c>
      <c r="P45">
        <f>ROUND(CQ45*I45,2)</f>
        <v>175728.75</v>
      </c>
      <c r="Q45">
        <f>ROUND(CR45*I45,2)</f>
        <v>0</v>
      </c>
      <c r="R45">
        <f>ROUND(CS45*I45,2)</f>
        <v>0</v>
      </c>
      <c r="S45">
        <f>ROUND(CT45*I45,2)</f>
        <v>0</v>
      </c>
      <c r="T45">
        <f>ROUND(CU45*I45,2)</f>
        <v>0</v>
      </c>
      <c r="U45">
        <f>CV45*I45</f>
        <v>0</v>
      </c>
      <c r="V45">
        <f>CW45*I45</f>
        <v>0</v>
      </c>
      <c r="W45">
        <f>ROUND(CX45*I45,2)</f>
        <v>0</v>
      </c>
      <c r="X45">
        <f>ROUND(CY45,2)</f>
        <v>0</v>
      </c>
      <c r="Y45">
        <f>ROUND(CZ45,2)</f>
        <v>0</v>
      </c>
      <c r="AA45">
        <v>39045951</v>
      </c>
      <c r="AB45">
        <f>ROUND((AC45+AD45+AF45),2)</f>
        <v>11545.91</v>
      </c>
      <c r="AC45">
        <f>ROUND((ES45),2)</f>
        <v>11545.91</v>
      </c>
      <c r="AD45">
        <f>ROUND((((ET45)-(EU45))+AE45),2)</f>
        <v>0</v>
      </c>
      <c r="AE45">
        <f>ROUND((EU45),2)</f>
        <v>0</v>
      </c>
      <c r="AF45">
        <f>ROUND((EV45),2)</f>
        <v>0</v>
      </c>
      <c r="AG45">
        <f>ROUND((AP45),2)</f>
        <v>0</v>
      </c>
      <c r="AH45">
        <f>(EW45)</f>
        <v>0</v>
      </c>
      <c r="AI45">
        <f>(EX45)</f>
        <v>0</v>
      </c>
      <c r="AJ45">
        <f>ROUND((AS45),2)</f>
        <v>0</v>
      </c>
      <c r="AK45">
        <v>11545.91</v>
      </c>
      <c r="AL45">
        <v>11545.91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  <c r="AS45">
        <v>0</v>
      </c>
      <c r="AT45">
        <v>80</v>
      </c>
      <c r="AU45">
        <v>60</v>
      </c>
      <c r="AV45">
        <v>1</v>
      </c>
      <c r="AW45">
        <v>1</v>
      </c>
      <c r="AZ45">
        <v>7.61</v>
      </c>
      <c r="BA45">
        <v>1</v>
      </c>
      <c r="BB45">
        <v>1</v>
      </c>
      <c r="BC45">
        <v>7.61</v>
      </c>
      <c r="BD45" t="s">
        <v>3</v>
      </c>
      <c r="BE45" t="s">
        <v>3</v>
      </c>
      <c r="BF45" t="s">
        <v>3</v>
      </c>
      <c r="BG45" t="s">
        <v>3</v>
      </c>
      <c r="BH45">
        <v>3</v>
      </c>
      <c r="BI45">
        <v>2</v>
      </c>
      <c r="BJ45" t="s">
        <v>3</v>
      </c>
      <c r="BM45">
        <v>110011</v>
      </c>
      <c r="BN45">
        <v>0</v>
      </c>
      <c r="BO45" t="s">
        <v>3</v>
      </c>
      <c r="BP45">
        <v>0</v>
      </c>
      <c r="BQ45">
        <v>3</v>
      </c>
      <c r="BR45">
        <v>0</v>
      </c>
      <c r="BS45">
        <v>1</v>
      </c>
      <c r="BT45">
        <v>1</v>
      </c>
      <c r="BU45">
        <v>1</v>
      </c>
      <c r="BV45">
        <v>1</v>
      </c>
      <c r="BW45">
        <v>1</v>
      </c>
      <c r="BX45">
        <v>1</v>
      </c>
      <c r="BY45" t="s">
        <v>3</v>
      </c>
      <c r="BZ45">
        <v>80</v>
      </c>
      <c r="CA45">
        <v>60</v>
      </c>
      <c r="CF45">
        <v>0</v>
      </c>
      <c r="CG45">
        <v>0</v>
      </c>
      <c r="CM45">
        <v>0</v>
      </c>
      <c r="CN45" t="s">
        <v>3</v>
      </c>
      <c r="CO45">
        <v>0</v>
      </c>
      <c r="CP45">
        <f>(P45+Q45+S45)</f>
        <v>175728.75</v>
      </c>
      <c r="CQ45">
        <f>AC45*BC45</f>
        <v>87864.375100000005</v>
      </c>
      <c r="CR45">
        <f>AD45*BB45</f>
        <v>0</v>
      </c>
      <c r="CS45">
        <f>AE45*BS45</f>
        <v>0</v>
      </c>
      <c r="CT45">
        <f>AF45*BA45</f>
        <v>0</v>
      </c>
      <c r="CU45">
        <f>AG45</f>
        <v>0</v>
      </c>
      <c r="CV45">
        <f>AH45</f>
        <v>0</v>
      </c>
      <c r="CW45">
        <f>AI45</f>
        <v>0</v>
      </c>
      <c r="CX45">
        <f>AJ45</f>
        <v>0</v>
      </c>
      <c r="CY45">
        <f>(((S45+R45)*AT45)/100)</f>
        <v>0</v>
      </c>
      <c r="CZ45">
        <f>(((S45+R45)*AU45)/100)</f>
        <v>0</v>
      </c>
      <c r="DC45" t="s">
        <v>3</v>
      </c>
      <c r="DD45" t="s">
        <v>3</v>
      </c>
      <c r="DE45" t="s">
        <v>3</v>
      </c>
      <c r="DF45" t="s">
        <v>3</v>
      </c>
      <c r="DG45" t="s">
        <v>3</v>
      </c>
      <c r="DH45" t="s">
        <v>3</v>
      </c>
      <c r="DI45" t="s">
        <v>3</v>
      </c>
      <c r="DJ45" t="s">
        <v>3</v>
      </c>
      <c r="DK45" t="s">
        <v>3</v>
      </c>
      <c r="DL45" t="s">
        <v>3</v>
      </c>
      <c r="DM45" t="s">
        <v>3</v>
      </c>
      <c r="DN45">
        <v>0</v>
      </c>
      <c r="DO45">
        <v>0</v>
      </c>
      <c r="DP45">
        <v>1</v>
      </c>
      <c r="DQ45">
        <v>1</v>
      </c>
      <c r="DU45">
        <v>1013</v>
      </c>
      <c r="DV45" t="s">
        <v>14</v>
      </c>
      <c r="DW45" t="s">
        <v>14</v>
      </c>
      <c r="DX45">
        <v>1</v>
      </c>
      <c r="EE45">
        <v>38092745</v>
      </c>
      <c r="EF45">
        <v>3</v>
      </c>
      <c r="EG45" t="s">
        <v>16</v>
      </c>
      <c r="EH45">
        <v>0</v>
      </c>
      <c r="EI45" t="s">
        <v>3</v>
      </c>
      <c r="EJ45">
        <v>2</v>
      </c>
      <c r="EK45">
        <v>110011</v>
      </c>
      <c r="EL45" t="s">
        <v>37</v>
      </c>
      <c r="EM45" t="s">
        <v>18</v>
      </c>
      <c r="EO45" t="s">
        <v>3</v>
      </c>
      <c r="EQ45">
        <v>0</v>
      </c>
      <c r="ER45">
        <v>87864.41</v>
      </c>
      <c r="ES45">
        <v>11545.91</v>
      </c>
      <c r="ET45">
        <v>0</v>
      </c>
      <c r="EU45">
        <v>0</v>
      </c>
      <c r="EV45">
        <v>0</v>
      </c>
      <c r="EW45">
        <v>0</v>
      </c>
      <c r="EX45">
        <v>0</v>
      </c>
      <c r="EZ45">
        <v>5</v>
      </c>
      <c r="FC45">
        <v>1</v>
      </c>
      <c r="FD45">
        <v>18</v>
      </c>
      <c r="FF45">
        <v>103680</v>
      </c>
      <c r="FQ45">
        <v>0</v>
      </c>
      <c r="FR45">
        <f>ROUND(IF(AND(BH45=3,BI45=3),P45,0),2)</f>
        <v>0</v>
      </c>
      <c r="FS45">
        <v>0</v>
      </c>
      <c r="FX45">
        <v>80</v>
      </c>
      <c r="FY45">
        <v>60</v>
      </c>
      <c r="GA45" t="s">
        <v>370</v>
      </c>
      <c r="GD45">
        <v>0</v>
      </c>
      <c r="GF45">
        <v>-1507248082</v>
      </c>
      <c r="GG45">
        <v>1</v>
      </c>
      <c r="GH45">
        <v>3</v>
      </c>
      <c r="GI45">
        <v>4</v>
      </c>
      <c r="GJ45">
        <v>0</v>
      </c>
      <c r="GK45">
        <f>ROUND(R45*(R12)/100,2)</f>
        <v>0</v>
      </c>
      <c r="GL45">
        <f>ROUND(IF(AND(BH45=3,BI45=3,FS45&lt;&gt;0),P45,0),2)</f>
        <v>0</v>
      </c>
      <c r="GM45">
        <f>ROUND(O45+X45+Y45+GK45,2)+GX45</f>
        <v>175728.75</v>
      </c>
      <c r="GN45">
        <f>IF(OR(BI45=0,BI45=1),ROUND(O45+X45+Y45+GK45,2),0)</f>
        <v>0</v>
      </c>
      <c r="GO45">
        <f>IF(BI45=2,ROUND(O45+X45+Y45+GK45,2),0)</f>
        <v>175728.75</v>
      </c>
      <c r="GP45">
        <f>IF(BI45=4,ROUND(O45+X45+Y45+GK45,2)+GX45,0)</f>
        <v>0</v>
      </c>
      <c r="GR45">
        <v>1</v>
      </c>
      <c r="GS45">
        <v>1</v>
      </c>
      <c r="GT45">
        <v>0</v>
      </c>
      <c r="GU45" t="s">
        <v>3</v>
      </c>
      <c r="GV45">
        <f>ROUND(GT45,2)</f>
        <v>0</v>
      </c>
      <c r="GW45">
        <v>1</v>
      </c>
      <c r="GX45">
        <f>ROUND(GV45*GW45*I45,2)</f>
        <v>0</v>
      </c>
      <c r="HA45">
        <v>0</v>
      </c>
      <c r="HB45">
        <v>0</v>
      </c>
      <c r="IK45">
        <v>0</v>
      </c>
    </row>
    <row r="46" spans="1:245" x14ac:dyDescent="0.2">
      <c r="A46">
        <v>17</v>
      </c>
      <c r="B46">
        <v>1</v>
      </c>
      <c r="C46">
        <f>ROW([1]SmtRes!A76)</f>
        <v>76</v>
      </c>
      <c r="D46">
        <f>ROW([1]EtalonRes!A63)</f>
        <v>63</v>
      </c>
      <c r="E46" t="s">
        <v>86</v>
      </c>
      <c r="F46" t="s">
        <v>71</v>
      </c>
      <c r="G46" t="s">
        <v>72</v>
      </c>
      <c r="H46" t="s">
        <v>14</v>
      </c>
      <c r="I46">
        <v>43</v>
      </c>
      <c r="J46">
        <v>0</v>
      </c>
      <c r="O46">
        <f>ROUND(CP46,2)</f>
        <v>10068.86</v>
      </c>
      <c r="P46">
        <f>ROUND(CQ46*I46,2)</f>
        <v>4132.91</v>
      </c>
      <c r="Q46">
        <f>ROUND(CR46*I46,2)</f>
        <v>0</v>
      </c>
      <c r="R46">
        <f>ROUND(CS46*I46,2)</f>
        <v>0</v>
      </c>
      <c r="S46">
        <f>ROUND(CT46*I46,2)</f>
        <v>5935.95</v>
      </c>
      <c r="T46">
        <f>ROUND(CU46*I46,2)</f>
        <v>0</v>
      </c>
      <c r="U46">
        <f>CV46*I46</f>
        <v>86</v>
      </c>
      <c r="V46">
        <f>CW46*I46</f>
        <v>0</v>
      </c>
      <c r="W46">
        <f>ROUND(CX46*I46,2)</f>
        <v>0</v>
      </c>
      <c r="X46">
        <f>ROUND(CY46,2)</f>
        <v>5461.07</v>
      </c>
      <c r="Y46">
        <f>ROUND(CZ46,2)</f>
        <v>3858.37</v>
      </c>
      <c r="AA46">
        <v>39045951</v>
      </c>
      <c r="AB46">
        <f>ROUND((AC46+AD46+AF46),2)</f>
        <v>30.77</v>
      </c>
      <c r="AC46">
        <f>ROUND((ES46),2)</f>
        <v>12.63</v>
      </c>
      <c r="AD46">
        <f>ROUND((((ET46)-(EU46))+AE46),2)</f>
        <v>0</v>
      </c>
      <c r="AE46">
        <f>ROUND((EU46),2)</f>
        <v>0</v>
      </c>
      <c r="AF46">
        <f>ROUND((EV46),2)</f>
        <v>18.14</v>
      </c>
      <c r="AG46">
        <f>ROUND((AP46),2)</f>
        <v>0</v>
      </c>
      <c r="AH46">
        <f>(EW46)</f>
        <v>2</v>
      </c>
      <c r="AI46">
        <f>(EX46)</f>
        <v>0</v>
      </c>
      <c r="AJ46">
        <f>ROUND((AS46),2)</f>
        <v>0</v>
      </c>
      <c r="AK46">
        <v>30.77</v>
      </c>
      <c r="AL46">
        <v>12.63</v>
      </c>
      <c r="AM46">
        <v>0</v>
      </c>
      <c r="AN46">
        <v>0</v>
      </c>
      <c r="AO46">
        <v>18.14</v>
      </c>
      <c r="AP46">
        <v>0</v>
      </c>
      <c r="AQ46">
        <v>2</v>
      </c>
      <c r="AR46">
        <v>0</v>
      </c>
      <c r="AS46">
        <v>0</v>
      </c>
      <c r="AT46">
        <v>92</v>
      </c>
      <c r="AU46">
        <v>65</v>
      </c>
      <c r="AV46">
        <v>1</v>
      </c>
      <c r="AW46">
        <v>1</v>
      </c>
      <c r="AZ46">
        <v>7.61</v>
      </c>
      <c r="BA46">
        <v>7.61</v>
      </c>
      <c r="BB46">
        <v>7.61</v>
      </c>
      <c r="BC46">
        <v>7.61</v>
      </c>
      <c r="BD46" t="s">
        <v>3</v>
      </c>
      <c r="BE46" t="s">
        <v>3</v>
      </c>
      <c r="BF46" t="s">
        <v>3</v>
      </c>
      <c r="BG46" t="s">
        <v>3</v>
      </c>
      <c r="BH46">
        <v>0</v>
      </c>
      <c r="BI46">
        <v>2</v>
      </c>
      <c r="BJ46" t="s">
        <v>73</v>
      </c>
      <c r="BM46">
        <v>110004</v>
      </c>
      <c r="BN46">
        <v>0</v>
      </c>
      <c r="BO46" t="s">
        <v>3</v>
      </c>
      <c r="BP46">
        <v>0</v>
      </c>
      <c r="BQ46">
        <v>3</v>
      </c>
      <c r="BR46">
        <v>0</v>
      </c>
      <c r="BS46">
        <v>7.61</v>
      </c>
      <c r="BT46">
        <v>1</v>
      </c>
      <c r="BU46">
        <v>1</v>
      </c>
      <c r="BV46">
        <v>1</v>
      </c>
      <c r="BW46">
        <v>1</v>
      </c>
      <c r="BX46">
        <v>1</v>
      </c>
      <c r="BY46" t="s">
        <v>3</v>
      </c>
      <c r="BZ46">
        <v>92</v>
      </c>
      <c r="CA46">
        <v>65</v>
      </c>
      <c r="CF46">
        <v>0</v>
      </c>
      <c r="CG46">
        <v>0</v>
      </c>
      <c r="CM46">
        <v>0</v>
      </c>
      <c r="CN46" t="s">
        <v>3</v>
      </c>
      <c r="CO46">
        <v>0</v>
      </c>
      <c r="CP46">
        <f>(P46+Q46+S46)</f>
        <v>10068.86</v>
      </c>
      <c r="CQ46">
        <f>AC46*BC46</f>
        <v>96.114300000000014</v>
      </c>
      <c r="CR46">
        <f>AD46*BB46</f>
        <v>0</v>
      </c>
      <c r="CS46">
        <f>AE46*BS46</f>
        <v>0</v>
      </c>
      <c r="CT46">
        <f>AF46*BA46</f>
        <v>138.0454</v>
      </c>
      <c r="CU46">
        <f>AG46</f>
        <v>0</v>
      </c>
      <c r="CV46">
        <f>AH46</f>
        <v>2</v>
      </c>
      <c r="CW46">
        <f>AI46</f>
        <v>0</v>
      </c>
      <c r="CX46">
        <f>AJ46</f>
        <v>0</v>
      </c>
      <c r="CY46">
        <f>(((S46+R46)*AT46)/100)</f>
        <v>5461.0740000000005</v>
      </c>
      <c r="CZ46">
        <f>(((S46+R46)*AU46)/100)</f>
        <v>3858.3674999999998</v>
      </c>
      <c r="DC46" t="s">
        <v>3</v>
      </c>
      <c r="DD46" t="s">
        <v>3</v>
      </c>
      <c r="DE46" t="s">
        <v>3</v>
      </c>
      <c r="DF46" t="s">
        <v>3</v>
      </c>
      <c r="DG46" t="s">
        <v>3</v>
      </c>
      <c r="DH46" t="s">
        <v>3</v>
      </c>
      <c r="DI46" t="s">
        <v>3</v>
      </c>
      <c r="DJ46" t="s">
        <v>3</v>
      </c>
      <c r="DK46" t="s">
        <v>3</v>
      </c>
      <c r="DL46" t="s">
        <v>3</v>
      </c>
      <c r="DM46" t="s">
        <v>3</v>
      </c>
      <c r="DN46">
        <v>0</v>
      </c>
      <c r="DO46">
        <v>0</v>
      </c>
      <c r="DP46">
        <v>1</v>
      </c>
      <c r="DQ46">
        <v>1</v>
      </c>
      <c r="DU46">
        <v>1013</v>
      </c>
      <c r="DV46" t="s">
        <v>14</v>
      </c>
      <c r="DW46" t="s">
        <v>14</v>
      </c>
      <c r="DX46">
        <v>1</v>
      </c>
      <c r="EE46">
        <v>38092702</v>
      </c>
      <c r="EF46">
        <v>3</v>
      </c>
      <c r="EG46" t="s">
        <v>16</v>
      </c>
      <c r="EH46">
        <v>0</v>
      </c>
      <c r="EI46" t="s">
        <v>3</v>
      </c>
      <c r="EJ46">
        <v>2</v>
      </c>
      <c r="EK46">
        <v>110004</v>
      </c>
      <c r="EL46" t="s">
        <v>24</v>
      </c>
      <c r="EM46" t="s">
        <v>18</v>
      </c>
      <c r="EO46" t="s">
        <v>3</v>
      </c>
      <c r="EQ46">
        <v>0</v>
      </c>
      <c r="ER46">
        <v>30.77</v>
      </c>
      <c r="ES46">
        <v>12.63</v>
      </c>
      <c r="ET46">
        <v>0</v>
      </c>
      <c r="EU46">
        <v>0</v>
      </c>
      <c r="EV46">
        <v>18.14</v>
      </c>
      <c r="EW46">
        <v>2</v>
      </c>
      <c r="EX46">
        <v>0</v>
      </c>
      <c r="EY46">
        <v>0</v>
      </c>
      <c r="FQ46">
        <v>0</v>
      </c>
      <c r="FR46">
        <f>ROUND(IF(AND(BH46=3,BI46=3),P46,0),2)</f>
        <v>0</v>
      </c>
      <c r="FS46">
        <v>0</v>
      </c>
      <c r="FX46">
        <v>92</v>
      </c>
      <c r="FY46">
        <v>65</v>
      </c>
      <c r="GA46" t="s">
        <v>3</v>
      </c>
      <c r="GD46">
        <v>0</v>
      </c>
      <c r="GF46">
        <v>-1929198871</v>
      </c>
      <c r="GG46">
        <v>1</v>
      </c>
      <c r="GH46">
        <v>1</v>
      </c>
      <c r="GI46">
        <v>4</v>
      </c>
      <c r="GJ46">
        <v>0</v>
      </c>
      <c r="GK46">
        <f>ROUND(R46*(R12)/100,2)</f>
        <v>0</v>
      </c>
      <c r="GL46">
        <f>ROUND(IF(AND(BH46=3,BI46=3,FS46&lt;&gt;0),P46,0),2)</f>
        <v>0</v>
      </c>
      <c r="GM46">
        <f>ROUND(O46+X46+Y46+GK46,2)+GX46</f>
        <v>19388.3</v>
      </c>
      <c r="GN46">
        <f>IF(OR(BI46=0,BI46=1),ROUND(O46+X46+Y46+GK46,2),0)</f>
        <v>0</v>
      </c>
      <c r="GO46">
        <f>IF(BI46=2,ROUND(O46+X46+Y46+GK46,2),0)</f>
        <v>19388.3</v>
      </c>
      <c r="GP46">
        <f>IF(BI46=4,ROUND(O46+X46+Y46+GK46,2)+GX46,0)</f>
        <v>0</v>
      </c>
      <c r="GR46">
        <v>0</v>
      </c>
      <c r="GS46">
        <v>3</v>
      </c>
      <c r="GT46">
        <v>0</v>
      </c>
      <c r="GU46" t="s">
        <v>3</v>
      </c>
      <c r="GV46">
        <f>ROUND(GT46,2)</f>
        <v>0</v>
      </c>
      <c r="GW46">
        <v>1</v>
      </c>
      <c r="GX46">
        <f>ROUND(GV46*GW46*I46,2)</f>
        <v>0</v>
      </c>
      <c r="HA46">
        <v>0</v>
      </c>
      <c r="HB46">
        <v>0</v>
      </c>
      <c r="IK46">
        <v>0</v>
      </c>
    </row>
    <row r="47" spans="1:245" x14ac:dyDescent="0.2">
      <c r="A47">
        <v>18</v>
      </c>
      <c r="B47">
        <v>1</v>
      </c>
      <c r="C47">
        <v>76</v>
      </c>
      <c r="E47" t="s">
        <v>90</v>
      </c>
      <c r="F47" t="s">
        <v>75</v>
      </c>
      <c r="G47" t="s">
        <v>76</v>
      </c>
      <c r="H47" t="s">
        <v>14</v>
      </c>
      <c r="I47">
        <f>I46*J47</f>
        <v>43</v>
      </c>
      <c r="J47">
        <v>1</v>
      </c>
      <c r="O47">
        <f>ROUND(CP47,2)</f>
        <v>47955.56</v>
      </c>
      <c r="P47">
        <f>ROUND(CQ47*I47,2)</f>
        <v>47955.56</v>
      </c>
      <c r="Q47">
        <f>ROUND(CR47*I47,2)</f>
        <v>0</v>
      </c>
      <c r="R47">
        <f>ROUND(CS47*I47,2)</f>
        <v>0</v>
      </c>
      <c r="S47">
        <f>ROUND(CT47*I47,2)</f>
        <v>0</v>
      </c>
      <c r="T47">
        <f>ROUND(CU47*I47,2)</f>
        <v>0</v>
      </c>
      <c r="U47">
        <f>CV47*I47</f>
        <v>0</v>
      </c>
      <c r="V47">
        <f>CW47*I47</f>
        <v>0</v>
      </c>
      <c r="W47">
        <f>ROUND(CX47*I47,2)</f>
        <v>0</v>
      </c>
      <c r="X47">
        <f>ROUND(CY47,2)</f>
        <v>0</v>
      </c>
      <c r="Y47">
        <f>ROUND(CZ47,2)</f>
        <v>0</v>
      </c>
      <c r="AA47">
        <v>39045951</v>
      </c>
      <c r="AB47">
        <f>ROUND((AC47+AD47+AF47),2)</f>
        <v>146.55000000000001</v>
      </c>
      <c r="AC47">
        <f>ROUND((ES47),2)</f>
        <v>146.55000000000001</v>
      </c>
      <c r="AD47">
        <f>ROUND((((ET47)-(EU47))+AE47),2)</f>
        <v>0</v>
      </c>
      <c r="AE47">
        <f>ROUND((EU47),2)</f>
        <v>0</v>
      </c>
      <c r="AF47">
        <f>ROUND((EV47),2)</f>
        <v>0</v>
      </c>
      <c r="AG47">
        <f>ROUND((AP47),2)</f>
        <v>0</v>
      </c>
      <c r="AH47">
        <f>(EW47)</f>
        <v>0</v>
      </c>
      <c r="AI47">
        <f>(EX47)</f>
        <v>0</v>
      </c>
      <c r="AJ47">
        <f>ROUND((AS47),2)</f>
        <v>0</v>
      </c>
      <c r="AK47">
        <v>146.55000000000001</v>
      </c>
      <c r="AL47">
        <v>146.55000000000001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  <c r="AS47">
        <v>0</v>
      </c>
      <c r="AT47">
        <v>92</v>
      </c>
      <c r="AU47">
        <v>65</v>
      </c>
      <c r="AV47">
        <v>1</v>
      </c>
      <c r="AW47">
        <v>1</v>
      </c>
      <c r="AZ47">
        <v>7.61</v>
      </c>
      <c r="BA47">
        <v>1</v>
      </c>
      <c r="BB47">
        <v>1</v>
      </c>
      <c r="BC47">
        <v>7.61</v>
      </c>
      <c r="BD47" t="s">
        <v>3</v>
      </c>
      <c r="BE47" t="s">
        <v>3</v>
      </c>
      <c r="BF47" t="s">
        <v>3</v>
      </c>
      <c r="BG47" t="s">
        <v>3</v>
      </c>
      <c r="BH47">
        <v>3</v>
      </c>
      <c r="BI47">
        <v>2</v>
      </c>
      <c r="BJ47" t="s">
        <v>3</v>
      </c>
      <c r="BM47">
        <v>110004</v>
      </c>
      <c r="BN47">
        <v>0</v>
      </c>
      <c r="BO47" t="s">
        <v>3</v>
      </c>
      <c r="BP47">
        <v>0</v>
      </c>
      <c r="BQ47">
        <v>3</v>
      </c>
      <c r="BR47">
        <v>0</v>
      </c>
      <c r="BS47">
        <v>1</v>
      </c>
      <c r="BT47">
        <v>1</v>
      </c>
      <c r="BU47">
        <v>1</v>
      </c>
      <c r="BV47">
        <v>1</v>
      </c>
      <c r="BW47">
        <v>1</v>
      </c>
      <c r="BX47">
        <v>1</v>
      </c>
      <c r="BY47" t="s">
        <v>3</v>
      </c>
      <c r="BZ47">
        <v>92</v>
      </c>
      <c r="CA47">
        <v>65</v>
      </c>
      <c r="CF47">
        <v>0</v>
      </c>
      <c r="CG47">
        <v>0</v>
      </c>
      <c r="CM47">
        <v>0</v>
      </c>
      <c r="CN47" t="s">
        <v>3</v>
      </c>
      <c r="CO47">
        <v>0</v>
      </c>
      <c r="CP47">
        <f>(P47+Q47+S47)</f>
        <v>47955.56</v>
      </c>
      <c r="CQ47">
        <f>AC47*BC47</f>
        <v>1115.2455000000002</v>
      </c>
      <c r="CR47">
        <f>AD47*BB47</f>
        <v>0</v>
      </c>
      <c r="CS47">
        <f>AE47*BS47</f>
        <v>0</v>
      </c>
      <c r="CT47">
        <f>AF47*BA47</f>
        <v>0</v>
      </c>
      <c r="CU47">
        <f>AG47</f>
        <v>0</v>
      </c>
      <c r="CV47">
        <f>AH47</f>
        <v>0</v>
      </c>
      <c r="CW47">
        <f>AI47</f>
        <v>0</v>
      </c>
      <c r="CX47">
        <f>AJ47</f>
        <v>0</v>
      </c>
      <c r="CY47">
        <f>(((S47+R47)*AT47)/100)</f>
        <v>0</v>
      </c>
      <c r="CZ47">
        <f>(((S47+R47)*AU47)/100)</f>
        <v>0</v>
      </c>
      <c r="DC47" t="s">
        <v>3</v>
      </c>
      <c r="DD47" t="s">
        <v>3</v>
      </c>
      <c r="DE47" t="s">
        <v>3</v>
      </c>
      <c r="DF47" t="s">
        <v>3</v>
      </c>
      <c r="DG47" t="s">
        <v>3</v>
      </c>
      <c r="DH47" t="s">
        <v>3</v>
      </c>
      <c r="DI47" t="s">
        <v>3</v>
      </c>
      <c r="DJ47" t="s">
        <v>3</v>
      </c>
      <c r="DK47" t="s">
        <v>3</v>
      </c>
      <c r="DL47" t="s">
        <v>3</v>
      </c>
      <c r="DM47" t="s">
        <v>3</v>
      </c>
      <c r="DN47">
        <v>0</v>
      </c>
      <c r="DO47">
        <v>0</v>
      </c>
      <c r="DP47">
        <v>1</v>
      </c>
      <c r="DQ47">
        <v>1</v>
      </c>
      <c r="DU47">
        <v>1013</v>
      </c>
      <c r="DV47" t="s">
        <v>14</v>
      </c>
      <c r="DW47" t="s">
        <v>14</v>
      </c>
      <c r="DX47">
        <v>1</v>
      </c>
      <c r="EE47">
        <v>38092702</v>
      </c>
      <c r="EF47">
        <v>3</v>
      </c>
      <c r="EG47" t="s">
        <v>16</v>
      </c>
      <c r="EH47">
        <v>0</v>
      </c>
      <c r="EI47" t="s">
        <v>3</v>
      </c>
      <c r="EJ47">
        <v>2</v>
      </c>
      <c r="EK47">
        <v>110004</v>
      </c>
      <c r="EL47" t="s">
        <v>24</v>
      </c>
      <c r="EM47" t="s">
        <v>18</v>
      </c>
      <c r="EO47" t="s">
        <v>3</v>
      </c>
      <c r="EQ47">
        <v>0</v>
      </c>
      <c r="ER47">
        <v>1115.25</v>
      </c>
      <c r="ES47">
        <v>146.55000000000001</v>
      </c>
      <c r="ET47">
        <v>0</v>
      </c>
      <c r="EU47">
        <v>0</v>
      </c>
      <c r="EV47">
        <v>0</v>
      </c>
      <c r="EW47">
        <v>0</v>
      </c>
      <c r="EX47">
        <v>0</v>
      </c>
      <c r="EZ47">
        <v>5</v>
      </c>
      <c r="FC47">
        <v>1</v>
      </c>
      <c r="FD47">
        <v>18</v>
      </c>
      <c r="FF47">
        <v>1316</v>
      </c>
      <c r="FQ47">
        <v>0</v>
      </c>
      <c r="FR47">
        <f>ROUND(IF(AND(BH47=3,BI47=3),P47,0),2)</f>
        <v>0</v>
      </c>
      <c r="FS47">
        <v>0</v>
      </c>
      <c r="FX47">
        <v>92</v>
      </c>
      <c r="FY47">
        <v>65</v>
      </c>
      <c r="GA47" t="s">
        <v>77</v>
      </c>
      <c r="GD47">
        <v>0</v>
      </c>
      <c r="GF47">
        <v>255710640</v>
      </c>
      <c r="GG47">
        <v>1</v>
      </c>
      <c r="GH47">
        <v>3</v>
      </c>
      <c r="GI47">
        <v>4</v>
      </c>
      <c r="GJ47">
        <v>0</v>
      </c>
      <c r="GK47">
        <f>ROUND(R47*(R12)/100,2)</f>
        <v>0</v>
      </c>
      <c r="GL47">
        <f>ROUND(IF(AND(BH47=3,BI47=3,FS47&lt;&gt;0),P47,0),2)</f>
        <v>0</v>
      </c>
      <c r="GM47">
        <f>ROUND(O47+X47+Y47+GK47,2)+GX47</f>
        <v>47955.56</v>
      </c>
      <c r="GN47">
        <f>IF(OR(BI47=0,BI47=1),ROUND(O47+X47+Y47+GK47,2),0)</f>
        <v>0</v>
      </c>
      <c r="GO47">
        <f>IF(BI47=2,ROUND(O47+X47+Y47+GK47,2),0)</f>
        <v>47955.56</v>
      </c>
      <c r="GP47">
        <f>IF(BI47=4,ROUND(O47+X47+Y47+GK47,2)+GX47,0)</f>
        <v>0</v>
      </c>
      <c r="GR47">
        <v>1</v>
      </c>
      <c r="GS47">
        <v>1</v>
      </c>
      <c r="GT47">
        <v>0</v>
      </c>
      <c r="GU47" t="s">
        <v>3</v>
      </c>
      <c r="GV47">
        <f>ROUND(GT47,2)</f>
        <v>0</v>
      </c>
      <c r="GW47">
        <v>1</v>
      </c>
      <c r="GX47">
        <f>ROUND(GV47*GW47*I47,2)</f>
        <v>0</v>
      </c>
      <c r="HA47">
        <v>0</v>
      </c>
      <c r="HB47">
        <v>0</v>
      </c>
      <c r="IK47">
        <v>0</v>
      </c>
    </row>
    <row r="48" spans="1:245" x14ac:dyDescent="0.2">
      <c r="A48">
        <v>17</v>
      </c>
      <c r="B48">
        <v>1</v>
      </c>
      <c r="C48">
        <f>ROW([1]SmtRes!A83)</f>
        <v>83</v>
      </c>
      <c r="D48">
        <f>ROW([1]EtalonRes!A69)</f>
        <v>69</v>
      </c>
      <c r="E48" t="s">
        <v>94</v>
      </c>
      <c r="F48" t="s">
        <v>369</v>
      </c>
      <c r="G48" t="s">
        <v>368</v>
      </c>
      <c r="H48" t="s">
        <v>14</v>
      </c>
      <c r="I48">
        <v>1</v>
      </c>
      <c r="J48">
        <v>0</v>
      </c>
      <c r="O48">
        <f>ROUND(CP48,2)</f>
        <v>148.54</v>
      </c>
      <c r="P48">
        <f>ROUND(CQ48*I48,2)</f>
        <v>6.16</v>
      </c>
      <c r="Q48">
        <f>ROUND(CR48*I48,2)</f>
        <v>67.650000000000006</v>
      </c>
      <c r="R48">
        <f>ROUND(CS48*I48,2)</f>
        <v>9.59</v>
      </c>
      <c r="S48">
        <f>ROUND(CT48*I48,2)</f>
        <v>74.73</v>
      </c>
      <c r="T48">
        <f>ROUND(CU48*I48,2)</f>
        <v>0</v>
      </c>
      <c r="U48">
        <f>CV48*I48</f>
        <v>0.99</v>
      </c>
      <c r="V48">
        <f>CW48*I48</f>
        <v>0.1</v>
      </c>
      <c r="W48">
        <f>ROUND(CX48*I48,2)</f>
        <v>0</v>
      </c>
      <c r="X48">
        <f>ROUND(CY48,2)</f>
        <v>80.099999999999994</v>
      </c>
      <c r="Y48">
        <f>ROUND(CZ48,2)</f>
        <v>54.81</v>
      </c>
      <c r="AA48">
        <v>39045951</v>
      </c>
      <c r="AB48">
        <f>ROUND((AC48+AD48+AF48),2)</f>
        <v>19.52</v>
      </c>
      <c r="AC48">
        <f>ROUND((ES48),2)</f>
        <v>0.81</v>
      </c>
      <c r="AD48">
        <f>ROUND((((ET48)-(EU48))+AE48),2)</f>
        <v>8.89</v>
      </c>
      <c r="AE48">
        <f>ROUND((EU48),2)</f>
        <v>1.26</v>
      </c>
      <c r="AF48">
        <f>ROUND((EV48),2)</f>
        <v>9.82</v>
      </c>
      <c r="AG48">
        <f>ROUND((AP48),2)</f>
        <v>0</v>
      </c>
      <c r="AH48">
        <f>(EW48)</f>
        <v>0.99</v>
      </c>
      <c r="AI48">
        <f>(EX48)</f>
        <v>0.1</v>
      </c>
      <c r="AJ48">
        <f>ROUND((AS48),2)</f>
        <v>0</v>
      </c>
      <c r="AK48">
        <v>19.52</v>
      </c>
      <c r="AL48">
        <v>0.81</v>
      </c>
      <c r="AM48">
        <v>8.89</v>
      </c>
      <c r="AN48">
        <v>1.26</v>
      </c>
      <c r="AO48">
        <v>9.82</v>
      </c>
      <c r="AP48">
        <v>0</v>
      </c>
      <c r="AQ48">
        <v>0.99</v>
      </c>
      <c r="AR48">
        <v>0.1</v>
      </c>
      <c r="AS48">
        <v>0</v>
      </c>
      <c r="AT48">
        <v>95</v>
      </c>
      <c r="AU48">
        <v>65</v>
      </c>
      <c r="AV48">
        <v>1</v>
      </c>
      <c r="AW48">
        <v>1</v>
      </c>
      <c r="AZ48">
        <v>7.61</v>
      </c>
      <c r="BA48">
        <v>7.61</v>
      </c>
      <c r="BB48">
        <v>7.61</v>
      </c>
      <c r="BC48">
        <v>7.61</v>
      </c>
      <c r="BD48" t="s">
        <v>3</v>
      </c>
      <c r="BE48" t="s">
        <v>3</v>
      </c>
      <c r="BF48" t="s">
        <v>3</v>
      </c>
      <c r="BG48" t="s">
        <v>3</v>
      </c>
      <c r="BH48">
        <v>0</v>
      </c>
      <c r="BI48">
        <v>2</v>
      </c>
      <c r="BJ48" t="s">
        <v>367</v>
      </c>
      <c r="BM48">
        <v>108001</v>
      </c>
      <c r="BN48">
        <v>0</v>
      </c>
      <c r="BO48" t="s">
        <v>3</v>
      </c>
      <c r="BP48">
        <v>0</v>
      </c>
      <c r="BQ48">
        <v>3</v>
      </c>
      <c r="BR48">
        <v>0</v>
      </c>
      <c r="BS48">
        <v>7.61</v>
      </c>
      <c r="BT48">
        <v>1</v>
      </c>
      <c r="BU48">
        <v>1</v>
      </c>
      <c r="BV48">
        <v>1</v>
      </c>
      <c r="BW48">
        <v>1</v>
      </c>
      <c r="BX48">
        <v>1</v>
      </c>
      <c r="BY48" t="s">
        <v>3</v>
      </c>
      <c r="BZ48">
        <v>95</v>
      </c>
      <c r="CA48">
        <v>65</v>
      </c>
      <c r="CF48">
        <v>0</v>
      </c>
      <c r="CG48">
        <v>0</v>
      </c>
      <c r="CM48">
        <v>0</v>
      </c>
      <c r="CN48" t="s">
        <v>3</v>
      </c>
      <c r="CO48">
        <v>0</v>
      </c>
      <c r="CP48">
        <f>(P48+Q48+S48)</f>
        <v>148.54000000000002</v>
      </c>
      <c r="CQ48">
        <f>AC48*BC48</f>
        <v>6.1641000000000004</v>
      </c>
      <c r="CR48">
        <f>AD48*BB48</f>
        <v>67.652900000000002</v>
      </c>
      <c r="CS48">
        <f>AE48*BS48</f>
        <v>9.5886000000000013</v>
      </c>
      <c r="CT48">
        <f>AF48*BA48</f>
        <v>74.730200000000011</v>
      </c>
      <c r="CU48">
        <f>AG48</f>
        <v>0</v>
      </c>
      <c r="CV48">
        <f>AH48</f>
        <v>0.99</v>
      </c>
      <c r="CW48">
        <f>AI48</f>
        <v>0.1</v>
      </c>
      <c r="CX48">
        <f>AJ48</f>
        <v>0</v>
      </c>
      <c r="CY48">
        <f>(((S48+R48)*AT48)/100)</f>
        <v>80.103999999999999</v>
      </c>
      <c r="CZ48">
        <f>(((S48+R48)*AU48)/100)</f>
        <v>54.808</v>
      </c>
      <c r="DC48" t="s">
        <v>3</v>
      </c>
      <c r="DD48" t="s">
        <v>3</v>
      </c>
      <c r="DE48" t="s">
        <v>3</v>
      </c>
      <c r="DF48" t="s">
        <v>3</v>
      </c>
      <c r="DG48" t="s">
        <v>3</v>
      </c>
      <c r="DH48" t="s">
        <v>3</v>
      </c>
      <c r="DI48" t="s">
        <v>3</v>
      </c>
      <c r="DJ48" t="s">
        <v>3</v>
      </c>
      <c r="DK48" t="s">
        <v>3</v>
      </c>
      <c r="DL48" t="s">
        <v>3</v>
      </c>
      <c r="DM48" t="s">
        <v>3</v>
      </c>
      <c r="DN48">
        <v>0</v>
      </c>
      <c r="DO48">
        <v>0</v>
      </c>
      <c r="DP48">
        <v>1</v>
      </c>
      <c r="DQ48">
        <v>1</v>
      </c>
      <c r="DU48">
        <v>1013</v>
      </c>
      <c r="DV48" t="s">
        <v>14</v>
      </c>
      <c r="DW48" t="s">
        <v>14</v>
      </c>
      <c r="DX48">
        <v>1</v>
      </c>
      <c r="EE48">
        <v>38092698</v>
      </c>
      <c r="EF48">
        <v>3</v>
      </c>
      <c r="EG48" t="s">
        <v>16</v>
      </c>
      <c r="EH48">
        <v>0</v>
      </c>
      <c r="EI48" t="s">
        <v>3</v>
      </c>
      <c r="EJ48">
        <v>2</v>
      </c>
      <c r="EK48">
        <v>108001</v>
      </c>
      <c r="EL48" t="s">
        <v>56</v>
      </c>
      <c r="EM48" t="s">
        <v>57</v>
      </c>
      <c r="EO48" t="s">
        <v>3</v>
      </c>
      <c r="EQ48">
        <v>0</v>
      </c>
      <c r="ER48">
        <v>19.52</v>
      </c>
      <c r="ES48">
        <v>0.81</v>
      </c>
      <c r="ET48">
        <v>8.89</v>
      </c>
      <c r="EU48">
        <v>1.26</v>
      </c>
      <c r="EV48">
        <v>9.82</v>
      </c>
      <c r="EW48">
        <v>0.99</v>
      </c>
      <c r="EX48">
        <v>0.1</v>
      </c>
      <c r="EY48">
        <v>0</v>
      </c>
      <c r="FQ48">
        <v>0</v>
      </c>
      <c r="FR48">
        <f>ROUND(IF(AND(BH48=3,BI48=3),P48,0),2)</f>
        <v>0</v>
      </c>
      <c r="FS48">
        <v>0</v>
      </c>
      <c r="FX48">
        <v>95</v>
      </c>
      <c r="FY48">
        <v>65</v>
      </c>
      <c r="GA48" t="s">
        <v>3</v>
      </c>
      <c r="GD48">
        <v>0</v>
      </c>
      <c r="GF48">
        <v>647085061</v>
      </c>
      <c r="GG48">
        <v>1</v>
      </c>
      <c r="GH48">
        <v>1</v>
      </c>
      <c r="GI48">
        <v>4</v>
      </c>
      <c r="GJ48">
        <v>0</v>
      </c>
      <c r="GK48">
        <f>ROUND(R48*(R12)/100,2)</f>
        <v>0</v>
      </c>
      <c r="GL48">
        <f>ROUND(IF(AND(BH48=3,BI48=3,FS48&lt;&gt;0),P48,0),2)</f>
        <v>0</v>
      </c>
      <c r="GM48">
        <f>ROUND(O48+X48+Y48+GK48,2)+GX48</f>
        <v>283.45</v>
      </c>
      <c r="GN48">
        <f>IF(OR(BI48=0,BI48=1),ROUND(O48+X48+Y48+GK48,2),0)</f>
        <v>0</v>
      </c>
      <c r="GO48">
        <f>IF(BI48=2,ROUND(O48+X48+Y48+GK48,2),0)</f>
        <v>283.45</v>
      </c>
      <c r="GP48">
        <f>IF(BI48=4,ROUND(O48+X48+Y48+GK48,2)+GX48,0)</f>
        <v>0</v>
      </c>
      <c r="GR48">
        <v>0</v>
      </c>
      <c r="GS48">
        <v>3</v>
      </c>
      <c r="GT48">
        <v>0</v>
      </c>
      <c r="GU48" t="s">
        <v>3</v>
      </c>
      <c r="GV48">
        <f>ROUND(GT48,2)</f>
        <v>0</v>
      </c>
      <c r="GW48">
        <v>1</v>
      </c>
      <c r="GX48">
        <f>ROUND(GV48*GW48*I48,2)</f>
        <v>0</v>
      </c>
      <c r="HA48">
        <v>0</v>
      </c>
      <c r="HB48">
        <v>0</v>
      </c>
      <c r="IK48">
        <v>0</v>
      </c>
    </row>
    <row r="49" spans="1:245" x14ac:dyDescent="0.2">
      <c r="A49">
        <v>18</v>
      </c>
      <c r="B49">
        <v>1</v>
      </c>
      <c r="C49">
        <v>83</v>
      </c>
      <c r="E49" t="s">
        <v>98</v>
      </c>
      <c r="F49" t="s">
        <v>366</v>
      </c>
      <c r="G49" t="s">
        <v>365</v>
      </c>
      <c r="H49" t="s">
        <v>14</v>
      </c>
      <c r="I49">
        <f>I48*J49</f>
        <v>1</v>
      </c>
      <c r="J49">
        <v>1</v>
      </c>
      <c r="O49">
        <f>ROUND(CP49,2)</f>
        <v>4396.6000000000004</v>
      </c>
      <c r="P49">
        <f>ROUND(CQ49*I49,2)</f>
        <v>4396.6000000000004</v>
      </c>
      <c r="Q49">
        <f>ROUND(CR49*I49,2)</f>
        <v>0</v>
      </c>
      <c r="R49">
        <f>ROUND(CS49*I49,2)</f>
        <v>0</v>
      </c>
      <c r="S49">
        <f>ROUND(CT49*I49,2)</f>
        <v>0</v>
      </c>
      <c r="T49">
        <f>ROUND(CU49*I49,2)</f>
        <v>0</v>
      </c>
      <c r="U49">
        <f>CV49*I49</f>
        <v>0</v>
      </c>
      <c r="V49">
        <f>CW49*I49</f>
        <v>0</v>
      </c>
      <c r="W49">
        <f>ROUND(CX49*I49,2)</f>
        <v>0</v>
      </c>
      <c r="X49">
        <f>ROUND(CY49,2)</f>
        <v>0</v>
      </c>
      <c r="Y49">
        <f>ROUND(CZ49,2)</f>
        <v>0</v>
      </c>
      <c r="AA49">
        <v>39045951</v>
      </c>
      <c r="AB49">
        <f>ROUND((AC49+AD49+AF49),2)</f>
        <v>577.74</v>
      </c>
      <c r="AC49">
        <f>ROUND((ES49),2)</f>
        <v>577.74</v>
      </c>
      <c r="AD49">
        <f>ROUND((((ET49)-(EU49))+AE49),2)</f>
        <v>0</v>
      </c>
      <c r="AE49">
        <f>ROUND((EU49),2)</f>
        <v>0</v>
      </c>
      <c r="AF49">
        <f>ROUND((EV49),2)</f>
        <v>0</v>
      </c>
      <c r="AG49">
        <f>ROUND((AP49),2)</f>
        <v>0</v>
      </c>
      <c r="AH49">
        <f>(EW49)</f>
        <v>0</v>
      </c>
      <c r="AI49">
        <f>(EX49)</f>
        <v>0</v>
      </c>
      <c r="AJ49">
        <f>ROUND((AS49),2)</f>
        <v>0</v>
      </c>
      <c r="AK49">
        <v>577.74</v>
      </c>
      <c r="AL49">
        <v>577.74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  <c r="AS49">
        <v>0</v>
      </c>
      <c r="AT49">
        <v>95</v>
      </c>
      <c r="AU49">
        <v>65</v>
      </c>
      <c r="AV49">
        <v>1</v>
      </c>
      <c r="AW49">
        <v>1</v>
      </c>
      <c r="AZ49">
        <v>7.61</v>
      </c>
      <c r="BA49">
        <v>1</v>
      </c>
      <c r="BB49">
        <v>1</v>
      </c>
      <c r="BC49">
        <v>7.61</v>
      </c>
      <c r="BD49" t="s">
        <v>3</v>
      </c>
      <c r="BE49" t="s">
        <v>3</v>
      </c>
      <c r="BF49" t="s">
        <v>3</v>
      </c>
      <c r="BG49" t="s">
        <v>3</v>
      </c>
      <c r="BH49">
        <v>3</v>
      </c>
      <c r="BI49">
        <v>2</v>
      </c>
      <c r="BJ49" t="s">
        <v>3</v>
      </c>
      <c r="BM49">
        <v>108001</v>
      </c>
      <c r="BN49">
        <v>0</v>
      </c>
      <c r="BO49" t="s">
        <v>3</v>
      </c>
      <c r="BP49">
        <v>0</v>
      </c>
      <c r="BQ49">
        <v>3</v>
      </c>
      <c r="BR49">
        <v>0</v>
      </c>
      <c r="BS49">
        <v>1</v>
      </c>
      <c r="BT49">
        <v>1</v>
      </c>
      <c r="BU49">
        <v>1</v>
      </c>
      <c r="BV49">
        <v>1</v>
      </c>
      <c r="BW49">
        <v>1</v>
      </c>
      <c r="BX49">
        <v>1</v>
      </c>
      <c r="BY49" t="s">
        <v>3</v>
      </c>
      <c r="BZ49">
        <v>95</v>
      </c>
      <c r="CA49">
        <v>65</v>
      </c>
      <c r="CF49">
        <v>0</v>
      </c>
      <c r="CG49">
        <v>0</v>
      </c>
      <c r="CM49">
        <v>0</v>
      </c>
      <c r="CN49" t="s">
        <v>3</v>
      </c>
      <c r="CO49">
        <v>0</v>
      </c>
      <c r="CP49">
        <f>(P49+Q49+S49)</f>
        <v>4396.6000000000004</v>
      </c>
      <c r="CQ49">
        <f>AC49*BC49</f>
        <v>4396.6014000000005</v>
      </c>
      <c r="CR49">
        <f>AD49*BB49</f>
        <v>0</v>
      </c>
      <c r="CS49">
        <f>AE49*BS49</f>
        <v>0</v>
      </c>
      <c r="CT49">
        <f>AF49*BA49</f>
        <v>0</v>
      </c>
      <c r="CU49">
        <f>AG49</f>
        <v>0</v>
      </c>
      <c r="CV49">
        <f>AH49</f>
        <v>0</v>
      </c>
      <c r="CW49">
        <f>AI49</f>
        <v>0</v>
      </c>
      <c r="CX49">
        <f>AJ49</f>
        <v>0</v>
      </c>
      <c r="CY49">
        <f>(((S49+R49)*AT49)/100)</f>
        <v>0</v>
      </c>
      <c r="CZ49">
        <f>(((S49+R49)*AU49)/100)</f>
        <v>0</v>
      </c>
      <c r="DC49" t="s">
        <v>3</v>
      </c>
      <c r="DD49" t="s">
        <v>3</v>
      </c>
      <c r="DE49" t="s">
        <v>3</v>
      </c>
      <c r="DF49" t="s">
        <v>3</v>
      </c>
      <c r="DG49" t="s">
        <v>3</v>
      </c>
      <c r="DH49" t="s">
        <v>3</v>
      </c>
      <c r="DI49" t="s">
        <v>3</v>
      </c>
      <c r="DJ49" t="s">
        <v>3</v>
      </c>
      <c r="DK49" t="s">
        <v>3</v>
      </c>
      <c r="DL49" t="s">
        <v>3</v>
      </c>
      <c r="DM49" t="s">
        <v>3</v>
      </c>
      <c r="DN49">
        <v>0</v>
      </c>
      <c r="DO49">
        <v>0</v>
      </c>
      <c r="DP49">
        <v>1</v>
      </c>
      <c r="DQ49">
        <v>1</v>
      </c>
      <c r="DU49">
        <v>1013</v>
      </c>
      <c r="DV49" t="s">
        <v>14</v>
      </c>
      <c r="DW49" t="s">
        <v>14</v>
      </c>
      <c r="DX49">
        <v>1</v>
      </c>
      <c r="EE49">
        <v>38092698</v>
      </c>
      <c r="EF49">
        <v>3</v>
      </c>
      <c r="EG49" t="s">
        <v>16</v>
      </c>
      <c r="EH49">
        <v>0</v>
      </c>
      <c r="EI49" t="s">
        <v>3</v>
      </c>
      <c r="EJ49">
        <v>2</v>
      </c>
      <c r="EK49">
        <v>108001</v>
      </c>
      <c r="EL49" t="s">
        <v>56</v>
      </c>
      <c r="EM49" t="s">
        <v>57</v>
      </c>
      <c r="EO49" t="s">
        <v>3</v>
      </c>
      <c r="EQ49">
        <v>0</v>
      </c>
      <c r="ER49">
        <v>4396.6099999999997</v>
      </c>
      <c r="ES49">
        <v>577.74</v>
      </c>
      <c r="ET49">
        <v>0</v>
      </c>
      <c r="EU49">
        <v>0</v>
      </c>
      <c r="EV49">
        <v>0</v>
      </c>
      <c r="EW49">
        <v>0</v>
      </c>
      <c r="EX49">
        <v>0</v>
      </c>
      <c r="EZ49">
        <v>5</v>
      </c>
      <c r="FC49">
        <v>1</v>
      </c>
      <c r="FD49">
        <v>18</v>
      </c>
      <c r="FF49">
        <v>5188</v>
      </c>
      <c r="FQ49">
        <v>0</v>
      </c>
      <c r="FR49">
        <f>ROUND(IF(AND(BH49=3,BI49=3),P49,0),2)</f>
        <v>0</v>
      </c>
      <c r="FS49">
        <v>0</v>
      </c>
      <c r="FX49">
        <v>95</v>
      </c>
      <c r="FY49">
        <v>65</v>
      </c>
      <c r="GA49" t="s">
        <v>364</v>
      </c>
      <c r="GD49">
        <v>0</v>
      </c>
      <c r="GF49">
        <v>465266443</v>
      </c>
      <c r="GG49">
        <v>1</v>
      </c>
      <c r="GH49">
        <v>3</v>
      </c>
      <c r="GI49">
        <v>4</v>
      </c>
      <c r="GJ49">
        <v>0</v>
      </c>
      <c r="GK49">
        <f>ROUND(R49*(R12)/100,2)</f>
        <v>0</v>
      </c>
      <c r="GL49">
        <f>ROUND(IF(AND(BH49=3,BI49=3,FS49&lt;&gt;0),P49,0),2)</f>
        <v>0</v>
      </c>
      <c r="GM49">
        <f>ROUND(O49+X49+Y49+GK49,2)+GX49</f>
        <v>4396.6000000000004</v>
      </c>
      <c r="GN49">
        <f>IF(OR(BI49=0,BI49=1),ROUND(O49+X49+Y49+GK49,2),0)</f>
        <v>0</v>
      </c>
      <c r="GO49">
        <f>IF(BI49=2,ROUND(O49+X49+Y49+GK49,2),0)</f>
        <v>4396.6000000000004</v>
      </c>
      <c r="GP49">
        <f>IF(BI49=4,ROUND(O49+X49+Y49+GK49,2)+GX49,0)</f>
        <v>0</v>
      </c>
      <c r="GR49">
        <v>1</v>
      </c>
      <c r="GS49">
        <v>1</v>
      </c>
      <c r="GT49">
        <v>0</v>
      </c>
      <c r="GU49" t="s">
        <v>3</v>
      </c>
      <c r="GV49">
        <f>ROUND(GT49,2)</f>
        <v>0</v>
      </c>
      <c r="GW49">
        <v>1</v>
      </c>
      <c r="GX49">
        <f>ROUND(GV49*GW49*I49,2)</f>
        <v>0</v>
      </c>
      <c r="HA49">
        <v>0</v>
      </c>
      <c r="HB49">
        <v>0</v>
      </c>
      <c r="IK49">
        <v>0</v>
      </c>
    </row>
    <row r="50" spans="1:245" x14ac:dyDescent="0.2">
      <c r="A50">
        <v>17</v>
      </c>
      <c r="B50">
        <v>1</v>
      </c>
      <c r="C50">
        <f>ROW([1]SmtRes!A103)</f>
        <v>103</v>
      </c>
      <c r="D50">
        <f>ROW([1]EtalonRes!A87)</f>
        <v>87</v>
      </c>
      <c r="E50" t="s">
        <v>102</v>
      </c>
      <c r="F50" t="s">
        <v>363</v>
      </c>
      <c r="G50" t="s">
        <v>362</v>
      </c>
      <c r="H50" t="s">
        <v>14</v>
      </c>
      <c r="I50">
        <v>1</v>
      </c>
      <c r="J50">
        <v>0</v>
      </c>
      <c r="O50">
        <f>ROUND(CP50,2)</f>
        <v>6484.79</v>
      </c>
      <c r="P50">
        <f>ROUND(CQ50*I50,2)</f>
        <v>1046.3</v>
      </c>
      <c r="Q50">
        <f>ROUND(CR50*I50,2)</f>
        <v>27.4</v>
      </c>
      <c r="R50">
        <f>ROUND(CS50*I50,2)</f>
        <v>3.04</v>
      </c>
      <c r="S50">
        <f>ROUND(CT50*I50,2)</f>
        <v>5411.09</v>
      </c>
      <c r="T50">
        <f>ROUND(CU50*I50,2)</f>
        <v>0</v>
      </c>
      <c r="U50">
        <f>CV50*I50</f>
        <v>68.7</v>
      </c>
      <c r="V50">
        <f>CW50*I50</f>
        <v>0.04</v>
      </c>
      <c r="W50">
        <f>ROUND(CX50*I50,2)</f>
        <v>0</v>
      </c>
      <c r="X50">
        <f>ROUND(CY50,2)</f>
        <v>4981</v>
      </c>
      <c r="Y50">
        <f>ROUND(CZ50,2)</f>
        <v>3519.18</v>
      </c>
      <c r="AA50">
        <v>39045951</v>
      </c>
      <c r="AB50">
        <f>ROUND((AC50+AD50+AF50),2)</f>
        <v>852.14</v>
      </c>
      <c r="AC50">
        <f>ROUND((ES50),2)</f>
        <v>137.49</v>
      </c>
      <c r="AD50">
        <f>ROUND((((ET50)-(EU50))+AE50),2)</f>
        <v>3.6</v>
      </c>
      <c r="AE50">
        <f>ROUND((EU50),2)</f>
        <v>0.4</v>
      </c>
      <c r="AF50">
        <f>ROUND((EV50),2)</f>
        <v>711.05</v>
      </c>
      <c r="AG50">
        <f>ROUND((AP50),2)</f>
        <v>0</v>
      </c>
      <c r="AH50">
        <f>(EW50)</f>
        <v>68.7</v>
      </c>
      <c r="AI50">
        <f>(EX50)</f>
        <v>0.04</v>
      </c>
      <c r="AJ50">
        <f>ROUND((AS50),2)</f>
        <v>0</v>
      </c>
      <c r="AK50">
        <v>852.14</v>
      </c>
      <c r="AL50">
        <v>137.49</v>
      </c>
      <c r="AM50">
        <v>3.6</v>
      </c>
      <c r="AN50">
        <v>0.4</v>
      </c>
      <c r="AO50">
        <v>711.05</v>
      </c>
      <c r="AP50">
        <v>0</v>
      </c>
      <c r="AQ50">
        <v>68.7</v>
      </c>
      <c r="AR50">
        <v>0.04</v>
      </c>
      <c r="AS50">
        <v>0</v>
      </c>
      <c r="AT50">
        <v>92</v>
      </c>
      <c r="AU50">
        <v>65</v>
      </c>
      <c r="AV50">
        <v>1</v>
      </c>
      <c r="AW50">
        <v>1</v>
      </c>
      <c r="AZ50">
        <v>7.61</v>
      </c>
      <c r="BA50">
        <v>7.61</v>
      </c>
      <c r="BB50">
        <v>7.61</v>
      </c>
      <c r="BC50">
        <v>7.61</v>
      </c>
      <c r="BD50" t="s">
        <v>3</v>
      </c>
      <c r="BE50" t="s">
        <v>3</v>
      </c>
      <c r="BF50" t="s">
        <v>3</v>
      </c>
      <c r="BG50" t="s">
        <v>3</v>
      </c>
      <c r="BH50">
        <v>0</v>
      </c>
      <c r="BI50">
        <v>2</v>
      </c>
      <c r="BJ50" t="s">
        <v>361</v>
      </c>
      <c r="BM50">
        <v>110004</v>
      </c>
      <c r="BN50">
        <v>0</v>
      </c>
      <c r="BO50" t="s">
        <v>3</v>
      </c>
      <c r="BP50">
        <v>0</v>
      </c>
      <c r="BQ50">
        <v>3</v>
      </c>
      <c r="BR50">
        <v>0</v>
      </c>
      <c r="BS50">
        <v>7.61</v>
      </c>
      <c r="BT50">
        <v>1</v>
      </c>
      <c r="BU50">
        <v>1</v>
      </c>
      <c r="BV50">
        <v>1</v>
      </c>
      <c r="BW50">
        <v>1</v>
      </c>
      <c r="BX50">
        <v>1</v>
      </c>
      <c r="BY50" t="s">
        <v>3</v>
      </c>
      <c r="BZ50">
        <v>92</v>
      </c>
      <c r="CA50">
        <v>65</v>
      </c>
      <c r="CF50">
        <v>0</v>
      </c>
      <c r="CG50">
        <v>0</v>
      </c>
      <c r="CM50">
        <v>0</v>
      </c>
      <c r="CN50" t="s">
        <v>3</v>
      </c>
      <c r="CO50">
        <v>0</v>
      </c>
      <c r="CP50">
        <f>(P50+Q50+S50)</f>
        <v>6484.79</v>
      </c>
      <c r="CQ50">
        <f>AC50*BC50</f>
        <v>1046.2989</v>
      </c>
      <c r="CR50">
        <f>AD50*BB50</f>
        <v>27.396000000000001</v>
      </c>
      <c r="CS50">
        <f>AE50*BS50</f>
        <v>3.0440000000000005</v>
      </c>
      <c r="CT50">
        <f>AF50*BA50</f>
        <v>5411.0905000000002</v>
      </c>
      <c r="CU50">
        <f>AG50</f>
        <v>0</v>
      </c>
      <c r="CV50">
        <f>AH50</f>
        <v>68.7</v>
      </c>
      <c r="CW50">
        <f>AI50</f>
        <v>0.04</v>
      </c>
      <c r="CX50">
        <f>AJ50</f>
        <v>0</v>
      </c>
      <c r="CY50">
        <f>(((S50+R50)*AT50)/100)</f>
        <v>4980.9996000000001</v>
      </c>
      <c r="CZ50">
        <f>(((S50+R50)*AU50)/100)</f>
        <v>3519.1845000000003</v>
      </c>
      <c r="DC50" t="s">
        <v>3</v>
      </c>
      <c r="DD50" t="s">
        <v>3</v>
      </c>
      <c r="DE50" t="s">
        <v>3</v>
      </c>
      <c r="DF50" t="s">
        <v>3</v>
      </c>
      <c r="DG50" t="s">
        <v>3</v>
      </c>
      <c r="DH50" t="s">
        <v>3</v>
      </c>
      <c r="DI50" t="s">
        <v>3</v>
      </c>
      <c r="DJ50" t="s">
        <v>3</v>
      </c>
      <c r="DK50" t="s">
        <v>3</v>
      </c>
      <c r="DL50" t="s">
        <v>3</v>
      </c>
      <c r="DM50" t="s">
        <v>3</v>
      </c>
      <c r="DN50">
        <v>0</v>
      </c>
      <c r="DO50">
        <v>0</v>
      </c>
      <c r="DP50">
        <v>1</v>
      </c>
      <c r="DQ50">
        <v>1</v>
      </c>
      <c r="DU50">
        <v>1013</v>
      </c>
      <c r="DV50" t="s">
        <v>14</v>
      </c>
      <c r="DW50" t="s">
        <v>14</v>
      </c>
      <c r="DX50">
        <v>1</v>
      </c>
      <c r="EE50">
        <v>38092702</v>
      </c>
      <c r="EF50">
        <v>3</v>
      </c>
      <c r="EG50" t="s">
        <v>16</v>
      </c>
      <c r="EH50">
        <v>0</v>
      </c>
      <c r="EI50" t="s">
        <v>3</v>
      </c>
      <c r="EJ50">
        <v>2</v>
      </c>
      <c r="EK50">
        <v>110004</v>
      </c>
      <c r="EL50" t="s">
        <v>24</v>
      </c>
      <c r="EM50" t="s">
        <v>18</v>
      </c>
      <c r="EO50" t="s">
        <v>3</v>
      </c>
      <c r="EQ50">
        <v>0</v>
      </c>
      <c r="ER50">
        <v>852.14</v>
      </c>
      <c r="ES50">
        <v>137.49</v>
      </c>
      <c r="ET50">
        <v>3.6</v>
      </c>
      <c r="EU50">
        <v>0.4</v>
      </c>
      <c r="EV50">
        <v>711.05</v>
      </c>
      <c r="EW50">
        <v>68.7</v>
      </c>
      <c r="EX50">
        <v>0.04</v>
      </c>
      <c r="EY50">
        <v>0</v>
      </c>
      <c r="FQ50">
        <v>0</v>
      </c>
      <c r="FR50">
        <f>ROUND(IF(AND(BH50=3,BI50=3),P50,0),2)</f>
        <v>0</v>
      </c>
      <c r="FS50">
        <v>0</v>
      </c>
      <c r="FX50">
        <v>92</v>
      </c>
      <c r="FY50">
        <v>65</v>
      </c>
      <c r="GA50" t="s">
        <v>3</v>
      </c>
      <c r="GD50">
        <v>0</v>
      </c>
      <c r="GF50">
        <v>-1786086446</v>
      </c>
      <c r="GG50">
        <v>1</v>
      </c>
      <c r="GH50">
        <v>1</v>
      </c>
      <c r="GI50">
        <v>4</v>
      </c>
      <c r="GJ50">
        <v>0</v>
      </c>
      <c r="GK50">
        <f>ROUND(R50*(R12)/100,2)</f>
        <v>0</v>
      </c>
      <c r="GL50">
        <f>ROUND(IF(AND(BH50=3,BI50=3,FS50&lt;&gt;0),P50,0),2)</f>
        <v>0</v>
      </c>
      <c r="GM50">
        <f>ROUND(O50+X50+Y50+GK50,2)+GX50</f>
        <v>14984.97</v>
      </c>
      <c r="GN50">
        <f>IF(OR(BI50=0,BI50=1),ROUND(O50+X50+Y50+GK50,2),0)</f>
        <v>0</v>
      </c>
      <c r="GO50">
        <f>IF(BI50=2,ROUND(O50+X50+Y50+GK50,2),0)</f>
        <v>14984.97</v>
      </c>
      <c r="GP50">
        <f>IF(BI50=4,ROUND(O50+X50+Y50+GK50,2)+GX50,0)</f>
        <v>0</v>
      </c>
      <c r="GR50">
        <v>0</v>
      </c>
      <c r="GS50">
        <v>3</v>
      </c>
      <c r="GT50">
        <v>0</v>
      </c>
      <c r="GU50" t="s">
        <v>3</v>
      </c>
      <c r="GV50">
        <f>ROUND(GT50,2)</f>
        <v>0</v>
      </c>
      <c r="GW50">
        <v>1</v>
      </c>
      <c r="GX50">
        <f>ROUND(GV50*GW50*I50,2)</f>
        <v>0</v>
      </c>
      <c r="HA50">
        <v>0</v>
      </c>
      <c r="HB50">
        <v>0</v>
      </c>
      <c r="IK50">
        <v>0</v>
      </c>
    </row>
    <row r="51" spans="1:245" x14ac:dyDescent="0.2">
      <c r="A51">
        <v>18</v>
      </c>
      <c r="B51">
        <v>1</v>
      </c>
      <c r="C51">
        <v>103</v>
      </c>
      <c r="E51" t="s">
        <v>107</v>
      </c>
      <c r="F51" t="s">
        <v>360</v>
      </c>
      <c r="G51" t="s">
        <v>359</v>
      </c>
      <c r="H51" t="s">
        <v>14</v>
      </c>
      <c r="I51">
        <f>I50*J51</f>
        <v>1</v>
      </c>
      <c r="J51">
        <v>1</v>
      </c>
      <c r="O51">
        <f>ROUND(CP51,2)</f>
        <v>20339.02</v>
      </c>
      <c r="P51">
        <f>ROUND(CQ51*I51,2)</f>
        <v>20339.02</v>
      </c>
      <c r="Q51">
        <f>ROUND(CR51*I51,2)</f>
        <v>0</v>
      </c>
      <c r="R51">
        <f>ROUND(CS51*I51,2)</f>
        <v>0</v>
      </c>
      <c r="S51">
        <f>ROUND(CT51*I51,2)</f>
        <v>0</v>
      </c>
      <c r="T51">
        <f>ROUND(CU51*I51,2)</f>
        <v>0</v>
      </c>
      <c r="U51">
        <f>CV51*I51</f>
        <v>0</v>
      </c>
      <c r="V51">
        <f>CW51*I51</f>
        <v>0</v>
      </c>
      <c r="W51">
        <f>ROUND(CX51*I51,2)</f>
        <v>0</v>
      </c>
      <c r="X51">
        <f>ROUND(CY51,2)</f>
        <v>0</v>
      </c>
      <c r="Y51">
        <f>ROUND(CZ51,2)</f>
        <v>0</v>
      </c>
      <c r="AA51">
        <v>39045951</v>
      </c>
      <c r="AB51">
        <f>ROUND((AC51+AD51+AF51),2)</f>
        <v>2672.67</v>
      </c>
      <c r="AC51">
        <f>ROUND((ES51),2)</f>
        <v>2672.67</v>
      </c>
      <c r="AD51">
        <f>ROUND((((ET51)-(EU51))+AE51),2)</f>
        <v>0</v>
      </c>
      <c r="AE51">
        <f>ROUND((EU51),2)</f>
        <v>0</v>
      </c>
      <c r="AF51">
        <f>ROUND((EV51),2)</f>
        <v>0</v>
      </c>
      <c r="AG51">
        <f>ROUND((AP51),2)</f>
        <v>0</v>
      </c>
      <c r="AH51">
        <f>(EW51)</f>
        <v>0</v>
      </c>
      <c r="AI51">
        <f>(EX51)</f>
        <v>0</v>
      </c>
      <c r="AJ51">
        <f>ROUND((AS51),2)</f>
        <v>0</v>
      </c>
      <c r="AK51">
        <v>2672.67</v>
      </c>
      <c r="AL51">
        <v>2672.67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  <c r="AS51">
        <v>0</v>
      </c>
      <c r="AT51">
        <v>92</v>
      </c>
      <c r="AU51">
        <v>65</v>
      </c>
      <c r="AV51">
        <v>1</v>
      </c>
      <c r="AW51">
        <v>1</v>
      </c>
      <c r="AZ51">
        <v>7.61</v>
      </c>
      <c r="BA51">
        <v>1</v>
      </c>
      <c r="BB51">
        <v>1</v>
      </c>
      <c r="BC51">
        <v>7.61</v>
      </c>
      <c r="BD51" t="s">
        <v>3</v>
      </c>
      <c r="BE51" t="s">
        <v>3</v>
      </c>
      <c r="BF51" t="s">
        <v>3</v>
      </c>
      <c r="BG51" t="s">
        <v>3</v>
      </c>
      <c r="BH51">
        <v>3</v>
      </c>
      <c r="BI51">
        <v>2</v>
      </c>
      <c r="BJ51" t="s">
        <v>3</v>
      </c>
      <c r="BM51">
        <v>110004</v>
      </c>
      <c r="BN51">
        <v>0</v>
      </c>
      <c r="BO51" t="s">
        <v>3</v>
      </c>
      <c r="BP51">
        <v>0</v>
      </c>
      <c r="BQ51">
        <v>3</v>
      </c>
      <c r="BR51">
        <v>0</v>
      </c>
      <c r="BS51">
        <v>1</v>
      </c>
      <c r="BT51">
        <v>1</v>
      </c>
      <c r="BU51">
        <v>1</v>
      </c>
      <c r="BV51">
        <v>1</v>
      </c>
      <c r="BW51">
        <v>1</v>
      </c>
      <c r="BX51">
        <v>1</v>
      </c>
      <c r="BY51" t="s">
        <v>3</v>
      </c>
      <c r="BZ51">
        <v>92</v>
      </c>
      <c r="CA51">
        <v>65</v>
      </c>
      <c r="CF51">
        <v>0</v>
      </c>
      <c r="CG51">
        <v>0</v>
      </c>
      <c r="CM51">
        <v>0</v>
      </c>
      <c r="CN51" t="s">
        <v>3</v>
      </c>
      <c r="CO51">
        <v>0</v>
      </c>
      <c r="CP51">
        <f>(P51+Q51+S51)</f>
        <v>20339.02</v>
      </c>
      <c r="CQ51">
        <f>AC51*BC51</f>
        <v>20339.018700000001</v>
      </c>
      <c r="CR51">
        <f>AD51*BB51</f>
        <v>0</v>
      </c>
      <c r="CS51">
        <f>AE51*BS51</f>
        <v>0</v>
      </c>
      <c r="CT51">
        <f>AF51*BA51</f>
        <v>0</v>
      </c>
      <c r="CU51">
        <f>AG51</f>
        <v>0</v>
      </c>
      <c r="CV51">
        <f>AH51</f>
        <v>0</v>
      </c>
      <c r="CW51">
        <f>AI51</f>
        <v>0</v>
      </c>
      <c r="CX51">
        <f>AJ51</f>
        <v>0</v>
      </c>
      <c r="CY51">
        <f>(((S51+R51)*AT51)/100)</f>
        <v>0</v>
      </c>
      <c r="CZ51">
        <f>(((S51+R51)*AU51)/100)</f>
        <v>0</v>
      </c>
      <c r="DC51" t="s">
        <v>3</v>
      </c>
      <c r="DD51" t="s">
        <v>3</v>
      </c>
      <c r="DE51" t="s">
        <v>3</v>
      </c>
      <c r="DF51" t="s">
        <v>3</v>
      </c>
      <c r="DG51" t="s">
        <v>3</v>
      </c>
      <c r="DH51" t="s">
        <v>3</v>
      </c>
      <c r="DI51" t="s">
        <v>3</v>
      </c>
      <c r="DJ51" t="s">
        <v>3</v>
      </c>
      <c r="DK51" t="s">
        <v>3</v>
      </c>
      <c r="DL51" t="s">
        <v>3</v>
      </c>
      <c r="DM51" t="s">
        <v>3</v>
      </c>
      <c r="DN51">
        <v>0</v>
      </c>
      <c r="DO51">
        <v>0</v>
      </c>
      <c r="DP51">
        <v>1</v>
      </c>
      <c r="DQ51">
        <v>1</v>
      </c>
      <c r="DU51">
        <v>1013</v>
      </c>
      <c r="DV51" t="s">
        <v>14</v>
      </c>
      <c r="DW51" t="s">
        <v>14</v>
      </c>
      <c r="DX51">
        <v>1</v>
      </c>
      <c r="EE51">
        <v>38092702</v>
      </c>
      <c r="EF51">
        <v>3</v>
      </c>
      <c r="EG51" t="s">
        <v>16</v>
      </c>
      <c r="EH51">
        <v>0</v>
      </c>
      <c r="EI51" t="s">
        <v>3</v>
      </c>
      <c r="EJ51">
        <v>2</v>
      </c>
      <c r="EK51">
        <v>110004</v>
      </c>
      <c r="EL51" t="s">
        <v>24</v>
      </c>
      <c r="EM51" t="s">
        <v>18</v>
      </c>
      <c r="EO51" t="s">
        <v>3</v>
      </c>
      <c r="EQ51">
        <v>0</v>
      </c>
      <c r="ER51">
        <v>20338.98</v>
      </c>
      <c r="ES51">
        <v>2672.67</v>
      </c>
      <c r="ET51">
        <v>0</v>
      </c>
      <c r="EU51">
        <v>0</v>
      </c>
      <c r="EV51">
        <v>0</v>
      </c>
      <c r="EW51">
        <v>0</v>
      </c>
      <c r="EX51">
        <v>0</v>
      </c>
      <c r="EZ51">
        <v>5</v>
      </c>
      <c r="FC51">
        <v>1</v>
      </c>
      <c r="FD51">
        <v>18</v>
      </c>
      <c r="FF51">
        <v>24000</v>
      </c>
      <c r="FQ51">
        <v>0</v>
      </c>
      <c r="FR51">
        <f>ROUND(IF(AND(BH51=3,BI51=3),P51,0),2)</f>
        <v>0</v>
      </c>
      <c r="FS51">
        <v>0</v>
      </c>
      <c r="FX51">
        <v>92</v>
      </c>
      <c r="FY51">
        <v>65</v>
      </c>
      <c r="GA51" t="s">
        <v>358</v>
      </c>
      <c r="GD51">
        <v>0</v>
      </c>
      <c r="GF51">
        <v>310904056</v>
      </c>
      <c r="GG51">
        <v>1</v>
      </c>
      <c r="GH51">
        <v>3</v>
      </c>
      <c r="GI51">
        <v>4</v>
      </c>
      <c r="GJ51">
        <v>0</v>
      </c>
      <c r="GK51">
        <f>ROUND(R51*(R12)/100,2)</f>
        <v>0</v>
      </c>
      <c r="GL51">
        <f>ROUND(IF(AND(BH51=3,BI51=3,FS51&lt;&gt;0),P51,0),2)</f>
        <v>0</v>
      </c>
      <c r="GM51">
        <f>ROUND(O51+X51+Y51+GK51,2)+GX51</f>
        <v>20339.02</v>
      </c>
      <c r="GN51">
        <f>IF(OR(BI51=0,BI51=1),ROUND(O51+X51+Y51+GK51,2),0)</f>
        <v>0</v>
      </c>
      <c r="GO51">
        <f>IF(BI51=2,ROUND(O51+X51+Y51+GK51,2),0)</f>
        <v>20339.02</v>
      </c>
      <c r="GP51">
        <f>IF(BI51=4,ROUND(O51+X51+Y51+GK51,2)+GX51,0)</f>
        <v>0</v>
      </c>
      <c r="GR51">
        <v>1</v>
      </c>
      <c r="GS51">
        <v>1</v>
      </c>
      <c r="GT51">
        <v>0</v>
      </c>
      <c r="GU51" t="s">
        <v>3</v>
      </c>
      <c r="GV51">
        <f>ROUND(GT51,2)</f>
        <v>0</v>
      </c>
      <c r="GW51">
        <v>1</v>
      </c>
      <c r="GX51">
        <f>ROUND(GV51*GW51*I51,2)</f>
        <v>0</v>
      </c>
      <c r="HA51">
        <v>0</v>
      </c>
      <c r="HB51">
        <v>0</v>
      </c>
      <c r="IK51">
        <v>0</v>
      </c>
    </row>
    <row r="52" spans="1:245" x14ac:dyDescent="0.2">
      <c r="A52">
        <v>18</v>
      </c>
      <c r="B52">
        <v>1</v>
      </c>
      <c r="C52">
        <v>102</v>
      </c>
      <c r="E52" t="s">
        <v>357</v>
      </c>
      <c r="F52" t="s">
        <v>356</v>
      </c>
      <c r="G52" t="s">
        <v>355</v>
      </c>
      <c r="H52" t="s">
        <v>14</v>
      </c>
      <c r="I52">
        <f>I50*J52</f>
        <v>1</v>
      </c>
      <c r="J52">
        <v>1</v>
      </c>
      <c r="O52">
        <f>ROUND(CP52,2)</f>
        <v>860.16</v>
      </c>
      <c r="P52">
        <f>ROUND(CQ52*I52,2)</f>
        <v>860.16</v>
      </c>
      <c r="Q52">
        <f>ROUND(CR52*I52,2)</f>
        <v>0</v>
      </c>
      <c r="R52">
        <f>ROUND(CS52*I52,2)</f>
        <v>0</v>
      </c>
      <c r="S52">
        <f>ROUND(CT52*I52,2)</f>
        <v>0</v>
      </c>
      <c r="T52">
        <f>ROUND(CU52*I52,2)</f>
        <v>0</v>
      </c>
      <c r="U52">
        <f>CV52*I52</f>
        <v>0</v>
      </c>
      <c r="V52">
        <f>CW52*I52</f>
        <v>0</v>
      </c>
      <c r="W52">
        <f>ROUND(CX52*I52,2)</f>
        <v>0</v>
      </c>
      <c r="X52">
        <f>ROUND(CY52,2)</f>
        <v>0</v>
      </c>
      <c r="Y52">
        <f>ROUND(CZ52,2)</f>
        <v>0</v>
      </c>
      <c r="AA52">
        <v>39045951</v>
      </c>
      <c r="AB52">
        <f>ROUND((AC52+AD52+AF52),2)</f>
        <v>113.03</v>
      </c>
      <c r="AC52">
        <f>ROUND((ES52),2)</f>
        <v>113.03</v>
      </c>
      <c r="AD52">
        <f>ROUND((((ET52)-(EU52))+AE52),2)</f>
        <v>0</v>
      </c>
      <c r="AE52">
        <f>ROUND((EU52),2)</f>
        <v>0</v>
      </c>
      <c r="AF52">
        <f>ROUND((EV52),2)</f>
        <v>0</v>
      </c>
      <c r="AG52">
        <f>ROUND((AP52),2)</f>
        <v>0</v>
      </c>
      <c r="AH52">
        <f>(EW52)</f>
        <v>0</v>
      </c>
      <c r="AI52">
        <f>(EX52)</f>
        <v>0</v>
      </c>
      <c r="AJ52">
        <f>ROUND((AS52),2)</f>
        <v>0</v>
      </c>
      <c r="AK52">
        <v>113.03</v>
      </c>
      <c r="AL52">
        <v>113.03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  <c r="AS52">
        <v>0</v>
      </c>
      <c r="AT52">
        <v>92</v>
      </c>
      <c r="AU52">
        <v>65</v>
      </c>
      <c r="AV52">
        <v>1</v>
      </c>
      <c r="AW52">
        <v>1</v>
      </c>
      <c r="AZ52">
        <v>7.61</v>
      </c>
      <c r="BA52">
        <v>1</v>
      </c>
      <c r="BB52">
        <v>1</v>
      </c>
      <c r="BC52">
        <v>7.61</v>
      </c>
      <c r="BD52" t="s">
        <v>3</v>
      </c>
      <c r="BE52" t="s">
        <v>3</v>
      </c>
      <c r="BF52" t="s">
        <v>3</v>
      </c>
      <c r="BG52" t="s">
        <v>3</v>
      </c>
      <c r="BH52">
        <v>3</v>
      </c>
      <c r="BI52">
        <v>2</v>
      </c>
      <c r="BJ52" t="s">
        <v>3</v>
      </c>
      <c r="BM52">
        <v>110004</v>
      </c>
      <c r="BN52">
        <v>0</v>
      </c>
      <c r="BO52" t="s">
        <v>3</v>
      </c>
      <c r="BP52">
        <v>0</v>
      </c>
      <c r="BQ52">
        <v>3</v>
      </c>
      <c r="BR52">
        <v>0</v>
      </c>
      <c r="BS52">
        <v>1</v>
      </c>
      <c r="BT52">
        <v>1</v>
      </c>
      <c r="BU52">
        <v>1</v>
      </c>
      <c r="BV52">
        <v>1</v>
      </c>
      <c r="BW52">
        <v>1</v>
      </c>
      <c r="BX52">
        <v>1</v>
      </c>
      <c r="BY52" t="s">
        <v>3</v>
      </c>
      <c r="BZ52">
        <v>92</v>
      </c>
      <c r="CA52">
        <v>65</v>
      </c>
      <c r="CF52">
        <v>0</v>
      </c>
      <c r="CG52">
        <v>0</v>
      </c>
      <c r="CM52">
        <v>0</v>
      </c>
      <c r="CN52" t="s">
        <v>3</v>
      </c>
      <c r="CO52">
        <v>0</v>
      </c>
      <c r="CP52">
        <f>(P52+Q52+S52)</f>
        <v>860.16</v>
      </c>
      <c r="CQ52">
        <f>AC52*BC52</f>
        <v>860.15830000000005</v>
      </c>
      <c r="CR52">
        <f>AD52*BB52</f>
        <v>0</v>
      </c>
      <c r="CS52">
        <f>AE52*BS52</f>
        <v>0</v>
      </c>
      <c r="CT52">
        <f>AF52*BA52</f>
        <v>0</v>
      </c>
      <c r="CU52">
        <f>AG52</f>
        <v>0</v>
      </c>
      <c r="CV52">
        <f>AH52</f>
        <v>0</v>
      </c>
      <c r="CW52">
        <f>AI52</f>
        <v>0</v>
      </c>
      <c r="CX52">
        <f>AJ52</f>
        <v>0</v>
      </c>
      <c r="CY52">
        <f>(((S52+R52)*AT52)/100)</f>
        <v>0</v>
      </c>
      <c r="CZ52">
        <f>(((S52+R52)*AU52)/100)</f>
        <v>0</v>
      </c>
      <c r="DC52" t="s">
        <v>3</v>
      </c>
      <c r="DD52" t="s">
        <v>3</v>
      </c>
      <c r="DE52" t="s">
        <v>3</v>
      </c>
      <c r="DF52" t="s">
        <v>3</v>
      </c>
      <c r="DG52" t="s">
        <v>3</v>
      </c>
      <c r="DH52" t="s">
        <v>3</v>
      </c>
      <c r="DI52" t="s">
        <v>3</v>
      </c>
      <c r="DJ52" t="s">
        <v>3</v>
      </c>
      <c r="DK52" t="s">
        <v>3</v>
      </c>
      <c r="DL52" t="s">
        <v>3</v>
      </c>
      <c r="DM52" t="s">
        <v>3</v>
      </c>
      <c r="DN52">
        <v>0</v>
      </c>
      <c r="DO52">
        <v>0</v>
      </c>
      <c r="DP52">
        <v>1</v>
      </c>
      <c r="DQ52">
        <v>1</v>
      </c>
      <c r="DU52">
        <v>1013</v>
      </c>
      <c r="DV52" t="s">
        <v>14</v>
      </c>
      <c r="DW52" t="s">
        <v>14</v>
      </c>
      <c r="DX52">
        <v>1</v>
      </c>
      <c r="EE52">
        <v>38092702</v>
      </c>
      <c r="EF52">
        <v>3</v>
      </c>
      <c r="EG52" t="s">
        <v>16</v>
      </c>
      <c r="EH52">
        <v>0</v>
      </c>
      <c r="EI52" t="s">
        <v>3</v>
      </c>
      <c r="EJ52">
        <v>2</v>
      </c>
      <c r="EK52">
        <v>110004</v>
      </c>
      <c r="EL52" t="s">
        <v>24</v>
      </c>
      <c r="EM52" t="s">
        <v>18</v>
      </c>
      <c r="EO52" t="s">
        <v>3</v>
      </c>
      <c r="EQ52">
        <v>0</v>
      </c>
      <c r="ER52">
        <v>860.17</v>
      </c>
      <c r="ES52">
        <v>113.03</v>
      </c>
      <c r="ET52">
        <v>0</v>
      </c>
      <c r="EU52">
        <v>0</v>
      </c>
      <c r="EV52">
        <v>0</v>
      </c>
      <c r="EW52">
        <v>0</v>
      </c>
      <c r="EX52">
        <v>0</v>
      </c>
      <c r="EZ52">
        <v>5</v>
      </c>
      <c r="FC52">
        <v>1</v>
      </c>
      <c r="FD52">
        <v>18</v>
      </c>
      <c r="FF52">
        <v>1015</v>
      </c>
      <c r="FQ52">
        <v>0</v>
      </c>
      <c r="FR52">
        <f>ROUND(IF(AND(BH52=3,BI52=3),P52,0),2)</f>
        <v>0</v>
      </c>
      <c r="FS52">
        <v>0</v>
      </c>
      <c r="FX52">
        <v>92</v>
      </c>
      <c r="FY52">
        <v>65</v>
      </c>
      <c r="GA52" t="s">
        <v>354</v>
      </c>
      <c r="GD52">
        <v>0</v>
      </c>
      <c r="GF52">
        <v>-1766098998</v>
      </c>
      <c r="GG52">
        <v>1</v>
      </c>
      <c r="GH52">
        <v>3</v>
      </c>
      <c r="GI52">
        <v>4</v>
      </c>
      <c r="GJ52">
        <v>0</v>
      </c>
      <c r="GK52">
        <f>ROUND(R52*(R12)/100,2)</f>
        <v>0</v>
      </c>
      <c r="GL52">
        <f>ROUND(IF(AND(BH52=3,BI52=3,FS52&lt;&gt;0),P52,0),2)</f>
        <v>0</v>
      </c>
      <c r="GM52">
        <f>ROUND(O52+X52+Y52+GK52,2)+GX52</f>
        <v>860.16</v>
      </c>
      <c r="GN52">
        <f>IF(OR(BI52=0,BI52=1),ROUND(O52+X52+Y52+GK52,2),0)</f>
        <v>0</v>
      </c>
      <c r="GO52">
        <f>IF(BI52=2,ROUND(O52+X52+Y52+GK52,2),0)</f>
        <v>860.16</v>
      </c>
      <c r="GP52">
        <f>IF(BI52=4,ROUND(O52+X52+Y52+GK52,2)+GX52,0)</f>
        <v>0</v>
      </c>
      <c r="GR52">
        <v>1</v>
      </c>
      <c r="GS52">
        <v>1</v>
      </c>
      <c r="GT52">
        <v>0</v>
      </c>
      <c r="GU52" t="s">
        <v>3</v>
      </c>
      <c r="GV52">
        <f>ROUND(GT52,2)</f>
        <v>0</v>
      </c>
      <c r="GW52">
        <v>1</v>
      </c>
      <c r="GX52">
        <f>ROUND(GV52*GW52*I52,2)</f>
        <v>0</v>
      </c>
      <c r="HA52">
        <v>0</v>
      </c>
      <c r="HB52">
        <v>0</v>
      </c>
      <c r="IK52">
        <v>0</v>
      </c>
    </row>
    <row r="53" spans="1:245" x14ac:dyDescent="0.2">
      <c r="A53">
        <v>18</v>
      </c>
      <c r="B53">
        <v>1</v>
      </c>
      <c r="C53">
        <v>97</v>
      </c>
      <c r="E53" t="s">
        <v>353</v>
      </c>
      <c r="F53" t="s">
        <v>352</v>
      </c>
      <c r="G53" t="s">
        <v>351</v>
      </c>
      <c r="H53" t="s">
        <v>22</v>
      </c>
      <c r="I53">
        <f>I50*J53</f>
        <v>4</v>
      </c>
      <c r="J53">
        <v>4</v>
      </c>
      <c r="O53">
        <f>ROUND(CP53,2)</f>
        <v>11394.91</v>
      </c>
      <c r="P53">
        <f>ROUND(CQ53*I53,2)</f>
        <v>11394.91</v>
      </c>
      <c r="Q53">
        <f>ROUND(CR53*I53,2)</f>
        <v>0</v>
      </c>
      <c r="R53">
        <f>ROUND(CS53*I53,2)</f>
        <v>0</v>
      </c>
      <c r="S53">
        <f>ROUND(CT53*I53,2)</f>
        <v>0</v>
      </c>
      <c r="T53">
        <f>ROUND(CU53*I53,2)</f>
        <v>0</v>
      </c>
      <c r="U53">
        <f>CV53*I53</f>
        <v>0</v>
      </c>
      <c r="V53">
        <f>CW53*I53</f>
        <v>0</v>
      </c>
      <c r="W53">
        <f>ROUND(CX53*I53,2)</f>
        <v>0</v>
      </c>
      <c r="X53">
        <f>ROUND(CY53,2)</f>
        <v>0</v>
      </c>
      <c r="Y53">
        <f>ROUND(CZ53,2)</f>
        <v>0</v>
      </c>
      <c r="AA53">
        <v>39045951</v>
      </c>
      <c r="AB53">
        <f>ROUND((AC53+AD53+AF53),2)</f>
        <v>374.34</v>
      </c>
      <c r="AC53">
        <f>ROUND((ES53),2)</f>
        <v>374.34</v>
      </c>
      <c r="AD53">
        <f>ROUND((((ET53)-(EU53))+AE53),2)</f>
        <v>0</v>
      </c>
      <c r="AE53">
        <f>ROUND((EU53),2)</f>
        <v>0</v>
      </c>
      <c r="AF53">
        <f>ROUND((EV53),2)</f>
        <v>0</v>
      </c>
      <c r="AG53">
        <f>ROUND((AP53),2)</f>
        <v>0</v>
      </c>
      <c r="AH53">
        <f>(EW53)</f>
        <v>0</v>
      </c>
      <c r="AI53">
        <f>(EX53)</f>
        <v>0</v>
      </c>
      <c r="AJ53">
        <f>ROUND((AS53),2)</f>
        <v>0</v>
      </c>
      <c r="AK53">
        <v>374.34</v>
      </c>
      <c r="AL53">
        <v>374.34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  <c r="AS53">
        <v>0</v>
      </c>
      <c r="AT53">
        <v>92</v>
      </c>
      <c r="AU53">
        <v>65</v>
      </c>
      <c r="AV53">
        <v>1</v>
      </c>
      <c r="AW53">
        <v>1</v>
      </c>
      <c r="AZ53">
        <v>7.61</v>
      </c>
      <c r="BA53">
        <v>1</v>
      </c>
      <c r="BB53">
        <v>1</v>
      </c>
      <c r="BC53">
        <v>7.61</v>
      </c>
      <c r="BD53" t="s">
        <v>3</v>
      </c>
      <c r="BE53" t="s">
        <v>3</v>
      </c>
      <c r="BF53" t="s">
        <v>3</v>
      </c>
      <c r="BG53" t="s">
        <v>3</v>
      </c>
      <c r="BH53">
        <v>3</v>
      </c>
      <c r="BI53">
        <v>2</v>
      </c>
      <c r="BJ53" t="s">
        <v>350</v>
      </c>
      <c r="BM53">
        <v>110004</v>
      </c>
      <c r="BN53">
        <v>0</v>
      </c>
      <c r="BO53" t="s">
        <v>3</v>
      </c>
      <c r="BP53">
        <v>0</v>
      </c>
      <c r="BQ53">
        <v>3</v>
      </c>
      <c r="BR53">
        <v>0</v>
      </c>
      <c r="BS53">
        <v>1</v>
      </c>
      <c r="BT53">
        <v>1</v>
      </c>
      <c r="BU53">
        <v>1</v>
      </c>
      <c r="BV53">
        <v>1</v>
      </c>
      <c r="BW53">
        <v>1</v>
      </c>
      <c r="BX53">
        <v>1</v>
      </c>
      <c r="BY53" t="s">
        <v>3</v>
      </c>
      <c r="BZ53">
        <v>92</v>
      </c>
      <c r="CA53">
        <v>65</v>
      </c>
      <c r="CF53">
        <v>0</v>
      </c>
      <c r="CG53">
        <v>0</v>
      </c>
      <c r="CM53">
        <v>0</v>
      </c>
      <c r="CN53" t="s">
        <v>3</v>
      </c>
      <c r="CO53">
        <v>0</v>
      </c>
      <c r="CP53">
        <f>(P53+Q53+S53)</f>
        <v>11394.91</v>
      </c>
      <c r="CQ53">
        <f>AC53*BC53</f>
        <v>2848.7273999999998</v>
      </c>
      <c r="CR53">
        <f>AD53*BB53</f>
        <v>0</v>
      </c>
      <c r="CS53">
        <f>AE53*BS53</f>
        <v>0</v>
      </c>
      <c r="CT53">
        <f>AF53*BA53</f>
        <v>0</v>
      </c>
      <c r="CU53">
        <f>AG53</f>
        <v>0</v>
      </c>
      <c r="CV53">
        <f>AH53</f>
        <v>0</v>
      </c>
      <c r="CW53">
        <f>AI53</f>
        <v>0</v>
      </c>
      <c r="CX53">
        <f>AJ53</f>
        <v>0</v>
      </c>
      <c r="CY53">
        <f>(((S53+R53)*AT53)/100)</f>
        <v>0</v>
      </c>
      <c r="CZ53">
        <f>(((S53+R53)*AU53)/100)</f>
        <v>0</v>
      </c>
      <c r="DC53" t="s">
        <v>3</v>
      </c>
      <c r="DD53" t="s">
        <v>3</v>
      </c>
      <c r="DE53" t="s">
        <v>3</v>
      </c>
      <c r="DF53" t="s">
        <v>3</v>
      </c>
      <c r="DG53" t="s">
        <v>3</v>
      </c>
      <c r="DH53" t="s">
        <v>3</v>
      </c>
      <c r="DI53" t="s">
        <v>3</v>
      </c>
      <c r="DJ53" t="s">
        <v>3</v>
      </c>
      <c r="DK53" t="s">
        <v>3</v>
      </c>
      <c r="DL53" t="s">
        <v>3</v>
      </c>
      <c r="DM53" t="s">
        <v>3</v>
      </c>
      <c r="DN53">
        <v>0</v>
      </c>
      <c r="DO53">
        <v>0</v>
      </c>
      <c r="DP53">
        <v>1</v>
      </c>
      <c r="DQ53">
        <v>1</v>
      </c>
      <c r="DU53">
        <v>1010</v>
      </c>
      <c r="DV53" t="s">
        <v>22</v>
      </c>
      <c r="DW53" t="s">
        <v>22</v>
      </c>
      <c r="DX53">
        <v>1</v>
      </c>
      <c r="EE53">
        <v>38092702</v>
      </c>
      <c r="EF53">
        <v>3</v>
      </c>
      <c r="EG53" t="s">
        <v>16</v>
      </c>
      <c r="EH53">
        <v>0</v>
      </c>
      <c r="EI53" t="s">
        <v>3</v>
      </c>
      <c r="EJ53">
        <v>2</v>
      </c>
      <c r="EK53">
        <v>110004</v>
      </c>
      <c r="EL53" t="s">
        <v>24</v>
      </c>
      <c r="EM53" t="s">
        <v>18</v>
      </c>
      <c r="EO53" t="s">
        <v>3</v>
      </c>
      <c r="EQ53">
        <v>0</v>
      </c>
      <c r="ER53">
        <v>374.34</v>
      </c>
      <c r="ES53">
        <v>374.34</v>
      </c>
      <c r="ET53">
        <v>0</v>
      </c>
      <c r="EU53">
        <v>0</v>
      </c>
      <c r="EV53">
        <v>0</v>
      </c>
      <c r="EW53">
        <v>0</v>
      </c>
      <c r="EX53">
        <v>0</v>
      </c>
      <c r="FQ53">
        <v>0</v>
      </c>
      <c r="FR53">
        <f>ROUND(IF(AND(BH53=3,BI53=3),P53,0),2)</f>
        <v>0</v>
      </c>
      <c r="FS53">
        <v>0</v>
      </c>
      <c r="FX53">
        <v>92</v>
      </c>
      <c r="FY53">
        <v>65</v>
      </c>
      <c r="GA53" t="s">
        <v>3</v>
      </c>
      <c r="GD53">
        <v>0</v>
      </c>
      <c r="GF53">
        <v>-275344900</v>
      </c>
      <c r="GG53">
        <v>1</v>
      </c>
      <c r="GH53">
        <v>1</v>
      </c>
      <c r="GI53">
        <v>4</v>
      </c>
      <c r="GJ53">
        <v>0</v>
      </c>
      <c r="GK53">
        <f>ROUND(R53*(R12)/100,2)</f>
        <v>0</v>
      </c>
      <c r="GL53">
        <f>ROUND(IF(AND(BH53=3,BI53=3,FS53&lt;&gt;0),P53,0),2)</f>
        <v>0</v>
      </c>
      <c r="GM53">
        <f>ROUND(O53+X53+Y53+GK53,2)+GX53</f>
        <v>11394.91</v>
      </c>
      <c r="GN53">
        <f>IF(OR(BI53=0,BI53=1),ROUND(O53+X53+Y53+GK53,2),0)</f>
        <v>0</v>
      </c>
      <c r="GO53">
        <f>IF(BI53=2,ROUND(O53+X53+Y53+GK53,2),0)</f>
        <v>11394.91</v>
      </c>
      <c r="GP53">
        <f>IF(BI53=4,ROUND(O53+X53+Y53+GK53,2)+GX53,0)</f>
        <v>0</v>
      </c>
      <c r="GR53">
        <v>0</v>
      </c>
      <c r="GS53">
        <v>3</v>
      </c>
      <c r="GT53">
        <v>0</v>
      </c>
      <c r="GU53" t="s">
        <v>3</v>
      </c>
      <c r="GV53">
        <f>ROUND(GT53,2)</f>
        <v>0</v>
      </c>
      <c r="GW53">
        <v>1</v>
      </c>
      <c r="GX53">
        <f>ROUND(GV53*GW53*I53,2)</f>
        <v>0</v>
      </c>
      <c r="HA53">
        <v>0</v>
      </c>
      <c r="HB53">
        <v>0</v>
      </c>
      <c r="IK53">
        <v>0</v>
      </c>
    </row>
    <row r="54" spans="1:245" x14ac:dyDescent="0.2">
      <c r="A54">
        <v>17</v>
      </c>
      <c r="B54">
        <v>1</v>
      </c>
      <c r="C54">
        <f>ROW([1]SmtRes!A111)</f>
        <v>111</v>
      </c>
      <c r="D54">
        <f>ROW([1]EtalonRes!A93)</f>
        <v>93</v>
      </c>
      <c r="E54" t="s">
        <v>112</v>
      </c>
      <c r="F54" t="s">
        <v>79</v>
      </c>
      <c r="G54" t="s">
        <v>80</v>
      </c>
      <c r="H54" t="s">
        <v>14</v>
      </c>
      <c r="I54">
        <v>4</v>
      </c>
      <c r="J54">
        <v>0</v>
      </c>
      <c r="O54">
        <f>ROUND(CP54,2)</f>
        <v>1231.9100000000001</v>
      </c>
      <c r="P54">
        <f>ROUND(CQ54*I54,2)</f>
        <v>628.59</v>
      </c>
      <c r="Q54">
        <f>ROUND(CR54*I54,2)</f>
        <v>0</v>
      </c>
      <c r="R54">
        <f>ROUND(CS54*I54,2)</f>
        <v>0</v>
      </c>
      <c r="S54">
        <f>ROUND(CT54*I54,2)</f>
        <v>603.32000000000005</v>
      </c>
      <c r="T54">
        <f>ROUND(CU54*I54,2)</f>
        <v>0</v>
      </c>
      <c r="U54">
        <f>CV54*I54</f>
        <v>8.24</v>
      </c>
      <c r="V54">
        <f>CW54*I54</f>
        <v>0</v>
      </c>
      <c r="W54">
        <f>ROUND(CX54*I54,2)</f>
        <v>0</v>
      </c>
      <c r="X54">
        <f>ROUND(CY54,2)</f>
        <v>573.15</v>
      </c>
      <c r="Y54">
        <f>ROUND(CZ54,2)</f>
        <v>392.16</v>
      </c>
      <c r="AA54">
        <v>39045951</v>
      </c>
      <c r="AB54">
        <f>ROUND((AC54+AD54+AF54),2)</f>
        <v>40.47</v>
      </c>
      <c r="AC54">
        <f>ROUND((ES54),2)</f>
        <v>20.65</v>
      </c>
      <c r="AD54">
        <f>ROUND((((ET54)-(EU54))+AE54),2)</f>
        <v>0</v>
      </c>
      <c r="AE54">
        <f>ROUND((EU54),2)</f>
        <v>0</v>
      </c>
      <c r="AF54">
        <f>ROUND((EV54),2)</f>
        <v>19.82</v>
      </c>
      <c r="AG54">
        <f>ROUND((AP54),2)</f>
        <v>0</v>
      </c>
      <c r="AH54">
        <f>(EW54)</f>
        <v>2.06</v>
      </c>
      <c r="AI54">
        <f>(EX54)</f>
        <v>0</v>
      </c>
      <c r="AJ54">
        <f>ROUND((AS54),2)</f>
        <v>0</v>
      </c>
      <c r="AK54">
        <v>40.47</v>
      </c>
      <c r="AL54">
        <v>20.65</v>
      </c>
      <c r="AM54">
        <v>0</v>
      </c>
      <c r="AN54">
        <v>0</v>
      </c>
      <c r="AO54">
        <v>19.82</v>
      </c>
      <c r="AP54">
        <v>0</v>
      </c>
      <c r="AQ54">
        <v>2.06</v>
      </c>
      <c r="AR54">
        <v>0</v>
      </c>
      <c r="AS54">
        <v>0</v>
      </c>
      <c r="AT54">
        <v>95</v>
      </c>
      <c r="AU54">
        <v>65</v>
      </c>
      <c r="AV54">
        <v>1</v>
      </c>
      <c r="AW54">
        <v>1</v>
      </c>
      <c r="AZ54">
        <v>7.61</v>
      </c>
      <c r="BA54">
        <v>7.61</v>
      </c>
      <c r="BB54">
        <v>7.61</v>
      </c>
      <c r="BC54">
        <v>7.61</v>
      </c>
      <c r="BD54" t="s">
        <v>3</v>
      </c>
      <c r="BE54" t="s">
        <v>3</v>
      </c>
      <c r="BF54" t="s">
        <v>3</v>
      </c>
      <c r="BG54" t="s">
        <v>3</v>
      </c>
      <c r="BH54">
        <v>0</v>
      </c>
      <c r="BI54">
        <v>2</v>
      </c>
      <c r="BJ54" t="s">
        <v>81</v>
      </c>
      <c r="BM54">
        <v>108001</v>
      </c>
      <c r="BN54">
        <v>0</v>
      </c>
      <c r="BO54" t="s">
        <v>3</v>
      </c>
      <c r="BP54">
        <v>0</v>
      </c>
      <c r="BQ54">
        <v>3</v>
      </c>
      <c r="BR54">
        <v>0</v>
      </c>
      <c r="BS54">
        <v>7.61</v>
      </c>
      <c r="BT54">
        <v>1</v>
      </c>
      <c r="BU54">
        <v>1</v>
      </c>
      <c r="BV54">
        <v>1</v>
      </c>
      <c r="BW54">
        <v>1</v>
      </c>
      <c r="BX54">
        <v>1</v>
      </c>
      <c r="BY54" t="s">
        <v>3</v>
      </c>
      <c r="BZ54">
        <v>95</v>
      </c>
      <c r="CA54">
        <v>65</v>
      </c>
      <c r="CF54">
        <v>0</v>
      </c>
      <c r="CG54">
        <v>0</v>
      </c>
      <c r="CM54">
        <v>0</v>
      </c>
      <c r="CN54" t="s">
        <v>3</v>
      </c>
      <c r="CO54">
        <v>0</v>
      </c>
      <c r="CP54">
        <f>(P54+Q54+S54)</f>
        <v>1231.9100000000001</v>
      </c>
      <c r="CQ54">
        <f>AC54*BC54</f>
        <v>157.1465</v>
      </c>
      <c r="CR54">
        <f>AD54*BB54</f>
        <v>0</v>
      </c>
      <c r="CS54">
        <f>AE54*BS54</f>
        <v>0</v>
      </c>
      <c r="CT54">
        <f>AF54*BA54</f>
        <v>150.83020000000002</v>
      </c>
      <c r="CU54">
        <f>AG54</f>
        <v>0</v>
      </c>
      <c r="CV54">
        <f>AH54</f>
        <v>2.06</v>
      </c>
      <c r="CW54">
        <f>AI54</f>
        <v>0</v>
      </c>
      <c r="CX54">
        <f>AJ54</f>
        <v>0</v>
      </c>
      <c r="CY54">
        <f>(((S54+R54)*AT54)/100)</f>
        <v>573.154</v>
      </c>
      <c r="CZ54">
        <f>(((S54+R54)*AU54)/100)</f>
        <v>392.15800000000002</v>
      </c>
      <c r="DC54" t="s">
        <v>3</v>
      </c>
      <c r="DD54" t="s">
        <v>3</v>
      </c>
      <c r="DE54" t="s">
        <v>3</v>
      </c>
      <c r="DF54" t="s">
        <v>3</v>
      </c>
      <c r="DG54" t="s">
        <v>3</v>
      </c>
      <c r="DH54" t="s">
        <v>3</v>
      </c>
      <c r="DI54" t="s">
        <v>3</v>
      </c>
      <c r="DJ54" t="s">
        <v>3</v>
      </c>
      <c r="DK54" t="s">
        <v>3</v>
      </c>
      <c r="DL54" t="s">
        <v>3</v>
      </c>
      <c r="DM54" t="s">
        <v>3</v>
      </c>
      <c r="DN54">
        <v>0</v>
      </c>
      <c r="DO54">
        <v>0</v>
      </c>
      <c r="DP54">
        <v>1</v>
      </c>
      <c r="DQ54">
        <v>1</v>
      </c>
      <c r="DU54">
        <v>1013</v>
      </c>
      <c r="DV54" t="s">
        <v>14</v>
      </c>
      <c r="DW54" t="s">
        <v>14</v>
      </c>
      <c r="DX54">
        <v>1</v>
      </c>
      <c r="EE54">
        <v>38092698</v>
      </c>
      <c r="EF54">
        <v>3</v>
      </c>
      <c r="EG54" t="s">
        <v>16</v>
      </c>
      <c r="EH54">
        <v>0</v>
      </c>
      <c r="EI54" t="s">
        <v>3</v>
      </c>
      <c r="EJ54">
        <v>2</v>
      </c>
      <c r="EK54">
        <v>108001</v>
      </c>
      <c r="EL54" t="s">
        <v>56</v>
      </c>
      <c r="EM54" t="s">
        <v>57</v>
      </c>
      <c r="EO54" t="s">
        <v>3</v>
      </c>
      <c r="EQ54">
        <v>0</v>
      </c>
      <c r="ER54">
        <v>40.47</v>
      </c>
      <c r="ES54">
        <v>20.65</v>
      </c>
      <c r="ET54">
        <v>0</v>
      </c>
      <c r="EU54">
        <v>0</v>
      </c>
      <c r="EV54">
        <v>19.82</v>
      </c>
      <c r="EW54">
        <v>2.06</v>
      </c>
      <c r="EX54">
        <v>0</v>
      </c>
      <c r="EY54">
        <v>0</v>
      </c>
      <c r="FQ54">
        <v>0</v>
      </c>
      <c r="FR54">
        <f>ROUND(IF(AND(BH54=3,BI54=3),P54,0),2)</f>
        <v>0</v>
      </c>
      <c r="FS54">
        <v>0</v>
      </c>
      <c r="FX54">
        <v>95</v>
      </c>
      <c r="FY54">
        <v>65</v>
      </c>
      <c r="GA54" t="s">
        <v>3</v>
      </c>
      <c r="GD54">
        <v>0</v>
      </c>
      <c r="GF54">
        <v>738431497</v>
      </c>
      <c r="GG54">
        <v>1</v>
      </c>
      <c r="GH54">
        <v>1</v>
      </c>
      <c r="GI54">
        <v>4</v>
      </c>
      <c r="GJ54">
        <v>0</v>
      </c>
      <c r="GK54">
        <f>ROUND(R54*(R12)/100,2)</f>
        <v>0</v>
      </c>
      <c r="GL54">
        <f>ROUND(IF(AND(BH54=3,BI54=3,FS54&lt;&gt;0),P54,0),2)</f>
        <v>0</v>
      </c>
      <c r="GM54">
        <f>ROUND(O54+X54+Y54+GK54,2)+GX54</f>
        <v>2197.2199999999998</v>
      </c>
      <c r="GN54">
        <f>IF(OR(BI54=0,BI54=1),ROUND(O54+X54+Y54+GK54,2),0)</f>
        <v>0</v>
      </c>
      <c r="GO54">
        <f>IF(BI54=2,ROUND(O54+X54+Y54+GK54,2),0)</f>
        <v>2197.2199999999998</v>
      </c>
      <c r="GP54">
        <f>IF(BI54=4,ROUND(O54+X54+Y54+GK54,2)+GX54,0)</f>
        <v>0</v>
      </c>
      <c r="GR54">
        <v>0</v>
      </c>
      <c r="GS54">
        <v>3</v>
      </c>
      <c r="GT54">
        <v>0</v>
      </c>
      <c r="GU54" t="s">
        <v>3</v>
      </c>
      <c r="GV54">
        <f>ROUND(GT54,2)</f>
        <v>0</v>
      </c>
      <c r="GW54">
        <v>1</v>
      </c>
      <c r="GX54">
        <f>ROUND(GV54*GW54*I54,2)</f>
        <v>0</v>
      </c>
      <c r="HA54">
        <v>0</v>
      </c>
      <c r="HB54">
        <v>0</v>
      </c>
      <c r="IK54">
        <v>0</v>
      </c>
    </row>
    <row r="55" spans="1:245" x14ac:dyDescent="0.2">
      <c r="A55">
        <v>18</v>
      </c>
      <c r="B55">
        <v>1</v>
      </c>
      <c r="C55">
        <v>109</v>
      </c>
      <c r="E55" t="s">
        <v>116</v>
      </c>
      <c r="F55" t="s">
        <v>349</v>
      </c>
      <c r="G55" t="s">
        <v>348</v>
      </c>
      <c r="H55" t="s">
        <v>22</v>
      </c>
      <c r="I55">
        <f>I54*J55</f>
        <v>2</v>
      </c>
      <c r="J55">
        <v>0.5</v>
      </c>
      <c r="O55">
        <f>ROUND(CP55,2)</f>
        <v>3508.36</v>
      </c>
      <c r="P55">
        <f>ROUND(CQ55*I55,2)</f>
        <v>3508.36</v>
      </c>
      <c r="Q55">
        <f>ROUND(CR55*I55,2)</f>
        <v>0</v>
      </c>
      <c r="R55">
        <f>ROUND(CS55*I55,2)</f>
        <v>0</v>
      </c>
      <c r="S55">
        <f>ROUND(CT55*I55,2)</f>
        <v>0</v>
      </c>
      <c r="T55">
        <f>ROUND(CU55*I55,2)</f>
        <v>0</v>
      </c>
      <c r="U55">
        <f>CV55*I55</f>
        <v>0</v>
      </c>
      <c r="V55">
        <f>CW55*I55</f>
        <v>0</v>
      </c>
      <c r="W55">
        <f>ROUND(CX55*I55,2)</f>
        <v>0</v>
      </c>
      <c r="X55">
        <f>ROUND(CY55,2)</f>
        <v>0</v>
      </c>
      <c r="Y55">
        <f>ROUND(CZ55,2)</f>
        <v>0</v>
      </c>
      <c r="AA55">
        <v>39045951</v>
      </c>
      <c r="AB55">
        <f>ROUND((AC55+AD55+AF55),2)</f>
        <v>230.51</v>
      </c>
      <c r="AC55">
        <f>ROUND((ES55),2)</f>
        <v>230.51</v>
      </c>
      <c r="AD55">
        <f>ROUND((((ET55)-(EU55))+AE55),2)</f>
        <v>0</v>
      </c>
      <c r="AE55">
        <f>ROUND((EU55),2)</f>
        <v>0</v>
      </c>
      <c r="AF55">
        <f>ROUND((EV55),2)</f>
        <v>0</v>
      </c>
      <c r="AG55">
        <f>ROUND((AP55),2)</f>
        <v>0</v>
      </c>
      <c r="AH55">
        <f>(EW55)</f>
        <v>0</v>
      </c>
      <c r="AI55">
        <f>(EX55)</f>
        <v>0</v>
      </c>
      <c r="AJ55">
        <f>ROUND((AS55),2)</f>
        <v>0</v>
      </c>
      <c r="AK55">
        <v>230.51</v>
      </c>
      <c r="AL55">
        <v>230.51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  <c r="AS55">
        <v>0</v>
      </c>
      <c r="AT55">
        <v>95</v>
      </c>
      <c r="AU55">
        <v>65</v>
      </c>
      <c r="AV55">
        <v>1</v>
      </c>
      <c r="AW55">
        <v>1</v>
      </c>
      <c r="AZ55">
        <v>7.61</v>
      </c>
      <c r="BA55">
        <v>1</v>
      </c>
      <c r="BB55">
        <v>1</v>
      </c>
      <c r="BC55">
        <v>7.61</v>
      </c>
      <c r="BD55" t="s">
        <v>3</v>
      </c>
      <c r="BE55" t="s">
        <v>3</v>
      </c>
      <c r="BF55" t="s">
        <v>3</v>
      </c>
      <c r="BG55" t="s">
        <v>3</v>
      </c>
      <c r="BH55">
        <v>3</v>
      </c>
      <c r="BI55">
        <v>2</v>
      </c>
      <c r="BJ55" t="s">
        <v>347</v>
      </c>
      <c r="BM55">
        <v>108001</v>
      </c>
      <c r="BN55">
        <v>0</v>
      </c>
      <c r="BO55" t="s">
        <v>3</v>
      </c>
      <c r="BP55">
        <v>0</v>
      </c>
      <c r="BQ55">
        <v>3</v>
      </c>
      <c r="BR55">
        <v>0</v>
      </c>
      <c r="BS55">
        <v>1</v>
      </c>
      <c r="BT55">
        <v>1</v>
      </c>
      <c r="BU55">
        <v>1</v>
      </c>
      <c r="BV55">
        <v>1</v>
      </c>
      <c r="BW55">
        <v>1</v>
      </c>
      <c r="BX55">
        <v>1</v>
      </c>
      <c r="BY55" t="s">
        <v>3</v>
      </c>
      <c r="BZ55">
        <v>95</v>
      </c>
      <c r="CA55">
        <v>65</v>
      </c>
      <c r="CF55">
        <v>0</v>
      </c>
      <c r="CG55">
        <v>0</v>
      </c>
      <c r="CM55">
        <v>0</v>
      </c>
      <c r="CN55" t="s">
        <v>3</v>
      </c>
      <c r="CO55">
        <v>0</v>
      </c>
      <c r="CP55">
        <f>(P55+Q55+S55)</f>
        <v>3508.36</v>
      </c>
      <c r="CQ55">
        <f>AC55*BC55</f>
        <v>1754.1811</v>
      </c>
      <c r="CR55">
        <f>AD55*BB55</f>
        <v>0</v>
      </c>
      <c r="CS55">
        <f>AE55*BS55</f>
        <v>0</v>
      </c>
      <c r="CT55">
        <f>AF55*BA55</f>
        <v>0</v>
      </c>
      <c r="CU55">
        <f>AG55</f>
        <v>0</v>
      </c>
      <c r="CV55">
        <f>AH55</f>
        <v>0</v>
      </c>
      <c r="CW55">
        <f>AI55</f>
        <v>0</v>
      </c>
      <c r="CX55">
        <f>AJ55</f>
        <v>0</v>
      </c>
      <c r="CY55">
        <f>(((S55+R55)*AT55)/100)</f>
        <v>0</v>
      </c>
      <c r="CZ55">
        <f>(((S55+R55)*AU55)/100)</f>
        <v>0</v>
      </c>
      <c r="DC55" t="s">
        <v>3</v>
      </c>
      <c r="DD55" t="s">
        <v>3</v>
      </c>
      <c r="DE55" t="s">
        <v>3</v>
      </c>
      <c r="DF55" t="s">
        <v>3</v>
      </c>
      <c r="DG55" t="s">
        <v>3</v>
      </c>
      <c r="DH55" t="s">
        <v>3</v>
      </c>
      <c r="DI55" t="s">
        <v>3</v>
      </c>
      <c r="DJ55" t="s">
        <v>3</v>
      </c>
      <c r="DK55" t="s">
        <v>3</v>
      </c>
      <c r="DL55" t="s">
        <v>3</v>
      </c>
      <c r="DM55" t="s">
        <v>3</v>
      </c>
      <c r="DN55">
        <v>0</v>
      </c>
      <c r="DO55">
        <v>0</v>
      </c>
      <c r="DP55">
        <v>1</v>
      </c>
      <c r="DQ55">
        <v>1</v>
      </c>
      <c r="DU55">
        <v>1010</v>
      </c>
      <c r="DV55" t="s">
        <v>22</v>
      </c>
      <c r="DW55" t="s">
        <v>22</v>
      </c>
      <c r="DX55">
        <v>1</v>
      </c>
      <c r="EE55">
        <v>38092698</v>
      </c>
      <c r="EF55">
        <v>3</v>
      </c>
      <c r="EG55" t="s">
        <v>16</v>
      </c>
      <c r="EH55">
        <v>0</v>
      </c>
      <c r="EI55" t="s">
        <v>3</v>
      </c>
      <c r="EJ55">
        <v>2</v>
      </c>
      <c r="EK55">
        <v>108001</v>
      </c>
      <c r="EL55" t="s">
        <v>56</v>
      </c>
      <c r="EM55" t="s">
        <v>57</v>
      </c>
      <c r="EO55" t="s">
        <v>3</v>
      </c>
      <c r="EQ55">
        <v>0</v>
      </c>
      <c r="ER55">
        <v>230.51</v>
      </c>
      <c r="ES55">
        <v>230.51</v>
      </c>
      <c r="ET55">
        <v>0</v>
      </c>
      <c r="EU55">
        <v>0</v>
      </c>
      <c r="EV55">
        <v>0</v>
      </c>
      <c r="EW55">
        <v>0</v>
      </c>
      <c r="EX55">
        <v>0</v>
      </c>
      <c r="FQ55">
        <v>0</v>
      </c>
      <c r="FR55">
        <f>ROUND(IF(AND(BH55=3,BI55=3),P55,0),2)</f>
        <v>0</v>
      </c>
      <c r="FS55">
        <v>0</v>
      </c>
      <c r="FX55">
        <v>95</v>
      </c>
      <c r="FY55">
        <v>65</v>
      </c>
      <c r="GA55" t="s">
        <v>3</v>
      </c>
      <c r="GD55">
        <v>0</v>
      </c>
      <c r="GF55">
        <v>-1868730208</v>
      </c>
      <c r="GG55">
        <v>1</v>
      </c>
      <c r="GH55">
        <v>1</v>
      </c>
      <c r="GI55">
        <v>4</v>
      </c>
      <c r="GJ55">
        <v>0</v>
      </c>
      <c r="GK55">
        <f>ROUND(R55*(R12)/100,2)</f>
        <v>0</v>
      </c>
      <c r="GL55">
        <f>ROUND(IF(AND(BH55=3,BI55=3,FS55&lt;&gt;0),P55,0),2)</f>
        <v>0</v>
      </c>
      <c r="GM55">
        <f>ROUND(O55+X55+Y55+GK55,2)+GX55</f>
        <v>3508.36</v>
      </c>
      <c r="GN55">
        <f>IF(OR(BI55=0,BI55=1),ROUND(O55+X55+Y55+GK55,2),0)</f>
        <v>0</v>
      </c>
      <c r="GO55">
        <f>IF(BI55=2,ROUND(O55+X55+Y55+GK55,2),0)</f>
        <v>3508.36</v>
      </c>
      <c r="GP55">
        <f>IF(BI55=4,ROUND(O55+X55+Y55+GK55,2)+GX55,0)</f>
        <v>0</v>
      </c>
      <c r="GR55">
        <v>0</v>
      </c>
      <c r="GS55">
        <v>3</v>
      </c>
      <c r="GT55">
        <v>0</v>
      </c>
      <c r="GU55" t="s">
        <v>3</v>
      </c>
      <c r="GV55">
        <f>ROUND(GT55,2)</f>
        <v>0</v>
      </c>
      <c r="GW55">
        <v>1</v>
      </c>
      <c r="GX55">
        <f>ROUND(GV55*GW55*I55,2)</f>
        <v>0</v>
      </c>
      <c r="HA55">
        <v>0</v>
      </c>
      <c r="HB55">
        <v>0</v>
      </c>
      <c r="IK55">
        <v>0</v>
      </c>
    </row>
    <row r="56" spans="1:245" x14ac:dyDescent="0.2">
      <c r="A56">
        <v>18</v>
      </c>
      <c r="B56">
        <v>1</v>
      </c>
      <c r="C56">
        <v>110</v>
      </c>
      <c r="E56" t="s">
        <v>346</v>
      </c>
      <c r="F56" t="s">
        <v>345</v>
      </c>
      <c r="G56" t="s">
        <v>344</v>
      </c>
      <c r="H56" t="s">
        <v>22</v>
      </c>
      <c r="I56">
        <f>I54*J56</f>
        <v>2</v>
      </c>
      <c r="J56">
        <v>0.5</v>
      </c>
      <c r="O56">
        <f>ROUND(CP56,2)</f>
        <v>12917.06</v>
      </c>
      <c r="P56">
        <f>ROUND(CQ56*I56,2)</f>
        <v>12917.06</v>
      </c>
      <c r="Q56">
        <f>ROUND(CR56*I56,2)</f>
        <v>0</v>
      </c>
      <c r="R56">
        <f>ROUND(CS56*I56,2)</f>
        <v>0</v>
      </c>
      <c r="S56">
        <f>ROUND(CT56*I56,2)</f>
        <v>0</v>
      </c>
      <c r="T56">
        <f>ROUND(CU56*I56,2)</f>
        <v>0</v>
      </c>
      <c r="U56">
        <f>CV56*I56</f>
        <v>0</v>
      </c>
      <c r="V56">
        <f>CW56*I56</f>
        <v>0</v>
      </c>
      <c r="W56">
        <f>ROUND(CX56*I56,2)</f>
        <v>0</v>
      </c>
      <c r="X56">
        <f>ROUND(CY56,2)</f>
        <v>0</v>
      </c>
      <c r="Y56">
        <f>ROUND(CZ56,2)</f>
        <v>0</v>
      </c>
      <c r="AA56">
        <v>39045951</v>
      </c>
      <c r="AB56">
        <f>ROUND((AC56+AD56+AF56),2)</f>
        <v>848.69</v>
      </c>
      <c r="AC56">
        <f>ROUND((ES56),2)</f>
        <v>848.69</v>
      </c>
      <c r="AD56">
        <f>ROUND((((ET56)-(EU56))+AE56),2)</f>
        <v>0</v>
      </c>
      <c r="AE56">
        <f>ROUND((EU56),2)</f>
        <v>0</v>
      </c>
      <c r="AF56">
        <f>ROUND((EV56),2)</f>
        <v>0</v>
      </c>
      <c r="AG56">
        <f>ROUND((AP56),2)</f>
        <v>0</v>
      </c>
      <c r="AH56">
        <f>(EW56)</f>
        <v>0</v>
      </c>
      <c r="AI56">
        <f>(EX56)</f>
        <v>0</v>
      </c>
      <c r="AJ56">
        <f>ROUND((AS56),2)</f>
        <v>0</v>
      </c>
      <c r="AK56">
        <v>848.69</v>
      </c>
      <c r="AL56">
        <v>848.69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  <c r="AS56">
        <v>0</v>
      </c>
      <c r="AT56">
        <v>95</v>
      </c>
      <c r="AU56">
        <v>65</v>
      </c>
      <c r="AV56">
        <v>1</v>
      </c>
      <c r="AW56">
        <v>1</v>
      </c>
      <c r="AZ56">
        <v>7.61</v>
      </c>
      <c r="BA56">
        <v>1</v>
      </c>
      <c r="BB56">
        <v>1</v>
      </c>
      <c r="BC56">
        <v>7.61</v>
      </c>
      <c r="BD56" t="s">
        <v>3</v>
      </c>
      <c r="BE56" t="s">
        <v>3</v>
      </c>
      <c r="BF56" t="s">
        <v>3</v>
      </c>
      <c r="BG56" t="s">
        <v>3</v>
      </c>
      <c r="BH56">
        <v>3</v>
      </c>
      <c r="BI56">
        <v>2</v>
      </c>
      <c r="BJ56" t="s">
        <v>343</v>
      </c>
      <c r="BM56">
        <v>108001</v>
      </c>
      <c r="BN56">
        <v>0</v>
      </c>
      <c r="BO56" t="s">
        <v>3</v>
      </c>
      <c r="BP56">
        <v>0</v>
      </c>
      <c r="BQ56">
        <v>3</v>
      </c>
      <c r="BR56">
        <v>0</v>
      </c>
      <c r="BS56">
        <v>1</v>
      </c>
      <c r="BT56">
        <v>1</v>
      </c>
      <c r="BU56">
        <v>1</v>
      </c>
      <c r="BV56">
        <v>1</v>
      </c>
      <c r="BW56">
        <v>1</v>
      </c>
      <c r="BX56">
        <v>1</v>
      </c>
      <c r="BY56" t="s">
        <v>3</v>
      </c>
      <c r="BZ56">
        <v>95</v>
      </c>
      <c r="CA56">
        <v>65</v>
      </c>
      <c r="CF56">
        <v>0</v>
      </c>
      <c r="CG56">
        <v>0</v>
      </c>
      <c r="CM56">
        <v>0</v>
      </c>
      <c r="CN56" t="s">
        <v>3</v>
      </c>
      <c r="CO56">
        <v>0</v>
      </c>
      <c r="CP56">
        <f>(P56+Q56+S56)</f>
        <v>12917.06</v>
      </c>
      <c r="CQ56">
        <f>AC56*BC56</f>
        <v>6458.5309000000007</v>
      </c>
      <c r="CR56">
        <f>AD56*BB56</f>
        <v>0</v>
      </c>
      <c r="CS56">
        <f>AE56*BS56</f>
        <v>0</v>
      </c>
      <c r="CT56">
        <f>AF56*BA56</f>
        <v>0</v>
      </c>
      <c r="CU56">
        <f>AG56</f>
        <v>0</v>
      </c>
      <c r="CV56">
        <f>AH56</f>
        <v>0</v>
      </c>
      <c r="CW56">
        <f>AI56</f>
        <v>0</v>
      </c>
      <c r="CX56">
        <f>AJ56</f>
        <v>0</v>
      </c>
      <c r="CY56">
        <f>(((S56+R56)*AT56)/100)</f>
        <v>0</v>
      </c>
      <c r="CZ56">
        <f>(((S56+R56)*AU56)/100)</f>
        <v>0</v>
      </c>
      <c r="DC56" t="s">
        <v>3</v>
      </c>
      <c r="DD56" t="s">
        <v>3</v>
      </c>
      <c r="DE56" t="s">
        <v>3</v>
      </c>
      <c r="DF56" t="s">
        <v>3</v>
      </c>
      <c r="DG56" t="s">
        <v>3</v>
      </c>
      <c r="DH56" t="s">
        <v>3</v>
      </c>
      <c r="DI56" t="s">
        <v>3</v>
      </c>
      <c r="DJ56" t="s">
        <v>3</v>
      </c>
      <c r="DK56" t="s">
        <v>3</v>
      </c>
      <c r="DL56" t="s">
        <v>3</v>
      </c>
      <c r="DM56" t="s">
        <v>3</v>
      </c>
      <c r="DN56">
        <v>0</v>
      </c>
      <c r="DO56">
        <v>0</v>
      </c>
      <c r="DP56">
        <v>1</v>
      </c>
      <c r="DQ56">
        <v>1</v>
      </c>
      <c r="DU56">
        <v>1010</v>
      </c>
      <c r="DV56" t="s">
        <v>22</v>
      </c>
      <c r="DW56" t="s">
        <v>22</v>
      </c>
      <c r="DX56">
        <v>1</v>
      </c>
      <c r="EE56">
        <v>38092698</v>
      </c>
      <c r="EF56">
        <v>3</v>
      </c>
      <c r="EG56" t="s">
        <v>16</v>
      </c>
      <c r="EH56">
        <v>0</v>
      </c>
      <c r="EI56" t="s">
        <v>3</v>
      </c>
      <c r="EJ56">
        <v>2</v>
      </c>
      <c r="EK56">
        <v>108001</v>
      </c>
      <c r="EL56" t="s">
        <v>56</v>
      </c>
      <c r="EM56" t="s">
        <v>57</v>
      </c>
      <c r="EO56" t="s">
        <v>3</v>
      </c>
      <c r="EQ56">
        <v>0</v>
      </c>
      <c r="ER56">
        <v>848.69</v>
      </c>
      <c r="ES56">
        <v>848.69</v>
      </c>
      <c r="ET56">
        <v>0</v>
      </c>
      <c r="EU56">
        <v>0</v>
      </c>
      <c r="EV56">
        <v>0</v>
      </c>
      <c r="EW56">
        <v>0</v>
      </c>
      <c r="EX56">
        <v>0</v>
      </c>
      <c r="FQ56">
        <v>0</v>
      </c>
      <c r="FR56">
        <f>ROUND(IF(AND(BH56=3,BI56=3),P56,0),2)</f>
        <v>0</v>
      </c>
      <c r="FS56">
        <v>0</v>
      </c>
      <c r="FX56">
        <v>95</v>
      </c>
      <c r="FY56">
        <v>65</v>
      </c>
      <c r="GA56" t="s">
        <v>3</v>
      </c>
      <c r="GD56">
        <v>0</v>
      </c>
      <c r="GF56">
        <v>153468705</v>
      </c>
      <c r="GG56">
        <v>1</v>
      </c>
      <c r="GH56">
        <v>1</v>
      </c>
      <c r="GI56">
        <v>4</v>
      </c>
      <c r="GJ56">
        <v>0</v>
      </c>
      <c r="GK56">
        <f>ROUND(R56*(R12)/100,2)</f>
        <v>0</v>
      </c>
      <c r="GL56">
        <f>ROUND(IF(AND(BH56=3,BI56=3,FS56&lt;&gt;0),P56,0),2)</f>
        <v>0</v>
      </c>
      <c r="GM56">
        <f>ROUND(O56+X56+Y56+GK56,2)+GX56</f>
        <v>12917.06</v>
      </c>
      <c r="GN56">
        <f>IF(OR(BI56=0,BI56=1),ROUND(O56+X56+Y56+GK56,2),0)</f>
        <v>0</v>
      </c>
      <c r="GO56">
        <f>IF(BI56=2,ROUND(O56+X56+Y56+GK56,2),0)</f>
        <v>12917.06</v>
      </c>
      <c r="GP56">
        <f>IF(BI56=4,ROUND(O56+X56+Y56+GK56,2)+GX56,0)</f>
        <v>0</v>
      </c>
      <c r="GR56">
        <v>0</v>
      </c>
      <c r="GS56">
        <v>3</v>
      </c>
      <c r="GT56">
        <v>0</v>
      </c>
      <c r="GU56" t="s">
        <v>3</v>
      </c>
      <c r="GV56">
        <f>ROUND(GT56,2)</f>
        <v>0</v>
      </c>
      <c r="GW56">
        <v>1</v>
      </c>
      <c r="GX56">
        <f>ROUND(GV56*GW56*I56,2)</f>
        <v>0</v>
      </c>
      <c r="HA56">
        <v>0</v>
      </c>
      <c r="HB56">
        <v>0</v>
      </c>
      <c r="IK56">
        <v>0</v>
      </c>
    </row>
    <row r="57" spans="1:245" x14ac:dyDescent="0.2">
      <c r="A57">
        <v>17</v>
      </c>
      <c r="B57">
        <v>1</v>
      </c>
      <c r="C57">
        <f>ROW([1]SmtRes!A120)</f>
        <v>120</v>
      </c>
      <c r="D57">
        <f>ROW([1]EtalonRes!A101)</f>
        <v>101</v>
      </c>
      <c r="E57" t="s">
        <v>120</v>
      </c>
      <c r="F57" t="s">
        <v>87</v>
      </c>
      <c r="G57" t="s">
        <v>88</v>
      </c>
      <c r="H57" t="s">
        <v>14</v>
      </c>
      <c r="I57">
        <v>1</v>
      </c>
      <c r="J57">
        <v>0</v>
      </c>
      <c r="O57">
        <f>ROUND(CP57,2)</f>
        <v>254.32</v>
      </c>
      <c r="P57">
        <f>ROUND(CQ57*I57,2)</f>
        <v>47.18</v>
      </c>
      <c r="Q57">
        <f>ROUND(CR57*I57,2)</f>
        <v>135.22999999999999</v>
      </c>
      <c r="R57">
        <f>ROUND(CS57*I57,2)</f>
        <v>19.100000000000001</v>
      </c>
      <c r="S57">
        <f>ROUND(CT57*I57,2)</f>
        <v>71.91</v>
      </c>
      <c r="T57">
        <f>ROUND(CU57*I57,2)</f>
        <v>0</v>
      </c>
      <c r="U57">
        <f>CV57*I57</f>
        <v>0.9</v>
      </c>
      <c r="V57">
        <f>CW57*I57</f>
        <v>0.2</v>
      </c>
      <c r="W57">
        <f>ROUND(CX57*I57,2)</f>
        <v>0</v>
      </c>
      <c r="X57">
        <f>ROUND(CY57,2)</f>
        <v>86.46</v>
      </c>
      <c r="Y57">
        <f>ROUND(CZ57,2)</f>
        <v>59.16</v>
      </c>
      <c r="AA57">
        <v>39045951</v>
      </c>
      <c r="AB57">
        <f>ROUND((AC57+AD57+AF57),2)</f>
        <v>33.42</v>
      </c>
      <c r="AC57">
        <f>ROUND((ES57),2)</f>
        <v>6.2</v>
      </c>
      <c r="AD57">
        <f>ROUND((((ET57)-(EU57))+AE57),2)</f>
        <v>17.77</v>
      </c>
      <c r="AE57">
        <f>ROUND((EU57),2)</f>
        <v>2.5099999999999998</v>
      </c>
      <c r="AF57">
        <f>ROUND((EV57),2)</f>
        <v>9.4499999999999993</v>
      </c>
      <c r="AG57">
        <f>ROUND((AP57),2)</f>
        <v>0</v>
      </c>
      <c r="AH57">
        <f>(EW57)</f>
        <v>0.9</v>
      </c>
      <c r="AI57">
        <f>(EX57)</f>
        <v>0.2</v>
      </c>
      <c r="AJ57">
        <f>ROUND((AS57),2)</f>
        <v>0</v>
      </c>
      <c r="AK57">
        <v>33.42</v>
      </c>
      <c r="AL57">
        <v>6.2</v>
      </c>
      <c r="AM57">
        <v>17.77</v>
      </c>
      <c r="AN57">
        <v>2.5099999999999998</v>
      </c>
      <c r="AO57">
        <v>9.4499999999999993</v>
      </c>
      <c r="AP57">
        <v>0</v>
      </c>
      <c r="AQ57">
        <v>0.9</v>
      </c>
      <c r="AR57">
        <v>0.2</v>
      </c>
      <c r="AS57">
        <v>0</v>
      </c>
      <c r="AT57">
        <v>95</v>
      </c>
      <c r="AU57">
        <v>65</v>
      </c>
      <c r="AV57">
        <v>1</v>
      </c>
      <c r="AW57">
        <v>1</v>
      </c>
      <c r="AZ57">
        <v>7.61</v>
      </c>
      <c r="BA57">
        <v>7.61</v>
      </c>
      <c r="BB57">
        <v>7.61</v>
      </c>
      <c r="BC57">
        <v>7.61</v>
      </c>
      <c r="BD57" t="s">
        <v>3</v>
      </c>
      <c r="BE57" t="s">
        <v>3</v>
      </c>
      <c r="BF57" t="s">
        <v>3</v>
      </c>
      <c r="BG57" t="s">
        <v>3</v>
      </c>
      <c r="BH57">
        <v>0</v>
      </c>
      <c r="BI57">
        <v>2</v>
      </c>
      <c r="BJ57" t="s">
        <v>89</v>
      </c>
      <c r="BM57">
        <v>108001</v>
      </c>
      <c r="BN57">
        <v>0</v>
      </c>
      <c r="BO57" t="s">
        <v>3</v>
      </c>
      <c r="BP57">
        <v>0</v>
      </c>
      <c r="BQ57">
        <v>3</v>
      </c>
      <c r="BR57">
        <v>0</v>
      </c>
      <c r="BS57">
        <v>7.61</v>
      </c>
      <c r="BT57">
        <v>1</v>
      </c>
      <c r="BU57">
        <v>1</v>
      </c>
      <c r="BV57">
        <v>1</v>
      </c>
      <c r="BW57">
        <v>1</v>
      </c>
      <c r="BX57">
        <v>1</v>
      </c>
      <c r="BY57" t="s">
        <v>3</v>
      </c>
      <c r="BZ57">
        <v>95</v>
      </c>
      <c r="CA57">
        <v>65</v>
      </c>
      <c r="CF57">
        <v>0</v>
      </c>
      <c r="CG57">
        <v>0</v>
      </c>
      <c r="CM57">
        <v>0</v>
      </c>
      <c r="CN57" t="s">
        <v>3</v>
      </c>
      <c r="CO57">
        <v>0</v>
      </c>
      <c r="CP57">
        <f>(P57+Q57+S57)</f>
        <v>254.32</v>
      </c>
      <c r="CQ57">
        <f>AC57*BC57</f>
        <v>47.182000000000002</v>
      </c>
      <c r="CR57">
        <f>AD57*BB57</f>
        <v>135.22970000000001</v>
      </c>
      <c r="CS57">
        <f>AE57*BS57</f>
        <v>19.101099999999999</v>
      </c>
      <c r="CT57">
        <f>AF57*BA57</f>
        <v>71.914500000000004</v>
      </c>
      <c r="CU57">
        <f>AG57</f>
        <v>0</v>
      </c>
      <c r="CV57">
        <f>AH57</f>
        <v>0.9</v>
      </c>
      <c r="CW57">
        <f>AI57</f>
        <v>0.2</v>
      </c>
      <c r="CX57">
        <f>AJ57</f>
        <v>0</v>
      </c>
      <c r="CY57">
        <f>(((S57+R57)*AT57)/100)</f>
        <v>86.459499999999991</v>
      </c>
      <c r="CZ57">
        <f>(((S57+R57)*AU57)/100)</f>
        <v>59.156499999999994</v>
      </c>
      <c r="DC57" t="s">
        <v>3</v>
      </c>
      <c r="DD57" t="s">
        <v>3</v>
      </c>
      <c r="DE57" t="s">
        <v>3</v>
      </c>
      <c r="DF57" t="s">
        <v>3</v>
      </c>
      <c r="DG57" t="s">
        <v>3</v>
      </c>
      <c r="DH57" t="s">
        <v>3</v>
      </c>
      <c r="DI57" t="s">
        <v>3</v>
      </c>
      <c r="DJ57" t="s">
        <v>3</v>
      </c>
      <c r="DK57" t="s">
        <v>3</v>
      </c>
      <c r="DL57" t="s">
        <v>3</v>
      </c>
      <c r="DM57" t="s">
        <v>3</v>
      </c>
      <c r="DN57">
        <v>0</v>
      </c>
      <c r="DO57">
        <v>0</v>
      </c>
      <c r="DP57">
        <v>1</v>
      </c>
      <c r="DQ57">
        <v>1</v>
      </c>
      <c r="DU57">
        <v>1013</v>
      </c>
      <c r="DV57" t="s">
        <v>14</v>
      </c>
      <c r="DW57" t="s">
        <v>14</v>
      </c>
      <c r="DX57">
        <v>1</v>
      </c>
      <c r="EE57">
        <v>38092698</v>
      </c>
      <c r="EF57">
        <v>3</v>
      </c>
      <c r="EG57" t="s">
        <v>16</v>
      </c>
      <c r="EH57">
        <v>0</v>
      </c>
      <c r="EI57" t="s">
        <v>3</v>
      </c>
      <c r="EJ57">
        <v>2</v>
      </c>
      <c r="EK57">
        <v>108001</v>
      </c>
      <c r="EL57" t="s">
        <v>56</v>
      </c>
      <c r="EM57" t="s">
        <v>57</v>
      </c>
      <c r="EO57" t="s">
        <v>3</v>
      </c>
      <c r="EQ57">
        <v>0</v>
      </c>
      <c r="ER57">
        <v>33.42</v>
      </c>
      <c r="ES57">
        <v>6.2</v>
      </c>
      <c r="ET57">
        <v>17.77</v>
      </c>
      <c r="EU57">
        <v>2.5099999999999998</v>
      </c>
      <c r="EV57">
        <v>9.4499999999999993</v>
      </c>
      <c r="EW57">
        <v>0.9</v>
      </c>
      <c r="EX57">
        <v>0.2</v>
      </c>
      <c r="EY57">
        <v>0</v>
      </c>
      <c r="FQ57">
        <v>0</v>
      </c>
      <c r="FR57">
        <f>ROUND(IF(AND(BH57=3,BI57=3),P57,0),2)</f>
        <v>0</v>
      </c>
      <c r="FS57">
        <v>0</v>
      </c>
      <c r="FX57">
        <v>95</v>
      </c>
      <c r="FY57">
        <v>65</v>
      </c>
      <c r="GA57" t="s">
        <v>3</v>
      </c>
      <c r="GD57">
        <v>0</v>
      </c>
      <c r="GF57">
        <v>-64978218</v>
      </c>
      <c r="GG57">
        <v>1</v>
      </c>
      <c r="GH57">
        <v>1</v>
      </c>
      <c r="GI57">
        <v>4</v>
      </c>
      <c r="GJ57">
        <v>0</v>
      </c>
      <c r="GK57">
        <f>ROUND(R57*(R12)/100,2)</f>
        <v>0</v>
      </c>
      <c r="GL57">
        <f>ROUND(IF(AND(BH57=3,BI57=3,FS57&lt;&gt;0),P57,0),2)</f>
        <v>0</v>
      </c>
      <c r="GM57">
        <f>ROUND(O57+X57+Y57+GK57,2)+GX57</f>
        <v>399.94</v>
      </c>
      <c r="GN57">
        <f>IF(OR(BI57=0,BI57=1),ROUND(O57+X57+Y57+GK57,2),0)</f>
        <v>0</v>
      </c>
      <c r="GO57">
        <f>IF(BI57=2,ROUND(O57+X57+Y57+GK57,2),0)</f>
        <v>399.94</v>
      </c>
      <c r="GP57">
        <f>IF(BI57=4,ROUND(O57+X57+Y57+GK57,2)+GX57,0)</f>
        <v>0</v>
      </c>
      <c r="GR57">
        <v>0</v>
      </c>
      <c r="GS57">
        <v>3</v>
      </c>
      <c r="GT57">
        <v>0</v>
      </c>
      <c r="GU57" t="s">
        <v>3</v>
      </c>
      <c r="GV57">
        <f>ROUND(GT57,2)</f>
        <v>0</v>
      </c>
      <c r="GW57">
        <v>1</v>
      </c>
      <c r="GX57">
        <f>ROUND(GV57*GW57*I57,2)</f>
        <v>0</v>
      </c>
      <c r="HA57">
        <v>0</v>
      </c>
      <c r="HB57">
        <v>0</v>
      </c>
      <c r="IK57">
        <v>0</v>
      </c>
    </row>
    <row r="58" spans="1:245" x14ac:dyDescent="0.2">
      <c r="A58">
        <v>18</v>
      </c>
      <c r="B58">
        <v>1</v>
      </c>
      <c r="C58">
        <v>119</v>
      </c>
      <c r="E58" t="s">
        <v>124</v>
      </c>
      <c r="F58" t="s">
        <v>91</v>
      </c>
      <c r="G58" t="s">
        <v>92</v>
      </c>
      <c r="H58" t="s">
        <v>41</v>
      </c>
      <c r="I58">
        <f>I57*J58</f>
        <v>0.1</v>
      </c>
      <c r="J58">
        <v>0.1</v>
      </c>
      <c r="O58">
        <f>ROUND(CP58,2)</f>
        <v>143.44999999999999</v>
      </c>
      <c r="P58">
        <f>ROUND(CQ58*I58,2)</f>
        <v>143.44999999999999</v>
      </c>
      <c r="Q58">
        <f>ROUND(CR58*I58,2)</f>
        <v>0</v>
      </c>
      <c r="R58">
        <f>ROUND(CS58*I58,2)</f>
        <v>0</v>
      </c>
      <c r="S58">
        <f>ROUND(CT58*I58,2)</f>
        <v>0</v>
      </c>
      <c r="T58">
        <f>ROUND(CU58*I58,2)</f>
        <v>0</v>
      </c>
      <c r="U58">
        <f>CV58*I58</f>
        <v>0</v>
      </c>
      <c r="V58">
        <f>CW58*I58</f>
        <v>0</v>
      </c>
      <c r="W58">
        <f>ROUND(CX58*I58,2)</f>
        <v>0</v>
      </c>
      <c r="X58">
        <f>ROUND(CY58,2)</f>
        <v>0</v>
      </c>
      <c r="Y58">
        <f>ROUND(CZ58,2)</f>
        <v>0</v>
      </c>
      <c r="AA58">
        <v>39045951</v>
      </c>
      <c r="AB58">
        <f>ROUND((AC58+AD58+AF58),2)</f>
        <v>188.5</v>
      </c>
      <c r="AC58">
        <f>ROUND((ES58),2)</f>
        <v>188.5</v>
      </c>
      <c r="AD58">
        <f>ROUND((((ET58)-(EU58))+AE58),2)</f>
        <v>0</v>
      </c>
      <c r="AE58">
        <f>ROUND((EU58),2)</f>
        <v>0</v>
      </c>
      <c r="AF58">
        <f>ROUND((EV58),2)</f>
        <v>0</v>
      </c>
      <c r="AG58">
        <f>ROUND((AP58),2)</f>
        <v>0</v>
      </c>
      <c r="AH58">
        <f>(EW58)</f>
        <v>0</v>
      </c>
      <c r="AI58">
        <f>(EX58)</f>
        <v>0</v>
      </c>
      <c r="AJ58">
        <f>ROUND((AS58),2)</f>
        <v>0</v>
      </c>
      <c r="AK58">
        <v>188.5</v>
      </c>
      <c r="AL58">
        <v>188.5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  <c r="AS58">
        <v>0</v>
      </c>
      <c r="AT58">
        <v>95</v>
      </c>
      <c r="AU58">
        <v>65</v>
      </c>
      <c r="AV58">
        <v>1</v>
      </c>
      <c r="AW58">
        <v>1</v>
      </c>
      <c r="AZ58">
        <v>7.61</v>
      </c>
      <c r="BA58">
        <v>1</v>
      </c>
      <c r="BB58">
        <v>1</v>
      </c>
      <c r="BC58">
        <v>7.61</v>
      </c>
      <c r="BD58" t="s">
        <v>3</v>
      </c>
      <c r="BE58" t="s">
        <v>3</v>
      </c>
      <c r="BF58" t="s">
        <v>3</v>
      </c>
      <c r="BG58" t="s">
        <v>3</v>
      </c>
      <c r="BH58">
        <v>3</v>
      </c>
      <c r="BI58">
        <v>2</v>
      </c>
      <c r="BJ58" t="s">
        <v>93</v>
      </c>
      <c r="BM58">
        <v>108001</v>
      </c>
      <c r="BN58">
        <v>0</v>
      </c>
      <c r="BO58" t="s">
        <v>3</v>
      </c>
      <c r="BP58">
        <v>0</v>
      </c>
      <c r="BQ58">
        <v>3</v>
      </c>
      <c r="BR58">
        <v>0</v>
      </c>
      <c r="BS58">
        <v>1</v>
      </c>
      <c r="BT58">
        <v>1</v>
      </c>
      <c r="BU58">
        <v>1</v>
      </c>
      <c r="BV58">
        <v>1</v>
      </c>
      <c r="BW58">
        <v>1</v>
      </c>
      <c r="BX58">
        <v>1</v>
      </c>
      <c r="BY58" t="s">
        <v>3</v>
      </c>
      <c r="BZ58">
        <v>95</v>
      </c>
      <c r="CA58">
        <v>65</v>
      </c>
      <c r="CF58">
        <v>0</v>
      </c>
      <c r="CG58">
        <v>0</v>
      </c>
      <c r="CM58">
        <v>0</v>
      </c>
      <c r="CN58" t="s">
        <v>3</v>
      </c>
      <c r="CO58">
        <v>0</v>
      </c>
      <c r="CP58">
        <f>(P58+Q58+S58)</f>
        <v>143.44999999999999</v>
      </c>
      <c r="CQ58">
        <f>AC58*BC58</f>
        <v>1434.4850000000001</v>
      </c>
      <c r="CR58">
        <f>AD58*BB58</f>
        <v>0</v>
      </c>
      <c r="CS58">
        <f>AE58*BS58</f>
        <v>0</v>
      </c>
      <c r="CT58">
        <f>AF58*BA58</f>
        <v>0</v>
      </c>
      <c r="CU58">
        <f>AG58</f>
        <v>0</v>
      </c>
      <c r="CV58">
        <f>AH58</f>
        <v>0</v>
      </c>
      <c r="CW58">
        <f>AI58</f>
        <v>0</v>
      </c>
      <c r="CX58">
        <f>AJ58</f>
        <v>0</v>
      </c>
      <c r="CY58">
        <f>(((S58+R58)*AT58)/100)</f>
        <v>0</v>
      </c>
      <c r="CZ58">
        <f>(((S58+R58)*AU58)/100)</f>
        <v>0</v>
      </c>
      <c r="DC58" t="s">
        <v>3</v>
      </c>
      <c r="DD58" t="s">
        <v>3</v>
      </c>
      <c r="DE58" t="s">
        <v>3</v>
      </c>
      <c r="DF58" t="s">
        <v>3</v>
      </c>
      <c r="DG58" t="s">
        <v>3</v>
      </c>
      <c r="DH58" t="s">
        <v>3</v>
      </c>
      <c r="DI58" t="s">
        <v>3</v>
      </c>
      <c r="DJ58" t="s">
        <v>3</v>
      </c>
      <c r="DK58" t="s">
        <v>3</v>
      </c>
      <c r="DL58" t="s">
        <v>3</v>
      </c>
      <c r="DM58" t="s">
        <v>3</v>
      </c>
      <c r="DN58">
        <v>0</v>
      </c>
      <c r="DO58">
        <v>0</v>
      </c>
      <c r="DP58">
        <v>1</v>
      </c>
      <c r="DQ58">
        <v>1</v>
      </c>
      <c r="DU58">
        <v>1010</v>
      </c>
      <c r="DV58" t="s">
        <v>41</v>
      </c>
      <c r="DW58" t="s">
        <v>41</v>
      </c>
      <c r="DX58">
        <v>10</v>
      </c>
      <c r="EE58">
        <v>38092698</v>
      </c>
      <c r="EF58">
        <v>3</v>
      </c>
      <c r="EG58" t="s">
        <v>16</v>
      </c>
      <c r="EH58">
        <v>0</v>
      </c>
      <c r="EI58" t="s">
        <v>3</v>
      </c>
      <c r="EJ58">
        <v>2</v>
      </c>
      <c r="EK58">
        <v>108001</v>
      </c>
      <c r="EL58" t="s">
        <v>56</v>
      </c>
      <c r="EM58" t="s">
        <v>57</v>
      </c>
      <c r="EO58" t="s">
        <v>3</v>
      </c>
      <c r="EQ58">
        <v>0</v>
      </c>
      <c r="ER58">
        <v>188.5</v>
      </c>
      <c r="ES58">
        <v>188.5</v>
      </c>
      <c r="ET58">
        <v>0</v>
      </c>
      <c r="EU58">
        <v>0</v>
      </c>
      <c r="EV58">
        <v>0</v>
      </c>
      <c r="EW58">
        <v>0</v>
      </c>
      <c r="EX58">
        <v>0</v>
      </c>
      <c r="FQ58">
        <v>0</v>
      </c>
      <c r="FR58">
        <f>ROUND(IF(AND(BH58=3,BI58=3),P58,0),2)</f>
        <v>0</v>
      </c>
      <c r="FS58">
        <v>0</v>
      </c>
      <c r="FX58">
        <v>95</v>
      </c>
      <c r="FY58">
        <v>65</v>
      </c>
      <c r="GA58" t="s">
        <v>3</v>
      </c>
      <c r="GD58">
        <v>0</v>
      </c>
      <c r="GF58">
        <v>-2063654921</v>
      </c>
      <c r="GG58">
        <v>1</v>
      </c>
      <c r="GH58">
        <v>1</v>
      </c>
      <c r="GI58">
        <v>4</v>
      </c>
      <c r="GJ58">
        <v>0</v>
      </c>
      <c r="GK58">
        <f>ROUND(R58*(R12)/100,2)</f>
        <v>0</v>
      </c>
      <c r="GL58">
        <f>ROUND(IF(AND(BH58=3,BI58=3,FS58&lt;&gt;0),P58,0),2)</f>
        <v>0</v>
      </c>
      <c r="GM58">
        <f>ROUND(O58+X58+Y58+GK58,2)+GX58</f>
        <v>143.44999999999999</v>
      </c>
      <c r="GN58">
        <f>IF(OR(BI58=0,BI58=1),ROUND(O58+X58+Y58+GK58,2),0)</f>
        <v>0</v>
      </c>
      <c r="GO58">
        <f>IF(BI58=2,ROUND(O58+X58+Y58+GK58,2),0)</f>
        <v>143.44999999999999</v>
      </c>
      <c r="GP58">
        <f>IF(BI58=4,ROUND(O58+X58+Y58+GK58,2)+GX58,0)</f>
        <v>0</v>
      </c>
      <c r="GR58">
        <v>0</v>
      </c>
      <c r="GS58">
        <v>3</v>
      </c>
      <c r="GT58">
        <v>0</v>
      </c>
      <c r="GU58" t="s">
        <v>3</v>
      </c>
      <c r="GV58">
        <f>ROUND(GT58,2)</f>
        <v>0</v>
      </c>
      <c r="GW58">
        <v>1</v>
      </c>
      <c r="GX58">
        <f>ROUND(GV58*GW58*I58,2)</f>
        <v>0</v>
      </c>
      <c r="HA58">
        <v>0</v>
      </c>
      <c r="HB58">
        <v>0</v>
      </c>
      <c r="IK58">
        <v>0</v>
      </c>
    </row>
    <row r="59" spans="1:245" x14ac:dyDescent="0.2">
      <c r="A59">
        <v>17</v>
      </c>
      <c r="B59">
        <v>1</v>
      </c>
      <c r="C59">
        <f>ROW([1]SmtRes!A135)</f>
        <v>135</v>
      </c>
      <c r="D59">
        <f>ROW([1]EtalonRes!A115)</f>
        <v>115</v>
      </c>
      <c r="E59" t="s">
        <v>128</v>
      </c>
      <c r="F59" t="s">
        <v>95</v>
      </c>
      <c r="G59" t="s">
        <v>96</v>
      </c>
      <c r="H59" t="s">
        <v>14</v>
      </c>
      <c r="I59">
        <v>1</v>
      </c>
      <c r="J59">
        <v>0</v>
      </c>
      <c r="O59">
        <f>ROUND(CP59,2)</f>
        <v>273.8</v>
      </c>
      <c r="P59">
        <f>ROUND(CQ59*I59,2)</f>
        <v>152.88</v>
      </c>
      <c r="Q59">
        <f>ROUND(CR59*I59,2)</f>
        <v>7.99</v>
      </c>
      <c r="R59">
        <f>ROUND(CS59*I59,2)</f>
        <v>0</v>
      </c>
      <c r="S59">
        <f>ROUND(CT59*I59,2)</f>
        <v>112.93</v>
      </c>
      <c r="T59">
        <f>ROUND(CU59*I59,2)</f>
        <v>0</v>
      </c>
      <c r="U59">
        <f>CV59*I59</f>
        <v>1.56</v>
      </c>
      <c r="V59">
        <f>CW59*I59</f>
        <v>0</v>
      </c>
      <c r="W59">
        <f>ROUND(CX59*I59,2)</f>
        <v>0</v>
      </c>
      <c r="X59">
        <f>ROUND(CY59,2)</f>
        <v>107.28</v>
      </c>
      <c r="Y59">
        <f>ROUND(CZ59,2)</f>
        <v>73.400000000000006</v>
      </c>
      <c r="AA59">
        <v>39045951</v>
      </c>
      <c r="AB59">
        <f>ROUND((AC59+AD59+AF59),2)</f>
        <v>35.979999999999997</v>
      </c>
      <c r="AC59">
        <f>ROUND((ES59),2)</f>
        <v>20.09</v>
      </c>
      <c r="AD59">
        <f>ROUND((((ET59)-(EU59))+AE59),2)</f>
        <v>1.05</v>
      </c>
      <c r="AE59">
        <f>ROUND((EU59),2)</f>
        <v>0</v>
      </c>
      <c r="AF59">
        <f>ROUND((EV59),2)</f>
        <v>14.84</v>
      </c>
      <c r="AG59">
        <f>ROUND((AP59),2)</f>
        <v>0</v>
      </c>
      <c r="AH59">
        <f>(EW59)</f>
        <v>1.56</v>
      </c>
      <c r="AI59">
        <f>(EX59)</f>
        <v>0</v>
      </c>
      <c r="AJ59">
        <f>ROUND((AS59),2)</f>
        <v>0</v>
      </c>
      <c r="AK59">
        <v>35.979999999999997</v>
      </c>
      <c r="AL59">
        <v>20.09</v>
      </c>
      <c r="AM59">
        <v>1.05</v>
      </c>
      <c r="AN59">
        <v>0</v>
      </c>
      <c r="AO59">
        <v>14.84</v>
      </c>
      <c r="AP59">
        <v>0</v>
      </c>
      <c r="AQ59">
        <v>1.56</v>
      </c>
      <c r="AR59">
        <v>0</v>
      </c>
      <c r="AS59">
        <v>0</v>
      </c>
      <c r="AT59">
        <v>95</v>
      </c>
      <c r="AU59">
        <v>65</v>
      </c>
      <c r="AV59">
        <v>1</v>
      </c>
      <c r="AW59">
        <v>1</v>
      </c>
      <c r="AZ59">
        <v>7.61</v>
      </c>
      <c r="BA59">
        <v>7.61</v>
      </c>
      <c r="BB59">
        <v>7.61</v>
      </c>
      <c r="BC59">
        <v>7.61</v>
      </c>
      <c r="BD59" t="s">
        <v>3</v>
      </c>
      <c r="BE59" t="s">
        <v>3</v>
      </c>
      <c r="BF59" t="s">
        <v>3</v>
      </c>
      <c r="BG59" t="s">
        <v>3</v>
      </c>
      <c r="BH59">
        <v>0</v>
      </c>
      <c r="BI59">
        <v>2</v>
      </c>
      <c r="BJ59" t="s">
        <v>97</v>
      </c>
      <c r="BM59">
        <v>108001</v>
      </c>
      <c r="BN59">
        <v>0</v>
      </c>
      <c r="BO59" t="s">
        <v>3</v>
      </c>
      <c r="BP59">
        <v>0</v>
      </c>
      <c r="BQ59">
        <v>3</v>
      </c>
      <c r="BR59">
        <v>0</v>
      </c>
      <c r="BS59">
        <v>7.61</v>
      </c>
      <c r="BT59">
        <v>1</v>
      </c>
      <c r="BU59">
        <v>1</v>
      </c>
      <c r="BV59">
        <v>1</v>
      </c>
      <c r="BW59">
        <v>1</v>
      </c>
      <c r="BX59">
        <v>1</v>
      </c>
      <c r="BY59" t="s">
        <v>3</v>
      </c>
      <c r="BZ59">
        <v>95</v>
      </c>
      <c r="CA59">
        <v>65</v>
      </c>
      <c r="CF59">
        <v>0</v>
      </c>
      <c r="CG59">
        <v>0</v>
      </c>
      <c r="CM59">
        <v>0</v>
      </c>
      <c r="CN59" t="s">
        <v>3</v>
      </c>
      <c r="CO59">
        <v>0</v>
      </c>
      <c r="CP59">
        <f>(P59+Q59+S59)</f>
        <v>273.8</v>
      </c>
      <c r="CQ59">
        <f>AC59*BC59</f>
        <v>152.88490000000002</v>
      </c>
      <c r="CR59">
        <f>AD59*BB59</f>
        <v>7.9905000000000008</v>
      </c>
      <c r="CS59">
        <f>AE59*BS59</f>
        <v>0</v>
      </c>
      <c r="CT59">
        <f>AF59*BA59</f>
        <v>112.9324</v>
      </c>
      <c r="CU59">
        <f>AG59</f>
        <v>0</v>
      </c>
      <c r="CV59">
        <f>AH59</f>
        <v>1.56</v>
      </c>
      <c r="CW59">
        <f>AI59</f>
        <v>0</v>
      </c>
      <c r="CX59">
        <f>AJ59</f>
        <v>0</v>
      </c>
      <c r="CY59">
        <f>(((S59+R59)*AT59)/100)</f>
        <v>107.2835</v>
      </c>
      <c r="CZ59">
        <f>(((S59+R59)*AU59)/100)</f>
        <v>73.404500000000013</v>
      </c>
      <c r="DC59" t="s">
        <v>3</v>
      </c>
      <c r="DD59" t="s">
        <v>3</v>
      </c>
      <c r="DE59" t="s">
        <v>3</v>
      </c>
      <c r="DF59" t="s">
        <v>3</v>
      </c>
      <c r="DG59" t="s">
        <v>3</v>
      </c>
      <c r="DH59" t="s">
        <v>3</v>
      </c>
      <c r="DI59" t="s">
        <v>3</v>
      </c>
      <c r="DJ59" t="s">
        <v>3</v>
      </c>
      <c r="DK59" t="s">
        <v>3</v>
      </c>
      <c r="DL59" t="s">
        <v>3</v>
      </c>
      <c r="DM59" t="s">
        <v>3</v>
      </c>
      <c r="DN59">
        <v>0</v>
      </c>
      <c r="DO59">
        <v>0</v>
      </c>
      <c r="DP59">
        <v>1</v>
      </c>
      <c r="DQ59">
        <v>1</v>
      </c>
      <c r="DU59">
        <v>1013</v>
      </c>
      <c r="DV59" t="s">
        <v>14</v>
      </c>
      <c r="DW59" t="s">
        <v>14</v>
      </c>
      <c r="DX59">
        <v>1</v>
      </c>
      <c r="EE59">
        <v>38092698</v>
      </c>
      <c r="EF59">
        <v>3</v>
      </c>
      <c r="EG59" t="s">
        <v>16</v>
      </c>
      <c r="EH59">
        <v>0</v>
      </c>
      <c r="EI59" t="s">
        <v>3</v>
      </c>
      <c r="EJ59">
        <v>2</v>
      </c>
      <c r="EK59">
        <v>108001</v>
      </c>
      <c r="EL59" t="s">
        <v>56</v>
      </c>
      <c r="EM59" t="s">
        <v>57</v>
      </c>
      <c r="EO59" t="s">
        <v>3</v>
      </c>
      <c r="EQ59">
        <v>0</v>
      </c>
      <c r="ER59">
        <v>35.979999999999997</v>
      </c>
      <c r="ES59">
        <v>20.09</v>
      </c>
      <c r="ET59">
        <v>1.05</v>
      </c>
      <c r="EU59">
        <v>0</v>
      </c>
      <c r="EV59">
        <v>14.84</v>
      </c>
      <c r="EW59">
        <v>1.56</v>
      </c>
      <c r="EX59">
        <v>0</v>
      </c>
      <c r="EY59">
        <v>0</v>
      </c>
      <c r="FQ59">
        <v>0</v>
      </c>
      <c r="FR59">
        <f>ROUND(IF(AND(BH59=3,BI59=3),P59,0),2)</f>
        <v>0</v>
      </c>
      <c r="FS59">
        <v>0</v>
      </c>
      <c r="FX59">
        <v>95</v>
      </c>
      <c r="FY59">
        <v>65</v>
      </c>
      <c r="GA59" t="s">
        <v>3</v>
      </c>
      <c r="GD59">
        <v>0</v>
      </c>
      <c r="GF59">
        <v>942868882</v>
      </c>
      <c r="GG59">
        <v>1</v>
      </c>
      <c r="GH59">
        <v>1</v>
      </c>
      <c r="GI59">
        <v>4</v>
      </c>
      <c r="GJ59">
        <v>0</v>
      </c>
      <c r="GK59">
        <f>ROUND(R59*(R12)/100,2)</f>
        <v>0</v>
      </c>
      <c r="GL59">
        <f>ROUND(IF(AND(BH59=3,BI59=3,FS59&lt;&gt;0),P59,0),2)</f>
        <v>0</v>
      </c>
      <c r="GM59">
        <f>ROUND(O59+X59+Y59+GK59,2)+GX59</f>
        <v>454.48</v>
      </c>
      <c r="GN59">
        <f>IF(OR(BI59=0,BI59=1),ROUND(O59+X59+Y59+GK59,2),0)</f>
        <v>0</v>
      </c>
      <c r="GO59">
        <f>IF(BI59=2,ROUND(O59+X59+Y59+GK59,2),0)</f>
        <v>454.48</v>
      </c>
      <c r="GP59">
        <f>IF(BI59=4,ROUND(O59+X59+Y59+GK59,2)+GX59,0)</f>
        <v>0</v>
      </c>
      <c r="GR59">
        <v>0</v>
      </c>
      <c r="GS59">
        <v>3</v>
      </c>
      <c r="GT59">
        <v>0</v>
      </c>
      <c r="GU59" t="s">
        <v>3</v>
      </c>
      <c r="GV59">
        <f>ROUND(GT59,2)</f>
        <v>0</v>
      </c>
      <c r="GW59">
        <v>1</v>
      </c>
      <c r="GX59">
        <f>ROUND(GV59*GW59*I59,2)</f>
        <v>0</v>
      </c>
      <c r="HA59">
        <v>0</v>
      </c>
      <c r="HB59">
        <v>0</v>
      </c>
      <c r="IK59">
        <v>0</v>
      </c>
    </row>
    <row r="60" spans="1:245" x14ac:dyDescent="0.2">
      <c r="A60">
        <v>18</v>
      </c>
      <c r="B60">
        <v>1</v>
      </c>
      <c r="C60">
        <v>134</v>
      </c>
      <c r="E60" t="s">
        <v>132</v>
      </c>
      <c r="F60" t="s">
        <v>99</v>
      </c>
      <c r="G60" t="s">
        <v>100</v>
      </c>
      <c r="H60" t="s">
        <v>22</v>
      </c>
      <c r="I60">
        <f>I59*J60</f>
        <v>1</v>
      </c>
      <c r="J60">
        <v>1</v>
      </c>
      <c r="O60">
        <f>ROUND(CP60,2)</f>
        <v>99.84</v>
      </c>
      <c r="P60">
        <f>ROUND(CQ60*I60,2)</f>
        <v>99.84</v>
      </c>
      <c r="Q60">
        <f>ROUND(CR60*I60,2)</f>
        <v>0</v>
      </c>
      <c r="R60">
        <f>ROUND(CS60*I60,2)</f>
        <v>0</v>
      </c>
      <c r="S60">
        <f>ROUND(CT60*I60,2)</f>
        <v>0</v>
      </c>
      <c r="T60">
        <f>ROUND(CU60*I60,2)</f>
        <v>0</v>
      </c>
      <c r="U60">
        <f>CV60*I60</f>
        <v>0</v>
      </c>
      <c r="V60">
        <f>CW60*I60</f>
        <v>0</v>
      </c>
      <c r="W60">
        <f>ROUND(CX60*I60,2)</f>
        <v>0</v>
      </c>
      <c r="X60">
        <f>ROUND(CY60,2)</f>
        <v>0</v>
      </c>
      <c r="Y60">
        <f>ROUND(CZ60,2)</f>
        <v>0</v>
      </c>
      <c r="AA60">
        <v>39045951</v>
      </c>
      <c r="AB60">
        <f>ROUND((AC60+AD60+AF60),2)</f>
        <v>13.12</v>
      </c>
      <c r="AC60">
        <f>ROUND((ES60),2)</f>
        <v>13.12</v>
      </c>
      <c r="AD60">
        <f>ROUND((((ET60)-(EU60))+AE60),2)</f>
        <v>0</v>
      </c>
      <c r="AE60">
        <f>ROUND((EU60),2)</f>
        <v>0</v>
      </c>
      <c r="AF60">
        <f>ROUND((EV60),2)</f>
        <v>0</v>
      </c>
      <c r="AG60">
        <f>ROUND((AP60),2)</f>
        <v>0</v>
      </c>
      <c r="AH60">
        <f>(EW60)</f>
        <v>0</v>
      </c>
      <c r="AI60">
        <f>(EX60)</f>
        <v>0</v>
      </c>
      <c r="AJ60">
        <f>ROUND((AS60),2)</f>
        <v>0</v>
      </c>
      <c r="AK60">
        <v>13.12</v>
      </c>
      <c r="AL60">
        <v>13.12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  <c r="AS60">
        <v>0</v>
      </c>
      <c r="AT60">
        <v>95</v>
      </c>
      <c r="AU60">
        <v>65</v>
      </c>
      <c r="AV60">
        <v>1</v>
      </c>
      <c r="AW60">
        <v>1</v>
      </c>
      <c r="AZ60">
        <v>7.61</v>
      </c>
      <c r="BA60">
        <v>1</v>
      </c>
      <c r="BB60">
        <v>1</v>
      </c>
      <c r="BC60">
        <v>7.61</v>
      </c>
      <c r="BD60" t="s">
        <v>3</v>
      </c>
      <c r="BE60" t="s">
        <v>3</v>
      </c>
      <c r="BF60" t="s">
        <v>3</v>
      </c>
      <c r="BG60" t="s">
        <v>3</v>
      </c>
      <c r="BH60">
        <v>3</v>
      </c>
      <c r="BI60">
        <v>2</v>
      </c>
      <c r="BJ60" t="s">
        <v>101</v>
      </c>
      <c r="BM60">
        <v>108001</v>
      </c>
      <c r="BN60">
        <v>0</v>
      </c>
      <c r="BO60" t="s">
        <v>3</v>
      </c>
      <c r="BP60">
        <v>0</v>
      </c>
      <c r="BQ60">
        <v>3</v>
      </c>
      <c r="BR60">
        <v>0</v>
      </c>
      <c r="BS60">
        <v>1</v>
      </c>
      <c r="BT60">
        <v>1</v>
      </c>
      <c r="BU60">
        <v>1</v>
      </c>
      <c r="BV60">
        <v>1</v>
      </c>
      <c r="BW60">
        <v>1</v>
      </c>
      <c r="BX60">
        <v>1</v>
      </c>
      <c r="BY60" t="s">
        <v>3</v>
      </c>
      <c r="BZ60">
        <v>95</v>
      </c>
      <c r="CA60">
        <v>65</v>
      </c>
      <c r="CF60">
        <v>0</v>
      </c>
      <c r="CG60">
        <v>0</v>
      </c>
      <c r="CM60">
        <v>0</v>
      </c>
      <c r="CN60" t="s">
        <v>3</v>
      </c>
      <c r="CO60">
        <v>0</v>
      </c>
      <c r="CP60">
        <f>(P60+Q60+S60)</f>
        <v>99.84</v>
      </c>
      <c r="CQ60">
        <f>AC60*BC60</f>
        <v>99.843199999999996</v>
      </c>
      <c r="CR60">
        <f>AD60*BB60</f>
        <v>0</v>
      </c>
      <c r="CS60">
        <f>AE60*BS60</f>
        <v>0</v>
      </c>
      <c r="CT60">
        <f>AF60*BA60</f>
        <v>0</v>
      </c>
      <c r="CU60">
        <f>AG60</f>
        <v>0</v>
      </c>
      <c r="CV60">
        <f>AH60</f>
        <v>0</v>
      </c>
      <c r="CW60">
        <f>AI60</f>
        <v>0</v>
      </c>
      <c r="CX60">
        <f>AJ60</f>
        <v>0</v>
      </c>
      <c r="CY60">
        <f>(((S60+R60)*AT60)/100)</f>
        <v>0</v>
      </c>
      <c r="CZ60">
        <f>(((S60+R60)*AU60)/100)</f>
        <v>0</v>
      </c>
      <c r="DC60" t="s">
        <v>3</v>
      </c>
      <c r="DD60" t="s">
        <v>3</v>
      </c>
      <c r="DE60" t="s">
        <v>3</v>
      </c>
      <c r="DF60" t="s">
        <v>3</v>
      </c>
      <c r="DG60" t="s">
        <v>3</v>
      </c>
      <c r="DH60" t="s">
        <v>3</v>
      </c>
      <c r="DI60" t="s">
        <v>3</v>
      </c>
      <c r="DJ60" t="s">
        <v>3</v>
      </c>
      <c r="DK60" t="s">
        <v>3</v>
      </c>
      <c r="DL60" t="s">
        <v>3</v>
      </c>
      <c r="DM60" t="s">
        <v>3</v>
      </c>
      <c r="DN60">
        <v>0</v>
      </c>
      <c r="DO60">
        <v>0</v>
      </c>
      <c r="DP60">
        <v>1</v>
      </c>
      <c r="DQ60">
        <v>1</v>
      </c>
      <c r="DU60">
        <v>1010</v>
      </c>
      <c r="DV60" t="s">
        <v>22</v>
      </c>
      <c r="DW60" t="s">
        <v>22</v>
      </c>
      <c r="DX60">
        <v>1</v>
      </c>
      <c r="EE60">
        <v>38092698</v>
      </c>
      <c r="EF60">
        <v>3</v>
      </c>
      <c r="EG60" t="s">
        <v>16</v>
      </c>
      <c r="EH60">
        <v>0</v>
      </c>
      <c r="EI60" t="s">
        <v>3</v>
      </c>
      <c r="EJ60">
        <v>2</v>
      </c>
      <c r="EK60">
        <v>108001</v>
      </c>
      <c r="EL60" t="s">
        <v>56</v>
      </c>
      <c r="EM60" t="s">
        <v>57</v>
      </c>
      <c r="EO60" t="s">
        <v>3</v>
      </c>
      <c r="EQ60">
        <v>0</v>
      </c>
      <c r="ER60">
        <v>13.12</v>
      </c>
      <c r="ES60">
        <v>13.12</v>
      </c>
      <c r="ET60">
        <v>0</v>
      </c>
      <c r="EU60">
        <v>0</v>
      </c>
      <c r="EV60">
        <v>0</v>
      </c>
      <c r="EW60">
        <v>0</v>
      </c>
      <c r="EX60">
        <v>0</v>
      </c>
      <c r="FQ60">
        <v>0</v>
      </c>
      <c r="FR60">
        <f>ROUND(IF(AND(BH60=3,BI60=3),P60,0),2)</f>
        <v>0</v>
      </c>
      <c r="FS60">
        <v>0</v>
      </c>
      <c r="FX60">
        <v>95</v>
      </c>
      <c r="FY60">
        <v>65</v>
      </c>
      <c r="GA60" t="s">
        <v>3</v>
      </c>
      <c r="GD60">
        <v>0</v>
      </c>
      <c r="GF60">
        <v>-1382602355</v>
      </c>
      <c r="GG60">
        <v>1</v>
      </c>
      <c r="GH60">
        <v>1</v>
      </c>
      <c r="GI60">
        <v>4</v>
      </c>
      <c r="GJ60">
        <v>0</v>
      </c>
      <c r="GK60">
        <f>ROUND(R60*(R12)/100,2)</f>
        <v>0</v>
      </c>
      <c r="GL60">
        <f>ROUND(IF(AND(BH60=3,BI60=3,FS60&lt;&gt;0),P60,0),2)</f>
        <v>0</v>
      </c>
      <c r="GM60">
        <f>ROUND(O60+X60+Y60+GK60,2)+GX60</f>
        <v>99.84</v>
      </c>
      <c r="GN60">
        <f>IF(OR(BI60=0,BI60=1),ROUND(O60+X60+Y60+GK60,2),0)</f>
        <v>0</v>
      </c>
      <c r="GO60">
        <f>IF(BI60=2,ROUND(O60+X60+Y60+GK60,2),0)</f>
        <v>99.84</v>
      </c>
      <c r="GP60">
        <f>IF(BI60=4,ROUND(O60+X60+Y60+GK60,2)+GX60,0)</f>
        <v>0</v>
      </c>
      <c r="GR60">
        <v>0</v>
      </c>
      <c r="GS60">
        <v>3</v>
      </c>
      <c r="GT60">
        <v>0</v>
      </c>
      <c r="GU60" t="s">
        <v>3</v>
      </c>
      <c r="GV60">
        <f>ROUND(GT60,2)</f>
        <v>0</v>
      </c>
      <c r="GW60">
        <v>1</v>
      </c>
      <c r="GX60">
        <f>ROUND(GV60*GW60*I60,2)</f>
        <v>0</v>
      </c>
      <c r="HA60">
        <v>0</v>
      </c>
      <c r="HB60">
        <v>0</v>
      </c>
      <c r="IK60">
        <v>0</v>
      </c>
    </row>
    <row r="61" spans="1:245" x14ac:dyDescent="0.2">
      <c r="A61">
        <v>17</v>
      </c>
      <c r="B61">
        <v>1</v>
      </c>
      <c r="C61">
        <f>ROW([1]SmtRes!A139)</f>
        <v>139</v>
      </c>
      <c r="D61">
        <f>ROW([1]EtalonRes!A118)</f>
        <v>118</v>
      </c>
      <c r="E61" t="s">
        <v>342</v>
      </c>
      <c r="F61" t="s">
        <v>103</v>
      </c>
      <c r="G61" t="s">
        <v>104</v>
      </c>
      <c r="H61" t="s">
        <v>105</v>
      </c>
      <c r="I61">
        <v>0.2</v>
      </c>
      <c r="J61">
        <v>0</v>
      </c>
      <c r="O61">
        <f>ROUND(CP61,2)</f>
        <v>237.93</v>
      </c>
      <c r="P61">
        <f>ROUND(CQ61*I61,2)</f>
        <v>25.55</v>
      </c>
      <c r="Q61">
        <f>ROUND(CR61*I61,2)</f>
        <v>0</v>
      </c>
      <c r="R61">
        <f>ROUND(CS61*I61,2)</f>
        <v>0</v>
      </c>
      <c r="S61">
        <f>ROUND(CT61*I61,2)</f>
        <v>212.38</v>
      </c>
      <c r="T61">
        <f>ROUND(CU61*I61,2)</f>
        <v>0</v>
      </c>
      <c r="U61">
        <f>CV61*I61</f>
        <v>3.04</v>
      </c>
      <c r="V61">
        <f>CW61*I61</f>
        <v>0</v>
      </c>
      <c r="W61">
        <f>ROUND(CX61*I61,2)</f>
        <v>0</v>
      </c>
      <c r="X61">
        <f>ROUND(CY61,2)</f>
        <v>201.76</v>
      </c>
      <c r="Y61">
        <f>ROUND(CZ61,2)</f>
        <v>138.05000000000001</v>
      </c>
      <c r="AA61">
        <v>39045951</v>
      </c>
      <c r="AB61">
        <f>ROUND((AC61+AD61+AF61),2)</f>
        <v>156.33000000000001</v>
      </c>
      <c r="AC61">
        <f>ROUND((ES61),2)</f>
        <v>16.79</v>
      </c>
      <c r="AD61">
        <f>ROUND((((ET61)-(EU61))+AE61),2)</f>
        <v>0</v>
      </c>
      <c r="AE61">
        <f>ROUND((EU61),2)</f>
        <v>0</v>
      </c>
      <c r="AF61">
        <f>ROUND((EV61),2)</f>
        <v>139.54</v>
      </c>
      <c r="AG61">
        <f>ROUND((AP61),2)</f>
        <v>0</v>
      </c>
      <c r="AH61">
        <f>(EW61)</f>
        <v>15.2</v>
      </c>
      <c r="AI61">
        <f>(EX61)</f>
        <v>0</v>
      </c>
      <c r="AJ61">
        <f>ROUND((AS61),2)</f>
        <v>0</v>
      </c>
      <c r="AK61">
        <v>156.33000000000001</v>
      </c>
      <c r="AL61">
        <v>16.79</v>
      </c>
      <c r="AM61">
        <v>0</v>
      </c>
      <c r="AN61">
        <v>0</v>
      </c>
      <c r="AO61">
        <v>139.54</v>
      </c>
      <c r="AP61">
        <v>0</v>
      </c>
      <c r="AQ61">
        <v>15.2</v>
      </c>
      <c r="AR61">
        <v>0</v>
      </c>
      <c r="AS61">
        <v>0</v>
      </c>
      <c r="AT61">
        <v>95</v>
      </c>
      <c r="AU61">
        <v>65</v>
      </c>
      <c r="AV61">
        <v>1</v>
      </c>
      <c r="AW61">
        <v>1</v>
      </c>
      <c r="AZ61">
        <v>7.61</v>
      </c>
      <c r="BA61">
        <v>7.61</v>
      </c>
      <c r="BB61">
        <v>7.61</v>
      </c>
      <c r="BC61">
        <v>7.61</v>
      </c>
      <c r="BD61" t="s">
        <v>3</v>
      </c>
      <c r="BE61" t="s">
        <v>3</v>
      </c>
      <c r="BF61" t="s">
        <v>3</v>
      </c>
      <c r="BG61" t="s">
        <v>3</v>
      </c>
      <c r="BH61">
        <v>0</v>
      </c>
      <c r="BI61">
        <v>2</v>
      </c>
      <c r="BJ61" t="s">
        <v>106</v>
      </c>
      <c r="BM61">
        <v>108001</v>
      </c>
      <c r="BN61">
        <v>0</v>
      </c>
      <c r="BO61" t="s">
        <v>3</v>
      </c>
      <c r="BP61">
        <v>0</v>
      </c>
      <c r="BQ61">
        <v>3</v>
      </c>
      <c r="BR61">
        <v>0</v>
      </c>
      <c r="BS61">
        <v>7.61</v>
      </c>
      <c r="BT61">
        <v>1</v>
      </c>
      <c r="BU61">
        <v>1</v>
      </c>
      <c r="BV61">
        <v>1</v>
      </c>
      <c r="BW61">
        <v>1</v>
      </c>
      <c r="BX61">
        <v>1</v>
      </c>
      <c r="BY61" t="s">
        <v>3</v>
      </c>
      <c r="BZ61">
        <v>95</v>
      </c>
      <c r="CA61">
        <v>65</v>
      </c>
      <c r="CF61">
        <v>0</v>
      </c>
      <c r="CG61">
        <v>0</v>
      </c>
      <c r="CM61">
        <v>0</v>
      </c>
      <c r="CN61" t="s">
        <v>3</v>
      </c>
      <c r="CO61">
        <v>0</v>
      </c>
      <c r="CP61">
        <f>(P61+Q61+S61)</f>
        <v>237.93</v>
      </c>
      <c r="CQ61">
        <f>AC61*BC61</f>
        <v>127.7719</v>
      </c>
      <c r="CR61">
        <f>AD61*BB61</f>
        <v>0</v>
      </c>
      <c r="CS61">
        <f>AE61*BS61</f>
        <v>0</v>
      </c>
      <c r="CT61">
        <f>AF61*BA61</f>
        <v>1061.8994</v>
      </c>
      <c r="CU61">
        <f>AG61</f>
        <v>0</v>
      </c>
      <c r="CV61">
        <f>AH61</f>
        <v>15.2</v>
      </c>
      <c r="CW61">
        <f>AI61</f>
        <v>0</v>
      </c>
      <c r="CX61">
        <f>AJ61</f>
        <v>0</v>
      </c>
      <c r="CY61">
        <f>(((S61+R61)*AT61)/100)</f>
        <v>201.761</v>
      </c>
      <c r="CZ61">
        <f>(((S61+R61)*AU61)/100)</f>
        <v>138.047</v>
      </c>
      <c r="DC61" t="s">
        <v>3</v>
      </c>
      <c r="DD61" t="s">
        <v>3</v>
      </c>
      <c r="DE61" t="s">
        <v>3</v>
      </c>
      <c r="DF61" t="s">
        <v>3</v>
      </c>
      <c r="DG61" t="s">
        <v>3</v>
      </c>
      <c r="DH61" t="s">
        <v>3</v>
      </c>
      <c r="DI61" t="s">
        <v>3</v>
      </c>
      <c r="DJ61" t="s">
        <v>3</v>
      </c>
      <c r="DK61" t="s">
        <v>3</v>
      </c>
      <c r="DL61" t="s">
        <v>3</v>
      </c>
      <c r="DM61" t="s">
        <v>3</v>
      </c>
      <c r="DN61">
        <v>0</v>
      </c>
      <c r="DO61">
        <v>0</v>
      </c>
      <c r="DP61">
        <v>1</v>
      </c>
      <c r="DQ61">
        <v>1</v>
      </c>
      <c r="DU61">
        <v>1003</v>
      </c>
      <c r="DV61" t="s">
        <v>105</v>
      </c>
      <c r="DW61" t="s">
        <v>105</v>
      </c>
      <c r="DX61">
        <v>100</v>
      </c>
      <c r="EE61">
        <v>38092698</v>
      </c>
      <c r="EF61">
        <v>3</v>
      </c>
      <c r="EG61" t="s">
        <v>16</v>
      </c>
      <c r="EH61">
        <v>0</v>
      </c>
      <c r="EI61" t="s">
        <v>3</v>
      </c>
      <c r="EJ61">
        <v>2</v>
      </c>
      <c r="EK61">
        <v>108001</v>
      </c>
      <c r="EL61" t="s">
        <v>56</v>
      </c>
      <c r="EM61" t="s">
        <v>57</v>
      </c>
      <c r="EO61" t="s">
        <v>3</v>
      </c>
      <c r="EQ61">
        <v>0</v>
      </c>
      <c r="ER61">
        <v>156.33000000000001</v>
      </c>
      <c r="ES61">
        <v>16.79</v>
      </c>
      <c r="ET61">
        <v>0</v>
      </c>
      <c r="EU61">
        <v>0</v>
      </c>
      <c r="EV61">
        <v>139.54</v>
      </c>
      <c r="EW61">
        <v>15.2</v>
      </c>
      <c r="EX61">
        <v>0</v>
      </c>
      <c r="EY61">
        <v>0</v>
      </c>
      <c r="FQ61">
        <v>0</v>
      </c>
      <c r="FR61">
        <f>ROUND(IF(AND(BH61=3,BI61=3),P61,0),2)</f>
        <v>0</v>
      </c>
      <c r="FS61">
        <v>0</v>
      </c>
      <c r="FX61">
        <v>95</v>
      </c>
      <c r="FY61">
        <v>65</v>
      </c>
      <c r="GA61" t="s">
        <v>3</v>
      </c>
      <c r="GD61">
        <v>0</v>
      </c>
      <c r="GF61">
        <v>-596386547</v>
      </c>
      <c r="GG61">
        <v>1</v>
      </c>
      <c r="GH61">
        <v>1</v>
      </c>
      <c r="GI61">
        <v>4</v>
      </c>
      <c r="GJ61">
        <v>0</v>
      </c>
      <c r="GK61">
        <f>ROUND(R61*(R12)/100,2)</f>
        <v>0</v>
      </c>
      <c r="GL61">
        <f>ROUND(IF(AND(BH61=3,BI61=3,FS61&lt;&gt;0),P61,0),2)</f>
        <v>0</v>
      </c>
      <c r="GM61">
        <f>ROUND(O61+X61+Y61+GK61,2)+GX61</f>
        <v>577.74</v>
      </c>
      <c r="GN61">
        <f>IF(OR(BI61=0,BI61=1),ROUND(O61+X61+Y61+GK61,2),0)</f>
        <v>0</v>
      </c>
      <c r="GO61">
        <f>IF(BI61=2,ROUND(O61+X61+Y61+GK61,2),0)</f>
        <v>577.74</v>
      </c>
      <c r="GP61">
        <f>IF(BI61=4,ROUND(O61+X61+Y61+GK61,2)+GX61,0)</f>
        <v>0</v>
      </c>
      <c r="GR61">
        <v>0</v>
      </c>
      <c r="GS61">
        <v>3</v>
      </c>
      <c r="GT61">
        <v>0</v>
      </c>
      <c r="GU61" t="s">
        <v>3</v>
      </c>
      <c r="GV61">
        <f>ROUND(GT61,2)</f>
        <v>0</v>
      </c>
      <c r="GW61">
        <v>1</v>
      </c>
      <c r="GX61">
        <f>ROUND(GV61*GW61*I61,2)</f>
        <v>0</v>
      </c>
      <c r="HA61">
        <v>0</v>
      </c>
      <c r="HB61">
        <v>0</v>
      </c>
      <c r="IK61">
        <v>0</v>
      </c>
    </row>
    <row r="62" spans="1:245" x14ac:dyDescent="0.2">
      <c r="A62">
        <v>18</v>
      </c>
      <c r="B62">
        <v>1</v>
      </c>
      <c r="C62">
        <v>138</v>
      </c>
      <c r="E62" t="s">
        <v>341</v>
      </c>
      <c r="F62" t="s">
        <v>108</v>
      </c>
      <c r="G62" t="s">
        <v>109</v>
      </c>
      <c r="H62" t="s">
        <v>110</v>
      </c>
      <c r="I62">
        <f>I61*J62</f>
        <v>2</v>
      </c>
      <c r="J62">
        <v>10</v>
      </c>
      <c r="O62">
        <f>ROUND(CP62,2)</f>
        <v>322.66000000000003</v>
      </c>
      <c r="P62">
        <f>ROUND(CQ62*I62,2)</f>
        <v>322.66000000000003</v>
      </c>
      <c r="Q62">
        <f>ROUND(CR62*I62,2)</f>
        <v>0</v>
      </c>
      <c r="R62">
        <f>ROUND(CS62*I62,2)</f>
        <v>0</v>
      </c>
      <c r="S62">
        <f>ROUND(CT62*I62,2)</f>
        <v>0</v>
      </c>
      <c r="T62">
        <f>ROUND(CU62*I62,2)</f>
        <v>0</v>
      </c>
      <c r="U62">
        <f>CV62*I62</f>
        <v>0</v>
      </c>
      <c r="V62">
        <f>CW62*I62</f>
        <v>0</v>
      </c>
      <c r="W62">
        <f>ROUND(CX62*I62,2)</f>
        <v>0</v>
      </c>
      <c r="X62">
        <f>ROUND(CY62,2)</f>
        <v>0</v>
      </c>
      <c r="Y62">
        <f>ROUND(CZ62,2)</f>
        <v>0</v>
      </c>
      <c r="AA62">
        <v>39045951</v>
      </c>
      <c r="AB62">
        <f>ROUND((AC62+AD62+AF62),2)</f>
        <v>21.2</v>
      </c>
      <c r="AC62">
        <f>ROUND((ES62),2)</f>
        <v>21.2</v>
      </c>
      <c r="AD62">
        <f>ROUND((((ET62)-(EU62))+AE62),2)</f>
        <v>0</v>
      </c>
      <c r="AE62">
        <f>ROUND((EU62),2)</f>
        <v>0</v>
      </c>
      <c r="AF62">
        <f>ROUND((EV62),2)</f>
        <v>0</v>
      </c>
      <c r="AG62">
        <f>ROUND((AP62),2)</f>
        <v>0</v>
      </c>
      <c r="AH62">
        <f>(EW62)</f>
        <v>0</v>
      </c>
      <c r="AI62">
        <f>(EX62)</f>
        <v>0</v>
      </c>
      <c r="AJ62">
        <f>ROUND((AS62),2)</f>
        <v>0</v>
      </c>
      <c r="AK62">
        <v>21.2</v>
      </c>
      <c r="AL62">
        <v>21.2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  <c r="AS62">
        <v>0</v>
      </c>
      <c r="AT62">
        <v>95</v>
      </c>
      <c r="AU62">
        <v>65</v>
      </c>
      <c r="AV62">
        <v>1</v>
      </c>
      <c r="AW62">
        <v>1</v>
      </c>
      <c r="AZ62">
        <v>7.61</v>
      </c>
      <c r="BA62">
        <v>1</v>
      </c>
      <c r="BB62">
        <v>1</v>
      </c>
      <c r="BC62">
        <v>7.61</v>
      </c>
      <c r="BD62" t="s">
        <v>3</v>
      </c>
      <c r="BE62" t="s">
        <v>3</v>
      </c>
      <c r="BF62" t="s">
        <v>3</v>
      </c>
      <c r="BG62" t="s">
        <v>3</v>
      </c>
      <c r="BH62">
        <v>3</v>
      </c>
      <c r="BI62">
        <v>2</v>
      </c>
      <c r="BJ62" t="s">
        <v>111</v>
      </c>
      <c r="BM62">
        <v>108001</v>
      </c>
      <c r="BN62">
        <v>0</v>
      </c>
      <c r="BO62" t="s">
        <v>3</v>
      </c>
      <c r="BP62">
        <v>0</v>
      </c>
      <c r="BQ62">
        <v>3</v>
      </c>
      <c r="BR62">
        <v>0</v>
      </c>
      <c r="BS62">
        <v>1</v>
      </c>
      <c r="BT62">
        <v>1</v>
      </c>
      <c r="BU62">
        <v>1</v>
      </c>
      <c r="BV62">
        <v>1</v>
      </c>
      <c r="BW62">
        <v>1</v>
      </c>
      <c r="BX62">
        <v>1</v>
      </c>
      <c r="BY62" t="s">
        <v>3</v>
      </c>
      <c r="BZ62">
        <v>95</v>
      </c>
      <c r="CA62">
        <v>65</v>
      </c>
      <c r="CF62">
        <v>0</v>
      </c>
      <c r="CG62">
        <v>0</v>
      </c>
      <c r="CM62">
        <v>0</v>
      </c>
      <c r="CN62" t="s">
        <v>3</v>
      </c>
      <c r="CO62">
        <v>0</v>
      </c>
      <c r="CP62">
        <f>(P62+Q62+S62)</f>
        <v>322.66000000000003</v>
      </c>
      <c r="CQ62">
        <f>AC62*BC62</f>
        <v>161.33199999999999</v>
      </c>
      <c r="CR62">
        <f>AD62*BB62</f>
        <v>0</v>
      </c>
      <c r="CS62">
        <f>AE62*BS62</f>
        <v>0</v>
      </c>
      <c r="CT62">
        <f>AF62*BA62</f>
        <v>0</v>
      </c>
      <c r="CU62">
        <f>AG62</f>
        <v>0</v>
      </c>
      <c r="CV62">
        <f>AH62</f>
        <v>0</v>
      </c>
      <c r="CW62">
        <f>AI62</f>
        <v>0</v>
      </c>
      <c r="CX62">
        <f>AJ62</f>
        <v>0</v>
      </c>
      <c r="CY62">
        <f>(((S62+R62)*AT62)/100)</f>
        <v>0</v>
      </c>
      <c r="CZ62">
        <f>(((S62+R62)*AU62)/100)</f>
        <v>0</v>
      </c>
      <c r="DC62" t="s">
        <v>3</v>
      </c>
      <c r="DD62" t="s">
        <v>3</v>
      </c>
      <c r="DE62" t="s">
        <v>3</v>
      </c>
      <c r="DF62" t="s">
        <v>3</v>
      </c>
      <c r="DG62" t="s">
        <v>3</v>
      </c>
      <c r="DH62" t="s">
        <v>3</v>
      </c>
      <c r="DI62" t="s">
        <v>3</v>
      </c>
      <c r="DJ62" t="s">
        <v>3</v>
      </c>
      <c r="DK62" t="s">
        <v>3</v>
      </c>
      <c r="DL62" t="s">
        <v>3</v>
      </c>
      <c r="DM62" t="s">
        <v>3</v>
      </c>
      <c r="DN62">
        <v>0</v>
      </c>
      <c r="DO62">
        <v>0</v>
      </c>
      <c r="DP62">
        <v>1</v>
      </c>
      <c r="DQ62">
        <v>1</v>
      </c>
      <c r="DU62">
        <v>1003</v>
      </c>
      <c r="DV62" t="s">
        <v>110</v>
      </c>
      <c r="DW62" t="s">
        <v>110</v>
      </c>
      <c r="DX62">
        <v>10</v>
      </c>
      <c r="EE62">
        <v>38092698</v>
      </c>
      <c r="EF62">
        <v>3</v>
      </c>
      <c r="EG62" t="s">
        <v>16</v>
      </c>
      <c r="EH62">
        <v>0</v>
      </c>
      <c r="EI62" t="s">
        <v>3</v>
      </c>
      <c r="EJ62">
        <v>2</v>
      </c>
      <c r="EK62">
        <v>108001</v>
      </c>
      <c r="EL62" t="s">
        <v>56</v>
      </c>
      <c r="EM62" t="s">
        <v>57</v>
      </c>
      <c r="EO62" t="s">
        <v>3</v>
      </c>
      <c r="EQ62">
        <v>0</v>
      </c>
      <c r="ER62">
        <v>21.2</v>
      </c>
      <c r="ES62">
        <v>21.2</v>
      </c>
      <c r="ET62">
        <v>0</v>
      </c>
      <c r="EU62">
        <v>0</v>
      </c>
      <c r="EV62">
        <v>0</v>
      </c>
      <c r="EW62">
        <v>0</v>
      </c>
      <c r="EX62">
        <v>0</v>
      </c>
      <c r="FQ62">
        <v>0</v>
      </c>
      <c r="FR62">
        <f>ROUND(IF(AND(BH62=3,BI62=3),P62,0),2)</f>
        <v>0</v>
      </c>
      <c r="FS62">
        <v>0</v>
      </c>
      <c r="FX62">
        <v>95</v>
      </c>
      <c r="FY62">
        <v>65</v>
      </c>
      <c r="GA62" t="s">
        <v>3</v>
      </c>
      <c r="GD62">
        <v>0</v>
      </c>
      <c r="GF62">
        <v>-595881781</v>
      </c>
      <c r="GG62">
        <v>1</v>
      </c>
      <c r="GH62">
        <v>1</v>
      </c>
      <c r="GI62">
        <v>4</v>
      </c>
      <c r="GJ62">
        <v>0</v>
      </c>
      <c r="GK62">
        <f>ROUND(R62*(R12)/100,2)</f>
        <v>0</v>
      </c>
      <c r="GL62">
        <f>ROUND(IF(AND(BH62=3,BI62=3,FS62&lt;&gt;0),P62,0),2)</f>
        <v>0</v>
      </c>
      <c r="GM62">
        <f>ROUND(O62+X62+Y62+GK62,2)+GX62</f>
        <v>322.66000000000003</v>
      </c>
      <c r="GN62">
        <f>IF(OR(BI62=0,BI62=1),ROUND(O62+X62+Y62+GK62,2),0)</f>
        <v>0</v>
      </c>
      <c r="GO62">
        <f>IF(BI62=2,ROUND(O62+X62+Y62+GK62,2),0)</f>
        <v>322.66000000000003</v>
      </c>
      <c r="GP62">
        <f>IF(BI62=4,ROUND(O62+X62+Y62+GK62,2)+GX62,0)</f>
        <v>0</v>
      </c>
      <c r="GR62">
        <v>0</v>
      </c>
      <c r="GS62">
        <v>3</v>
      </c>
      <c r="GT62">
        <v>0</v>
      </c>
      <c r="GU62" t="s">
        <v>3</v>
      </c>
      <c r="GV62">
        <f>ROUND(GT62,2)</f>
        <v>0</v>
      </c>
      <c r="GW62">
        <v>1</v>
      </c>
      <c r="GX62">
        <f>ROUND(GV62*GW62*I62,2)</f>
        <v>0</v>
      </c>
      <c r="HA62">
        <v>0</v>
      </c>
      <c r="HB62">
        <v>0</v>
      </c>
      <c r="IK62">
        <v>0</v>
      </c>
    </row>
    <row r="63" spans="1:245" x14ac:dyDescent="0.2">
      <c r="A63">
        <v>17</v>
      </c>
      <c r="B63">
        <v>1</v>
      </c>
      <c r="C63">
        <f>ROW([1]SmtRes!A146)</f>
        <v>146</v>
      </c>
      <c r="D63">
        <f>ROW([1]EtalonRes!A124)</f>
        <v>124</v>
      </c>
      <c r="E63" t="s">
        <v>340</v>
      </c>
      <c r="F63" t="s">
        <v>339</v>
      </c>
      <c r="G63" t="s">
        <v>338</v>
      </c>
      <c r="H63" t="s">
        <v>105</v>
      </c>
      <c r="I63">
        <v>0.08</v>
      </c>
      <c r="J63">
        <v>0</v>
      </c>
      <c r="O63">
        <f>ROUND(CP63,2)</f>
        <v>174.68</v>
      </c>
      <c r="P63">
        <f>ROUND(CQ63*I63,2)</f>
        <v>56.78</v>
      </c>
      <c r="Q63">
        <f>ROUND(CR63*I63,2)</f>
        <v>0.19</v>
      </c>
      <c r="R63">
        <f>ROUND(CS63*I63,2)</f>
        <v>0.09</v>
      </c>
      <c r="S63">
        <f>ROUND(CT63*I63,2)</f>
        <v>117.71</v>
      </c>
      <c r="T63">
        <f>ROUND(CU63*I63,2)</f>
        <v>0</v>
      </c>
      <c r="U63">
        <f>CV63*I63</f>
        <v>1.6263999999999998</v>
      </c>
      <c r="V63">
        <f>CW63*I63</f>
        <v>8.0000000000000004E-4</v>
      </c>
      <c r="W63">
        <f>ROUND(CX63*I63,2)</f>
        <v>0</v>
      </c>
      <c r="X63">
        <f>ROUND(CY63,2)</f>
        <v>111.91</v>
      </c>
      <c r="Y63">
        <f>ROUND(CZ63,2)</f>
        <v>76.569999999999993</v>
      </c>
      <c r="AA63">
        <v>39045951</v>
      </c>
      <c r="AB63">
        <f>ROUND((AC63+AD63+AF63),2)</f>
        <v>286.92</v>
      </c>
      <c r="AC63">
        <f>ROUND((ES63),2)</f>
        <v>93.27</v>
      </c>
      <c r="AD63">
        <f>ROUND((((ET63)-(EU63))+AE63),2)</f>
        <v>0.31</v>
      </c>
      <c r="AE63">
        <f>ROUND((EU63),2)</f>
        <v>0.14000000000000001</v>
      </c>
      <c r="AF63">
        <f>ROUND((EV63),2)</f>
        <v>193.34</v>
      </c>
      <c r="AG63">
        <f>ROUND((AP63),2)</f>
        <v>0</v>
      </c>
      <c r="AH63">
        <f>(EW63)</f>
        <v>20.329999999999998</v>
      </c>
      <c r="AI63">
        <f>(EX63)</f>
        <v>0.01</v>
      </c>
      <c r="AJ63">
        <f>ROUND((AS63),2)</f>
        <v>0</v>
      </c>
      <c r="AK63">
        <v>286.92</v>
      </c>
      <c r="AL63">
        <v>93.27</v>
      </c>
      <c r="AM63">
        <v>0.31</v>
      </c>
      <c r="AN63">
        <v>0.14000000000000001</v>
      </c>
      <c r="AO63">
        <v>193.34</v>
      </c>
      <c r="AP63">
        <v>0</v>
      </c>
      <c r="AQ63">
        <v>20.329999999999998</v>
      </c>
      <c r="AR63">
        <v>0.01</v>
      </c>
      <c r="AS63">
        <v>0</v>
      </c>
      <c r="AT63">
        <v>95</v>
      </c>
      <c r="AU63">
        <v>65</v>
      </c>
      <c r="AV63">
        <v>1</v>
      </c>
      <c r="AW63">
        <v>1</v>
      </c>
      <c r="AZ63">
        <v>7.61</v>
      </c>
      <c r="BA63">
        <v>7.61</v>
      </c>
      <c r="BB63">
        <v>7.61</v>
      </c>
      <c r="BC63">
        <v>7.61</v>
      </c>
      <c r="BD63" t="s">
        <v>3</v>
      </c>
      <c r="BE63" t="s">
        <v>3</v>
      </c>
      <c r="BF63" t="s">
        <v>3</v>
      </c>
      <c r="BG63" t="s">
        <v>3</v>
      </c>
      <c r="BH63">
        <v>0</v>
      </c>
      <c r="BI63">
        <v>2</v>
      </c>
      <c r="BJ63" t="s">
        <v>337</v>
      </c>
      <c r="BM63">
        <v>108001</v>
      </c>
      <c r="BN63">
        <v>0</v>
      </c>
      <c r="BO63" t="s">
        <v>3</v>
      </c>
      <c r="BP63">
        <v>0</v>
      </c>
      <c r="BQ63">
        <v>3</v>
      </c>
      <c r="BR63">
        <v>0</v>
      </c>
      <c r="BS63">
        <v>7.61</v>
      </c>
      <c r="BT63">
        <v>1</v>
      </c>
      <c r="BU63">
        <v>1</v>
      </c>
      <c r="BV63">
        <v>1</v>
      </c>
      <c r="BW63">
        <v>1</v>
      </c>
      <c r="BX63">
        <v>1</v>
      </c>
      <c r="BY63" t="s">
        <v>3</v>
      </c>
      <c r="BZ63">
        <v>95</v>
      </c>
      <c r="CA63">
        <v>65</v>
      </c>
      <c r="CF63">
        <v>0</v>
      </c>
      <c r="CG63">
        <v>0</v>
      </c>
      <c r="CM63">
        <v>0</v>
      </c>
      <c r="CN63" t="s">
        <v>3</v>
      </c>
      <c r="CO63">
        <v>0</v>
      </c>
      <c r="CP63">
        <f>(P63+Q63+S63)</f>
        <v>174.68</v>
      </c>
      <c r="CQ63">
        <f>AC63*BC63</f>
        <v>709.78470000000004</v>
      </c>
      <c r="CR63">
        <f>AD63*BB63</f>
        <v>2.3591000000000002</v>
      </c>
      <c r="CS63">
        <f>AE63*BS63</f>
        <v>1.0654000000000001</v>
      </c>
      <c r="CT63">
        <f>AF63*BA63</f>
        <v>1471.3174000000001</v>
      </c>
      <c r="CU63">
        <f>AG63</f>
        <v>0</v>
      </c>
      <c r="CV63">
        <f>AH63</f>
        <v>20.329999999999998</v>
      </c>
      <c r="CW63">
        <f>AI63</f>
        <v>0.01</v>
      </c>
      <c r="CX63">
        <f>AJ63</f>
        <v>0</v>
      </c>
      <c r="CY63">
        <f>(((S63+R63)*AT63)/100)</f>
        <v>111.91</v>
      </c>
      <c r="CZ63">
        <f>(((S63+R63)*AU63)/100)</f>
        <v>76.569999999999993</v>
      </c>
      <c r="DC63" t="s">
        <v>3</v>
      </c>
      <c r="DD63" t="s">
        <v>3</v>
      </c>
      <c r="DE63" t="s">
        <v>3</v>
      </c>
      <c r="DF63" t="s">
        <v>3</v>
      </c>
      <c r="DG63" t="s">
        <v>3</v>
      </c>
      <c r="DH63" t="s">
        <v>3</v>
      </c>
      <c r="DI63" t="s">
        <v>3</v>
      </c>
      <c r="DJ63" t="s">
        <v>3</v>
      </c>
      <c r="DK63" t="s">
        <v>3</v>
      </c>
      <c r="DL63" t="s">
        <v>3</v>
      </c>
      <c r="DM63" t="s">
        <v>3</v>
      </c>
      <c r="DN63">
        <v>0</v>
      </c>
      <c r="DO63">
        <v>0</v>
      </c>
      <c r="DP63">
        <v>1</v>
      </c>
      <c r="DQ63">
        <v>1</v>
      </c>
      <c r="DU63">
        <v>1003</v>
      </c>
      <c r="DV63" t="s">
        <v>105</v>
      </c>
      <c r="DW63" t="s">
        <v>105</v>
      </c>
      <c r="DX63">
        <v>100</v>
      </c>
      <c r="EE63">
        <v>38092698</v>
      </c>
      <c r="EF63">
        <v>3</v>
      </c>
      <c r="EG63" t="s">
        <v>16</v>
      </c>
      <c r="EH63">
        <v>0</v>
      </c>
      <c r="EI63" t="s">
        <v>3</v>
      </c>
      <c r="EJ63">
        <v>2</v>
      </c>
      <c r="EK63">
        <v>108001</v>
      </c>
      <c r="EL63" t="s">
        <v>56</v>
      </c>
      <c r="EM63" t="s">
        <v>57</v>
      </c>
      <c r="EO63" t="s">
        <v>3</v>
      </c>
      <c r="EQ63">
        <v>0</v>
      </c>
      <c r="ER63">
        <v>286.92</v>
      </c>
      <c r="ES63">
        <v>93.27</v>
      </c>
      <c r="ET63">
        <v>0.31</v>
      </c>
      <c r="EU63">
        <v>0.14000000000000001</v>
      </c>
      <c r="EV63">
        <v>193.34</v>
      </c>
      <c r="EW63">
        <v>20.329999999999998</v>
      </c>
      <c r="EX63">
        <v>0.01</v>
      </c>
      <c r="EY63">
        <v>0</v>
      </c>
      <c r="FQ63">
        <v>0</v>
      </c>
      <c r="FR63">
        <f>ROUND(IF(AND(BH63=3,BI63=3),P63,0),2)</f>
        <v>0</v>
      </c>
      <c r="FS63">
        <v>0</v>
      </c>
      <c r="FX63">
        <v>95</v>
      </c>
      <c r="FY63">
        <v>65</v>
      </c>
      <c r="GA63" t="s">
        <v>3</v>
      </c>
      <c r="GD63">
        <v>0</v>
      </c>
      <c r="GF63">
        <v>816409345</v>
      </c>
      <c r="GG63">
        <v>1</v>
      </c>
      <c r="GH63">
        <v>1</v>
      </c>
      <c r="GI63">
        <v>4</v>
      </c>
      <c r="GJ63">
        <v>0</v>
      </c>
      <c r="GK63">
        <f>ROUND(R63*(R12)/100,2)</f>
        <v>0</v>
      </c>
      <c r="GL63">
        <f>ROUND(IF(AND(BH63=3,BI63=3,FS63&lt;&gt;0),P63,0),2)</f>
        <v>0</v>
      </c>
      <c r="GM63">
        <f>ROUND(O63+X63+Y63+GK63,2)+GX63</f>
        <v>363.16</v>
      </c>
      <c r="GN63">
        <f>IF(OR(BI63=0,BI63=1),ROUND(O63+X63+Y63+GK63,2),0)</f>
        <v>0</v>
      </c>
      <c r="GO63">
        <f>IF(BI63=2,ROUND(O63+X63+Y63+GK63,2),0)</f>
        <v>363.16</v>
      </c>
      <c r="GP63">
        <f>IF(BI63=4,ROUND(O63+X63+Y63+GK63,2)+GX63,0)</f>
        <v>0</v>
      </c>
      <c r="GR63">
        <v>0</v>
      </c>
      <c r="GS63">
        <v>3</v>
      </c>
      <c r="GT63">
        <v>0</v>
      </c>
      <c r="GU63" t="s">
        <v>3</v>
      </c>
      <c r="GV63">
        <f>ROUND(GT63,2)</f>
        <v>0</v>
      </c>
      <c r="GW63">
        <v>1</v>
      </c>
      <c r="GX63">
        <f>ROUND(GV63*GW63*I63,2)</f>
        <v>0</v>
      </c>
      <c r="HA63">
        <v>0</v>
      </c>
      <c r="HB63">
        <v>0</v>
      </c>
      <c r="IK63">
        <v>0</v>
      </c>
    </row>
    <row r="64" spans="1:245" x14ac:dyDescent="0.2">
      <c r="A64">
        <v>18</v>
      </c>
      <c r="B64">
        <v>1</v>
      </c>
      <c r="C64">
        <v>145</v>
      </c>
      <c r="E64" t="s">
        <v>336</v>
      </c>
      <c r="F64" t="s">
        <v>335</v>
      </c>
      <c r="G64" t="s">
        <v>334</v>
      </c>
      <c r="H64" t="s">
        <v>22</v>
      </c>
      <c r="I64">
        <f>I63*J64</f>
        <v>4</v>
      </c>
      <c r="J64">
        <v>50</v>
      </c>
      <c r="O64">
        <f>ROUND(CP64,2)</f>
        <v>4514.8599999999997</v>
      </c>
      <c r="P64">
        <f>ROUND(CQ64*I64,2)</f>
        <v>4514.8599999999997</v>
      </c>
      <c r="Q64">
        <f>ROUND(CR64*I64,2)</f>
        <v>0</v>
      </c>
      <c r="R64">
        <f>ROUND(CS64*I64,2)</f>
        <v>0</v>
      </c>
      <c r="S64">
        <f>ROUND(CT64*I64,2)</f>
        <v>0</v>
      </c>
      <c r="T64">
        <f>ROUND(CU64*I64,2)</f>
        <v>0</v>
      </c>
      <c r="U64">
        <f>CV64*I64</f>
        <v>0</v>
      </c>
      <c r="V64">
        <f>CW64*I64</f>
        <v>0</v>
      </c>
      <c r="W64">
        <f>ROUND(CX64*I64,2)</f>
        <v>0</v>
      </c>
      <c r="X64">
        <f>ROUND(CY64,2)</f>
        <v>0</v>
      </c>
      <c r="Y64">
        <f>ROUND(CZ64,2)</f>
        <v>0</v>
      </c>
      <c r="AA64">
        <v>39045951</v>
      </c>
      <c r="AB64">
        <f>ROUND((AC64+AD64+AF64),2)</f>
        <v>148.32</v>
      </c>
      <c r="AC64">
        <f>ROUND((ES64),2)</f>
        <v>148.32</v>
      </c>
      <c r="AD64">
        <f>ROUND((((ET64)-(EU64))+AE64),2)</f>
        <v>0</v>
      </c>
      <c r="AE64">
        <f>ROUND((EU64),2)</f>
        <v>0</v>
      </c>
      <c r="AF64">
        <f>ROUND((EV64),2)</f>
        <v>0</v>
      </c>
      <c r="AG64">
        <f>ROUND((AP64),2)</f>
        <v>0</v>
      </c>
      <c r="AH64">
        <f>(EW64)</f>
        <v>0</v>
      </c>
      <c r="AI64">
        <f>(EX64)</f>
        <v>0</v>
      </c>
      <c r="AJ64">
        <f>ROUND((AS64),2)</f>
        <v>0</v>
      </c>
      <c r="AK64">
        <v>148.32</v>
      </c>
      <c r="AL64">
        <v>148.32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0</v>
      </c>
      <c r="AS64">
        <v>0</v>
      </c>
      <c r="AT64">
        <v>95</v>
      </c>
      <c r="AU64">
        <v>65</v>
      </c>
      <c r="AV64">
        <v>1</v>
      </c>
      <c r="AW64">
        <v>1</v>
      </c>
      <c r="AZ64">
        <v>7.61</v>
      </c>
      <c r="BA64">
        <v>1</v>
      </c>
      <c r="BB64">
        <v>1</v>
      </c>
      <c r="BC64">
        <v>7.61</v>
      </c>
      <c r="BD64" t="s">
        <v>3</v>
      </c>
      <c r="BE64" t="s">
        <v>3</v>
      </c>
      <c r="BF64" t="s">
        <v>3</v>
      </c>
      <c r="BG64" t="s">
        <v>3</v>
      </c>
      <c r="BH64">
        <v>3</v>
      </c>
      <c r="BI64">
        <v>2</v>
      </c>
      <c r="BJ64" t="s">
        <v>333</v>
      </c>
      <c r="BM64">
        <v>108001</v>
      </c>
      <c r="BN64">
        <v>0</v>
      </c>
      <c r="BO64" t="s">
        <v>3</v>
      </c>
      <c r="BP64">
        <v>0</v>
      </c>
      <c r="BQ64">
        <v>3</v>
      </c>
      <c r="BR64">
        <v>0</v>
      </c>
      <c r="BS64">
        <v>1</v>
      </c>
      <c r="BT64">
        <v>1</v>
      </c>
      <c r="BU64">
        <v>1</v>
      </c>
      <c r="BV64">
        <v>1</v>
      </c>
      <c r="BW64">
        <v>1</v>
      </c>
      <c r="BX64">
        <v>1</v>
      </c>
      <c r="BY64" t="s">
        <v>3</v>
      </c>
      <c r="BZ64">
        <v>95</v>
      </c>
      <c r="CA64">
        <v>65</v>
      </c>
      <c r="CF64">
        <v>0</v>
      </c>
      <c r="CG64">
        <v>0</v>
      </c>
      <c r="CM64">
        <v>0</v>
      </c>
      <c r="CN64" t="s">
        <v>3</v>
      </c>
      <c r="CO64">
        <v>0</v>
      </c>
      <c r="CP64">
        <f>(P64+Q64+S64)</f>
        <v>4514.8599999999997</v>
      </c>
      <c r="CQ64">
        <f>AC64*BC64</f>
        <v>1128.7152000000001</v>
      </c>
      <c r="CR64">
        <f>AD64*BB64</f>
        <v>0</v>
      </c>
      <c r="CS64">
        <f>AE64*BS64</f>
        <v>0</v>
      </c>
      <c r="CT64">
        <f>AF64*BA64</f>
        <v>0</v>
      </c>
      <c r="CU64">
        <f>AG64</f>
        <v>0</v>
      </c>
      <c r="CV64">
        <f>AH64</f>
        <v>0</v>
      </c>
      <c r="CW64">
        <f>AI64</f>
        <v>0</v>
      </c>
      <c r="CX64">
        <f>AJ64</f>
        <v>0</v>
      </c>
      <c r="CY64">
        <f>(((S64+R64)*AT64)/100)</f>
        <v>0</v>
      </c>
      <c r="CZ64">
        <f>(((S64+R64)*AU64)/100)</f>
        <v>0</v>
      </c>
      <c r="DC64" t="s">
        <v>3</v>
      </c>
      <c r="DD64" t="s">
        <v>3</v>
      </c>
      <c r="DE64" t="s">
        <v>3</v>
      </c>
      <c r="DF64" t="s">
        <v>3</v>
      </c>
      <c r="DG64" t="s">
        <v>3</v>
      </c>
      <c r="DH64" t="s">
        <v>3</v>
      </c>
      <c r="DI64" t="s">
        <v>3</v>
      </c>
      <c r="DJ64" t="s">
        <v>3</v>
      </c>
      <c r="DK64" t="s">
        <v>3</v>
      </c>
      <c r="DL64" t="s">
        <v>3</v>
      </c>
      <c r="DM64" t="s">
        <v>3</v>
      </c>
      <c r="DN64">
        <v>0</v>
      </c>
      <c r="DO64">
        <v>0</v>
      </c>
      <c r="DP64">
        <v>1</v>
      </c>
      <c r="DQ64">
        <v>1</v>
      </c>
      <c r="DU64">
        <v>1010</v>
      </c>
      <c r="DV64" t="s">
        <v>22</v>
      </c>
      <c r="DW64" t="s">
        <v>22</v>
      </c>
      <c r="DX64">
        <v>1</v>
      </c>
      <c r="EE64">
        <v>38092698</v>
      </c>
      <c r="EF64">
        <v>3</v>
      </c>
      <c r="EG64" t="s">
        <v>16</v>
      </c>
      <c r="EH64">
        <v>0</v>
      </c>
      <c r="EI64" t="s">
        <v>3</v>
      </c>
      <c r="EJ64">
        <v>2</v>
      </c>
      <c r="EK64">
        <v>108001</v>
      </c>
      <c r="EL64" t="s">
        <v>56</v>
      </c>
      <c r="EM64" t="s">
        <v>57</v>
      </c>
      <c r="EO64" t="s">
        <v>3</v>
      </c>
      <c r="EQ64">
        <v>0</v>
      </c>
      <c r="ER64">
        <v>148.32</v>
      </c>
      <c r="ES64">
        <v>148.32</v>
      </c>
      <c r="ET64">
        <v>0</v>
      </c>
      <c r="EU64">
        <v>0</v>
      </c>
      <c r="EV64">
        <v>0</v>
      </c>
      <c r="EW64">
        <v>0</v>
      </c>
      <c r="EX64">
        <v>0</v>
      </c>
      <c r="FQ64">
        <v>0</v>
      </c>
      <c r="FR64">
        <f>ROUND(IF(AND(BH64=3,BI64=3),P64,0),2)</f>
        <v>0</v>
      </c>
      <c r="FS64">
        <v>0</v>
      </c>
      <c r="FX64">
        <v>95</v>
      </c>
      <c r="FY64">
        <v>65</v>
      </c>
      <c r="GA64" t="s">
        <v>3</v>
      </c>
      <c r="GD64">
        <v>0</v>
      </c>
      <c r="GF64">
        <v>1941933260</v>
      </c>
      <c r="GG64">
        <v>1</v>
      </c>
      <c r="GH64">
        <v>1</v>
      </c>
      <c r="GI64">
        <v>4</v>
      </c>
      <c r="GJ64">
        <v>0</v>
      </c>
      <c r="GK64">
        <f>ROUND(R64*(R12)/100,2)</f>
        <v>0</v>
      </c>
      <c r="GL64">
        <f>ROUND(IF(AND(BH64=3,BI64=3,FS64&lt;&gt;0),P64,0),2)</f>
        <v>0</v>
      </c>
      <c r="GM64">
        <f>ROUND(O64+X64+Y64+GK64,2)+GX64</f>
        <v>4514.8599999999997</v>
      </c>
      <c r="GN64">
        <f>IF(OR(BI64=0,BI64=1),ROUND(O64+X64+Y64+GK64,2),0)</f>
        <v>0</v>
      </c>
      <c r="GO64">
        <f>IF(BI64=2,ROUND(O64+X64+Y64+GK64,2),0)</f>
        <v>4514.8599999999997</v>
      </c>
      <c r="GP64">
        <f>IF(BI64=4,ROUND(O64+X64+Y64+GK64,2)+GX64,0)</f>
        <v>0</v>
      </c>
      <c r="GR64">
        <v>0</v>
      </c>
      <c r="GS64">
        <v>3</v>
      </c>
      <c r="GT64">
        <v>0</v>
      </c>
      <c r="GU64" t="s">
        <v>3</v>
      </c>
      <c r="GV64">
        <f>ROUND(GT64,2)</f>
        <v>0</v>
      </c>
      <c r="GW64">
        <v>1</v>
      </c>
      <c r="GX64">
        <f>ROUND(GV64*GW64*I64,2)</f>
        <v>0</v>
      </c>
      <c r="HA64">
        <v>0</v>
      </c>
      <c r="HB64">
        <v>0</v>
      </c>
      <c r="IK64">
        <v>0</v>
      </c>
    </row>
    <row r="65" spans="1:245" x14ac:dyDescent="0.2">
      <c r="A65">
        <v>17</v>
      </c>
      <c r="B65">
        <v>1</v>
      </c>
      <c r="C65">
        <f>ROW([1]SmtRes!A153)</f>
        <v>153</v>
      </c>
      <c r="D65">
        <f>ROW([1]EtalonRes!A130)</f>
        <v>130</v>
      </c>
      <c r="E65" t="s">
        <v>332</v>
      </c>
      <c r="F65" t="s">
        <v>113</v>
      </c>
      <c r="G65" t="s">
        <v>114</v>
      </c>
      <c r="H65" t="s">
        <v>105</v>
      </c>
      <c r="I65">
        <v>5</v>
      </c>
      <c r="J65">
        <v>0</v>
      </c>
      <c r="O65">
        <f>ROUND(CP65,2)</f>
        <v>7867.23</v>
      </c>
      <c r="P65">
        <f>ROUND(CQ65*I65,2)</f>
        <v>1960.72</v>
      </c>
      <c r="Q65">
        <f>ROUND(CR65*I65,2)</f>
        <v>11.8</v>
      </c>
      <c r="R65">
        <f>ROUND(CS65*I65,2)</f>
        <v>5.33</v>
      </c>
      <c r="S65">
        <f>ROUND(CT65*I65,2)</f>
        <v>5894.71</v>
      </c>
      <c r="T65">
        <f>ROUND(CU65*I65,2)</f>
        <v>0</v>
      </c>
      <c r="U65">
        <f>CV65*I65</f>
        <v>81.449999999999989</v>
      </c>
      <c r="V65">
        <f>CW65*I65</f>
        <v>0.05</v>
      </c>
      <c r="W65">
        <f>ROUND(CX65*I65,2)</f>
        <v>0</v>
      </c>
      <c r="X65">
        <f>ROUND(CY65,2)</f>
        <v>5605.04</v>
      </c>
      <c r="Y65">
        <f>ROUND(CZ65,2)</f>
        <v>3835.03</v>
      </c>
      <c r="AA65">
        <v>39045951</v>
      </c>
      <c r="AB65">
        <f>ROUND((AC65+AD65+AF65),2)</f>
        <v>206.76</v>
      </c>
      <c r="AC65">
        <f>ROUND((ES65),2)</f>
        <v>51.53</v>
      </c>
      <c r="AD65">
        <f>ROUND((((ET65)-(EU65))+AE65),2)</f>
        <v>0.31</v>
      </c>
      <c r="AE65">
        <f>ROUND((EU65),2)</f>
        <v>0.14000000000000001</v>
      </c>
      <c r="AF65">
        <f>ROUND((EV65),2)</f>
        <v>154.91999999999999</v>
      </c>
      <c r="AG65">
        <f>ROUND((AP65),2)</f>
        <v>0</v>
      </c>
      <c r="AH65">
        <f>(EW65)</f>
        <v>16.29</v>
      </c>
      <c r="AI65">
        <f>(EX65)</f>
        <v>0.01</v>
      </c>
      <c r="AJ65">
        <f>ROUND((AS65),2)</f>
        <v>0</v>
      </c>
      <c r="AK65">
        <v>206.76</v>
      </c>
      <c r="AL65">
        <v>51.53</v>
      </c>
      <c r="AM65">
        <v>0.31</v>
      </c>
      <c r="AN65">
        <v>0.14000000000000001</v>
      </c>
      <c r="AO65">
        <v>154.91999999999999</v>
      </c>
      <c r="AP65">
        <v>0</v>
      </c>
      <c r="AQ65">
        <v>16.29</v>
      </c>
      <c r="AR65">
        <v>0.01</v>
      </c>
      <c r="AS65">
        <v>0</v>
      </c>
      <c r="AT65">
        <v>95</v>
      </c>
      <c r="AU65">
        <v>65</v>
      </c>
      <c r="AV65">
        <v>1</v>
      </c>
      <c r="AW65">
        <v>1</v>
      </c>
      <c r="AZ65">
        <v>7.61</v>
      </c>
      <c r="BA65">
        <v>7.61</v>
      </c>
      <c r="BB65">
        <v>7.61</v>
      </c>
      <c r="BC65">
        <v>7.61</v>
      </c>
      <c r="BD65" t="s">
        <v>3</v>
      </c>
      <c r="BE65" t="s">
        <v>3</v>
      </c>
      <c r="BF65" t="s">
        <v>3</v>
      </c>
      <c r="BG65" t="s">
        <v>3</v>
      </c>
      <c r="BH65">
        <v>0</v>
      </c>
      <c r="BI65">
        <v>2</v>
      </c>
      <c r="BJ65" t="s">
        <v>115</v>
      </c>
      <c r="BM65">
        <v>108001</v>
      </c>
      <c r="BN65">
        <v>0</v>
      </c>
      <c r="BO65" t="s">
        <v>3</v>
      </c>
      <c r="BP65">
        <v>0</v>
      </c>
      <c r="BQ65">
        <v>3</v>
      </c>
      <c r="BR65">
        <v>0</v>
      </c>
      <c r="BS65">
        <v>7.61</v>
      </c>
      <c r="BT65">
        <v>1</v>
      </c>
      <c r="BU65">
        <v>1</v>
      </c>
      <c r="BV65">
        <v>1</v>
      </c>
      <c r="BW65">
        <v>1</v>
      </c>
      <c r="BX65">
        <v>1</v>
      </c>
      <c r="BY65" t="s">
        <v>3</v>
      </c>
      <c r="BZ65">
        <v>95</v>
      </c>
      <c r="CA65">
        <v>65</v>
      </c>
      <c r="CF65">
        <v>0</v>
      </c>
      <c r="CG65">
        <v>0</v>
      </c>
      <c r="CM65">
        <v>0</v>
      </c>
      <c r="CN65" t="s">
        <v>3</v>
      </c>
      <c r="CO65">
        <v>0</v>
      </c>
      <c r="CP65">
        <f>(P65+Q65+S65)</f>
        <v>7867.23</v>
      </c>
      <c r="CQ65">
        <f>AC65*BC65</f>
        <v>392.14330000000001</v>
      </c>
      <c r="CR65">
        <f>AD65*BB65</f>
        <v>2.3591000000000002</v>
      </c>
      <c r="CS65">
        <f>AE65*BS65</f>
        <v>1.0654000000000001</v>
      </c>
      <c r="CT65">
        <f>AF65*BA65</f>
        <v>1178.9412</v>
      </c>
      <c r="CU65">
        <f>AG65</f>
        <v>0</v>
      </c>
      <c r="CV65">
        <f>AH65</f>
        <v>16.29</v>
      </c>
      <c r="CW65">
        <f>AI65</f>
        <v>0.01</v>
      </c>
      <c r="CX65">
        <f>AJ65</f>
        <v>0</v>
      </c>
      <c r="CY65">
        <f>(((S65+R65)*AT65)/100)</f>
        <v>5605.0380000000005</v>
      </c>
      <c r="CZ65">
        <f>(((S65+R65)*AU65)/100)</f>
        <v>3835.0259999999998</v>
      </c>
      <c r="DC65" t="s">
        <v>3</v>
      </c>
      <c r="DD65" t="s">
        <v>3</v>
      </c>
      <c r="DE65" t="s">
        <v>3</v>
      </c>
      <c r="DF65" t="s">
        <v>3</v>
      </c>
      <c r="DG65" t="s">
        <v>3</v>
      </c>
      <c r="DH65" t="s">
        <v>3</v>
      </c>
      <c r="DI65" t="s">
        <v>3</v>
      </c>
      <c r="DJ65" t="s">
        <v>3</v>
      </c>
      <c r="DK65" t="s">
        <v>3</v>
      </c>
      <c r="DL65" t="s">
        <v>3</v>
      </c>
      <c r="DM65" t="s">
        <v>3</v>
      </c>
      <c r="DN65">
        <v>0</v>
      </c>
      <c r="DO65">
        <v>0</v>
      </c>
      <c r="DP65">
        <v>1</v>
      </c>
      <c r="DQ65">
        <v>1</v>
      </c>
      <c r="DU65">
        <v>1003</v>
      </c>
      <c r="DV65" t="s">
        <v>105</v>
      </c>
      <c r="DW65" t="s">
        <v>105</v>
      </c>
      <c r="DX65">
        <v>100</v>
      </c>
      <c r="EE65">
        <v>38092698</v>
      </c>
      <c r="EF65">
        <v>3</v>
      </c>
      <c r="EG65" t="s">
        <v>16</v>
      </c>
      <c r="EH65">
        <v>0</v>
      </c>
      <c r="EI65" t="s">
        <v>3</v>
      </c>
      <c r="EJ65">
        <v>2</v>
      </c>
      <c r="EK65">
        <v>108001</v>
      </c>
      <c r="EL65" t="s">
        <v>56</v>
      </c>
      <c r="EM65" t="s">
        <v>57</v>
      </c>
      <c r="EO65" t="s">
        <v>3</v>
      </c>
      <c r="EQ65">
        <v>0</v>
      </c>
      <c r="ER65">
        <v>206.76</v>
      </c>
      <c r="ES65">
        <v>51.53</v>
      </c>
      <c r="ET65">
        <v>0.31</v>
      </c>
      <c r="EU65">
        <v>0.14000000000000001</v>
      </c>
      <c r="EV65">
        <v>154.91999999999999</v>
      </c>
      <c r="EW65">
        <v>16.29</v>
      </c>
      <c r="EX65">
        <v>0.01</v>
      </c>
      <c r="EY65">
        <v>0</v>
      </c>
      <c r="FQ65">
        <v>0</v>
      </c>
      <c r="FR65">
        <f>ROUND(IF(AND(BH65=3,BI65=3),P65,0),2)</f>
        <v>0</v>
      </c>
      <c r="FS65">
        <v>0</v>
      </c>
      <c r="FX65">
        <v>95</v>
      </c>
      <c r="FY65">
        <v>65</v>
      </c>
      <c r="GA65" t="s">
        <v>3</v>
      </c>
      <c r="GD65">
        <v>0</v>
      </c>
      <c r="GF65">
        <v>-1776686347</v>
      </c>
      <c r="GG65">
        <v>1</v>
      </c>
      <c r="GH65">
        <v>1</v>
      </c>
      <c r="GI65">
        <v>4</v>
      </c>
      <c r="GJ65">
        <v>0</v>
      </c>
      <c r="GK65">
        <f>ROUND(R65*(R12)/100,2)</f>
        <v>0</v>
      </c>
      <c r="GL65">
        <f>ROUND(IF(AND(BH65=3,BI65=3,FS65&lt;&gt;0),P65,0),2)</f>
        <v>0</v>
      </c>
      <c r="GM65">
        <f>ROUND(O65+X65+Y65+GK65,2)+GX65</f>
        <v>17307.3</v>
      </c>
      <c r="GN65">
        <f>IF(OR(BI65=0,BI65=1),ROUND(O65+X65+Y65+GK65,2),0)</f>
        <v>0</v>
      </c>
      <c r="GO65">
        <f>IF(BI65=2,ROUND(O65+X65+Y65+GK65,2),0)</f>
        <v>17307.3</v>
      </c>
      <c r="GP65">
        <f>IF(BI65=4,ROUND(O65+X65+Y65+GK65,2)+GX65,0)</f>
        <v>0</v>
      </c>
      <c r="GR65">
        <v>0</v>
      </c>
      <c r="GS65">
        <v>3</v>
      </c>
      <c r="GT65">
        <v>0</v>
      </c>
      <c r="GU65" t="s">
        <v>3</v>
      </c>
      <c r="GV65">
        <f>ROUND(GT65,2)</f>
        <v>0</v>
      </c>
      <c r="GW65">
        <v>1</v>
      </c>
      <c r="GX65">
        <f>ROUND(GV65*GW65*I65,2)</f>
        <v>0</v>
      </c>
      <c r="HA65">
        <v>0</v>
      </c>
      <c r="HB65">
        <v>0</v>
      </c>
      <c r="IK65">
        <v>0</v>
      </c>
    </row>
    <row r="66" spans="1:245" x14ac:dyDescent="0.2">
      <c r="A66">
        <v>18</v>
      </c>
      <c r="B66">
        <v>1</v>
      </c>
      <c r="C66">
        <v>152</v>
      </c>
      <c r="E66" t="s">
        <v>331</v>
      </c>
      <c r="F66" t="s">
        <v>117</v>
      </c>
      <c r="G66" t="s">
        <v>118</v>
      </c>
      <c r="H66" t="s">
        <v>105</v>
      </c>
      <c r="I66">
        <f>I65*J66</f>
        <v>5</v>
      </c>
      <c r="J66">
        <v>1</v>
      </c>
      <c r="O66">
        <f>ROUND(CP66,2)</f>
        <v>27776.5</v>
      </c>
      <c r="P66">
        <f>ROUND(CQ66*I66,2)</f>
        <v>27776.5</v>
      </c>
      <c r="Q66">
        <f>ROUND(CR66*I66,2)</f>
        <v>0</v>
      </c>
      <c r="R66">
        <f>ROUND(CS66*I66,2)</f>
        <v>0</v>
      </c>
      <c r="S66">
        <f>ROUND(CT66*I66,2)</f>
        <v>0</v>
      </c>
      <c r="T66">
        <f>ROUND(CU66*I66,2)</f>
        <v>0</v>
      </c>
      <c r="U66">
        <f>CV66*I66</f>
        <v>0</v>
      </c>
      <c r="V66">
        <f>CW66*I66</f>
        <v>0</v>
      </c>
      <c r="W66">
        <f>ROUND(CX66*I66,2)</f>
        <v>0</v>
      </c>
      <c r="X66">
        <f>ROUND(CY66,2)</f>
        <v>0</v>
      </c>
      <c r="Y66">
        <f>ROUND(CZ66,2)</f>
        <v>0</v>
      </c>
      <c r="AA66">
        <v>39045951</v>
      </c>
      <c r="AB66">
        <f>ROUND((AC66+AD66+AF66),2)</f>
        <v>730</v>
      </c>
      <c r="AC66">
        <f>ROUND((ES66),2)</f>
        <v>730</v>
      </c>
      <c r="AD66">
        <f>ROUND((((ET66)-(EU66))+AE66),2)</f>
        <v>0</v>
      </c>
      <c r="AE66">
        <f>ROUND((EU66),2)</f>
        <v>0</v>
      </c>
      <c r="AF66">
        <f>ROUND((EV66),2)</f>
        <v>0</v>
      </c>
      <c r="AG66">
        <f>ROUND((AP66),2)</f>
        <v>0</v>
      </c>
      <c r="AH66">
        <f>(EW66)</f>
        <v>0</v>
      </c>
      <c r="AI66">
        <f>(EX66)</f>
        <v>0</v>
      </c>
      <c r="AJ66">
        <f>ROUND((AS66),2)</f>
        <v>0</v>
      </c>
      <c r="AK66">
        <v>730</v>
      </c>
      <c r="AL66">
        <v>730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  <c r="AS66">
        <v>0</v>
      </c>
      <c r="AT66">
        <v>95</v>
      </c>
      <c r="AU66">
        <v>65</v>
      </c>
      <c r="AV66">
        <v>1</v>
      </c>
      <c r="AW66">
        <v>1</v>
      </c>
      <c r="AZ66">
        <v>7.61</v>
      </c>
      <c r="BA66">
        <v>1</v>
      </c>
      <c r="BB66">
        <v>1</v>
      </c>
      <c r="BC66">
        <v>7.61</v>
      </c>
      <c r="BD66" t="s">
        <v>3</v>
      </c>
      <c r="BE66" t="s">
        <v>3</v>
      </c>
      <c r="BF66" t="s">
        <v>3</v>
      </c>
      <c r="BG66" t="s">
        <v>3</v>
      </c>
      <c r="BH66">
        <v>3</v>
      </c>
      <c r="BI66">
        <v>2</v>
      </c>
      <c r="BJ66" t="s">
        <v>119</v>
      </c>
      <c r="BM66">
        <v>108001</v>
      </c>
      <c r="BN66">
        <v>0</v>
      </c>
      <c r="BO66" t="s">
        <v>3</v>
      </c>
      <c r="BP66">
        <v>0</v>
      </c>
      <c r="BQ66">
        <v>3</v>
      </c>
      <c r="BR66">
        <v>0</v>
      </c>
      <c r="BS66">
        <v>1</v>
      </c>
      <c r="BT66">
        <v>1</v>
      </c>
      <c r="BU66">
        <v>1</v>
      </c>
      <c r="BV66">
        <v>1</v>
      </c>
      <c r="BW66">
        <v>1</v>
      </c>
      <c r="BX66">
        <v>1</v>
      </c>
      <c r="BY66" t="s">
        <v>3</v>
      </c>
      <c r="BZ66">
        <v>95</v>
      </c>
      <c r="CA66">
        <v>65</v>
      </c>
      <c r="CF66">
        <v>0</v>
      </c>
      <c r="CG66">
        <v>0</v>
      </c>
      <c r="CM66">
        <v>0</v>
      </c>
      <c r="CN66" t="s">
        <v>3</v>
      </c>
      <c r="CO66">
        <v>0</v>
      </c>
      <c r="CP66">
        <f>(P66+Q66+S66)</f>
        <v>27776.5</v>
      </c>
      <c r="CQ66">
        <f>AC66*BC66</f>
        <v>5555.3</v>
      </c>
      <c r="CR66">
        <f>AD66*BB66</f>
        <v>0</v>
      </c>
      <c r="CS66">
        <f>AE66*BS66</f>
        <v>0</v>
      </c>
      <c r="CT66">
        <f>AF66*BA66</f>
        <v>0</v>
      </c>
      <c r="CU66">
        <f>AG66</f>
        <v>0</v>
      </c>
      <c r="CV66">
        <f>AH66</f>
        <v>0</v>
      </c>
      <c r="CW66">
        <f>AI66</f>
        <v>0</v>
      </c>
      <c r="CX66">
        <f>AJ66</f>
        <v>0</v>
      </c>
      <c r="CY66">
        <f>(((S66+R66)*AT66)/100)</f>
        <v>0</v>
      </c>
      <c r="CZ66">
        <f>(((S66+R66)*AU66)/100)</f>
        <v>0</v>
      </c>
      <c r="DC66" t="s">
        <v>3</v>
      </c>
      <c r="DD66" t="s">
        <v>3</v>
      </c>
      <c r="DE66" t="s">
        <v>3</v>
      </c>
      <c r="DF66" t="s">
        <v>3</v>
      </c>
      <c r="DG66" t="s">
        <v>3</v>
      </c>
      <c r="DH66" t="s">
        <v>3</v>
      </c>
      <c r="DI66" t="s">
        <v>3</v>
      </c>
      <c r="DJ66" t="s">
        <v>3</v>
      </c>
      <c r="DK66" t="s">
        <v>3</v>
      </c>
      <c r="DL66" t="s">
        <v>3</v>
      </c>
      <c r="DM66" t="s">
        <v>3</v>
      </c>
      <c r="DN66">
        <v>0</v>
      </c>
      <c r="DO66">
        <v>0</v>
      </c>
      <c r="DP66">
        <v>1</v>
      </c>
      <c r="DQ66">
        <v>1</v>
      </c>
      <c r="DU66">
        <v>1003</v>
      </c>
      <c r="DV66" t="s">
        <v>105</v>
      </c>
      <c r="DW66" t="s">
        <v>105</v>
      </c>
      <c r="DX66">
        <v>100</v>
      </c>
      <c r="EE66">
        <v>38092698</v>
      </c>
      <c r="EF66">
        <v>3</v>
      </c>
      <c r="EG66" t="s">
        <v>16</v>
      </c>
      <c r="EH66">
        <v>0</v>
      </c>
      <c r="EI66" t="s">
        <v>3</v>
      </c>
      <c r="EJ66">
        <v>2</v>
      </c>
      <c r="EK66">
        <v>108001</v>
      </c>
      <c r="EL66" t="s">
        <v>56</v>
      </c>
      <c r="EM66" t="s">
        <v>57</v>
      </c>
      <c r="EO66" t="s">
        <v>3</v>
      </c>
      <c r="EQ66">
        <v>0</v>
      </c>
      <c r="ER66">
        <v>730</v>
      </c>
      <c r="ES66">
        <v>730</v>
      </c>
      <c r="ET66">
        <v>0</v>
      </c>
      <c r="EU66">
        <v>0</v>
      </c>
      <c r="EV66">
        <v>0</v>
      </c>
      <c r="EW66">
        <v>0</v>
      </c>
      <c r="EX66">
        <v>0</v>
      </c>
      <c r="FQ66">
        <v>0</v>
      </c>
      <c r="FR66">
        <f>ROUND(IF(AND(BH66=3,BI66=3),P66,0),2)</f>
        <v>0</v>
      </c>
      <c r="FS66">
        <v>0</v>
      </c>
      <c r="FX66">
        <v>95</v>
      </c>
      <c r="FY66">
        <v>65</v>
      </c>
      <c r="GA66" t="s">
        <v>3</v>
      </c>
      <c r="GD66">
        <v>0</v>
      </c>
      <c r="GF66">
        <v>1891887981</v>
      </c>
      <c r="GG66">
        <v>1</v>
      </c>
      <c r="GH66">
        <v>1</v>
      </c>
      <c r="GI66">
        <v>4</v>
      </c>
      <c r="GJ66">
        <v>0</v>
      </c>
      <c r="GK66">
        <f>ROUND(R66*(R12)/100,2)</f>
        <v>0</v>
      </c>
      <c r="GL66">
        <f>ROUND(IF(AND(BH66=3,BI66=3,FS66&lt;&gt;0),P66,0),2)</f>
        <v>0</v>
      </c>
      <c r="GM66">
        <f>ROUND(O66+X66+Y66+GK66,2)+GX66</f>
        <v>27776.5</v>
      </c>
      <c r="GN66">
        <f>IF(OR(BI66=0,BI66=1),ROUND(O66+X66+Y66+GK66,2),0)</f>
        <v>0</v>
      </c>
      <c r="GO66">
        <f>IF(BI66=2,ROUND(O66+X66+Y66+GK66,2),0)</f>
        <v>27776.5</v>
      </c>
      <c r="GP66">
        <f>IF(BI66=4,ROUND(O66+X66+Y66+GK66,2)+GX66,0)</f>
        <v>0</v>
      </c>
      <c r="GR66">
        <v>0</v>
      </c>
      <c r="GS66">
        <v>3</v>
      </c>
      <c r="GT66">
        <v>0</v>
      </c>
      <c r="GU66" t="s">
        <v>3</v>
      </c>
      <c r="GV66">
        <f>ROUND(GT66,2)</f>
        <v>0</v>
      </c>
      <c r="GW66">
        <v>1</v>
      </c>
      <c r="GX66">
        <f>ROUND(GV66*GW66*I66,2)</f>
        <v>0</v>
      </c>
      <c r="HA66">
        <v>0</v>
      </c>
      <c r="HB66">
        <v>0</v>
      </c>
      <c r="IK66">
        <v>0</v>
      </c>
    </row>
    <row r="67" spans="1:245" x14ac:dyDescent="0.2">
      <c r="A67">
        <v>17</v>
      </c>
      <c r="B67">
        <v>1</v>
      </c>
      <c r="C67">
        <f>ROW([1]SmtRes!A159)</f>
        <v>159</v>
      </c>
      <c r="D67">
        <f>ROW([1]EtalonRes!A135)</f>
        <v>135</v>
      </c>
      <c r="E67" t="s">
        <v>330</v>
      </c>
      <c r="F67" t="s">
        <v>121</v>
      </c>
      <c r="G67" t="s">
        <v>122</v>
      </c>
      <c r="H67" t="s">
        <v>14</v>
      </c>
      <c r="I67">
        <v>49</v>
      </c>
      <c r="J67">
        <v>0</v>
      </c>
      <c r="O67">
        <f>ROUND(CP67,2)</f>
        <v>1972.58</v>
      </c>
      <c r="P67">
        <f>ROUND(CQ67*I67,2)</f>
        <v>152.88</v>
      </c>
      <c r="Q67">
        <f>ROUND(CR67*I67,2)</f>
        <v>0</v>
      </c>
      <c r="R67">
        <f>ROUND(CS67*I67,2)</f>
        <v>0</v>
      </c>
      <c r="S67">
        <f>ROUND(CT67*I67,2)</f>
        <v>1819.7</v>
      </c>
      <c r="T67">
        <f>ROUND(CU67*I67,2)</f>
        <v>0</v>
      </c>
      <c r="U67">
        <f>CV67*I67</f>
        <v>24.5</v>
      </c>
      <c r="V67">
        <f>CW67*I67</f>
        <v>0</v>
      </c>
      <c r="W67">
        <f>ROUND(CX67*I67,2)</f>
        <v>0</v>
      </c>
      <c r="X67">
        <f>ROUND(CY67,2)</f>
        <v>1455.76</v>
      </c>
      <c r="Y67">
        <f>ROUND(CZ67,2)</f>
        <v>1091.82</v>
      </c>
      <c r="AA67">
        <v>39045951</v>
      </c>
      <c r="AB67">
        <f>ROUND((AC67+AD67+AF67),2)</f>
        <v>5.29</v>
      </c>
      <c r="AC67">
        <f>ROUND((ES67),2)</f>
        <v>0.41</v>
      </c>
      <c r="AD67">
        <f>ROUND((((ET67)-(EU67))+AE67),2)</f>
        <v>0</v>
      </c>
      <c r="AE67">
        <f>ROUND((EU67),2)</f>
        <v>0</v>
      </c>
      <c r="AF67">
        <f>ROUND((EV67),2)</f>
        <v>4.88</v>
      </c>
      <c r="AG67">
        <f>ROUND((AP67),2)</f>
        <v>0</v>
      </c>
      <c r="AH67">
        <f>(EW67)</f>
        <v>0.5</v>
      </c>
      <c r="AI67">
        <f>(EX67)</f>
        <v>0</v>
      </c>
      <c r="AJ67">
        <f>ROUND((AS67),2)</f>
        <v>0</v>
      </c>
      <c r="AK67">
        <v>5.29</v>
      </c>
      <c r="AL67">
        <v>0.41</v>
      </c>
      <c r="AM67">
        <v>0</v>
      </c>
      <c r="AN67">
        <v>0</v>
      </c>
      <c r="AO67">
        <v>4.88</v>
      </c>
      <c r="AP67">
        <v>0</v>
      </c>
      <c r="AQ67">
        <v>0.5</v>
      </c>
      <c r="AR67">
        <v>0</v>
      </c>
      <c r="AS67">
        <v>0</v>
      </c>
      <c r="AT67">
        <v>80</v>
      </c>
      <c r="AU67">
        <v>60</v>
      </c>
      <c r="AV67">
        <v>1</v>
      </c>
      <c r="AW67">
        <v>1</v>
      </c>
      <c r="AZ67">
        <v>7.61</v>
      </c>
      <c r="BA67">
        <v>7.61</v>
      </c>
      <c r="BB67">
        <v>7.61</v>
      </c>
      <c r="BC67">
        <v>7.61</v>
      </c>
      <c r="BD67" t="s">
        <v>3</v>
      </c>
      <c r="BE67" t="s">
        <v>3</v>
      </c>
      <c r="BF67" t="s">
        <v>3</v>
      </c>
      <c r="BG67" t="s">
        <v>3</v>
      </c>
      <c r="BH67">
        <v>0</v>
      </c>
      <c r="BI67">
        <v>2</v>
      </c>
      <c r="BJ67" t="s">
        <v>123</v>
      </c>
      <c r="BM67">
        <v>110011</v>
      </c>
      <c r="BN67">
        <v>0</v>
      </c>
      <c r="BO67" t="s">
        <v>3</v>
      </c>
      <c r="BP67">
        <v>0</v>
      </c>
      <c r="BQ67">
        <v>3</v>
      </c>
      <c r="BR67">
        <v>0</v>
      </c>
      <c r="BS67">
        <v>7.61</v>
      </c>
      <c r="BT67">
        <v>1</v>
      </c>
      <c r="BU67">
        <v>1</v>
      </c>
      <c r="BV67">
        <v>1</v>
      </c>
      <c r="BW67">
        <v>1</v>
      </c>
      <c r="BX67">
        <v>1</v>
      </c>
      <c r="BY67" t="s">
        <v>3</v>
      </c>
      <c r="BZ67">
        <v>80</v>
      </c>
      <c r="CA67">
        <v>60</v>
      </c>
      <c r="CF67">
        <v>0</v>
      </c>
      <c r="CG67">
        <v>0</v>
      </c>
      <c r="CM67">
        <v>0</v>
      </c>
      <c r="CN67" t="s">
        <v>3</v>
      </c>
      <c r="CO67">
        <v>0</v>
      </c>
      <c r="CP67">
        <f>(P67+Q67+S67)</f>
        <v>1972.58</v>
      </c>
      <c r="CQ67">
        <f>AC67*BC67</f>
        <v>3.1200999999999999</v>
      </c>
      <c r="CR67">
        <f>AD67*BB67</f>
        <v>0</v>
      </c>
      <c r="CS67">
        <f>AE67*BS67</f>
        <v>0</v>
      </c>
      <c r="CT67">
        <f>AF67*BA67</f>
        <v>37.136800000000001</v>
      </c>
      <c r="CU67">
        <f>AG67</f>
        <v>0</v>
      </c>
      <c r="CV67">
        <f>AH67</f>
        <v>0.5</v>
      </c>
      <c r="CW67">
        <f>AI67</f>
        <v>0</v>
      </c>
      <c r="CX67">
        <f>AJ67</f>
        <v>0</v>
      </c>
      <c r="CY67">
        <f>(((S67+R67)*AT67)/100)</f>
        <v>1455.76</v>
      </c>
      <c r="CZ67">
        <f>(((S67+R67)*AU67)/100)</f>
        <v>1091.82</v>
      </c>
      <c r="DC67" t="s">
        <v>3</v>
      </c>
      <c r="DD67" t="s">
        <v>3</v>
      </c>
      <c r="DE67" t="s">
        <v>3</v>
      </c>
      <c r="DF67" t="s">
        <v>3</v>
      </c>
      <c r="DG67" t="s">
        <v>3</v>
      </c>
      <c r="DH67" t="s">
        <v>3</v>
      </c>
      <c r="DI67" t="s">
        <v>3</v>
      </c>
      <c r="DJ67" t="s">
        <v>3</v>
      </c>
      <c r="DK67" t="s">
        <v>3</v>
      </c>
      <c r="DL67" t="s">
        <v>3</v>
      </c>
      <c r="DM67" t="s">
        <v>3</v>
      </c>
      <c r="DN67">
        <v>0</v>
      </c>
      <c r="DO67">
        <v>0</v>
      </c>
      <c r="DP67">
        <v>1</v>
      </c>
      <c r="DQ67">
        <v>1</v>
      </c>
      <c r="DU67">
        <v>1013</v>
      </c>
      <c r="DV67" t="s">
        <v>14</v>
      </c>
      <c r="DW67" t="s">
        <v>14</v>
      </c>
      <c r="DX67">
        <v>1</v>
      </c>
      <c r="EE67">
        <v>38092745</v>
      </c>
      <c r="EF67">
        <v>3</v>
      </c>
      <c r="EG67" t="s">
        <v>16</v>
      </c>
      <c r="EH67">
        <v>0</v>
      </c>
      <c r="EI67" t="s">
        <v>3</v>
      </c>
      <c r="EJ67">
        <v>2</v>
      </c>
      <c r="EK67">
        <v>110011</v>
      </c>
      <c r="EL67" t="s">
        <v>37</v>
      </c>
      <c r="EM67" t="s">
        <v>18</v>
      </c>
      <c r="EO67" t="s">
        <v>3</v>
      </c>
      <c r="EQ67">
        <v>0</v>
      </c>
      <c r="ER67">
        <v>5.29</v>
      </c>
      <c r="ES67">
        <v>0.41</v>
      </c>
      <c r="ET67">
        <v>0</v>
      </c>
      <c r="EU67">
        <v>0</v>
      </c>
      <c r="EV67">
        <v>4.88</v>
      </c>
      <c r="EW67">
        <v>0.5</v>
      </c>
      <c r="EX67">
        <v>0</v>
      </c>
      <c r="EY67">
        <v>0</v>
      </c>
      <c r="FQ67">
        <v>0</v>
      </c>
      <c r="FR67">
        <f>ROUND(IF(AND(BH67=3,BI67=3),P67,0),2)</f>
        <v>0</v>
      </c>
      <c r="FS67">
        <v>0</v>
      </c>
      <c r="FX67">
        <v>80</v>
      </c>
      <c r="FY67">
        <v>60</v>
      </c>
      <c r="GA67" t="s">
        <v>3</v>
      </c>
      <c r="GD67">
        <v>0</v>
      </c>
      <c r="GF67">
        <v>287023441</v>
      </c>
      <c r="GG67">
        <v>1</v>
      </c>
      <c r="GH67">
        <v>1</v>
      </c>
      <c r="GI67">
        <v>4</v>
      </c>
      <c r="GJ67">
        <v>0</v>
      </c>
      <c r="GK67">
        <f>ROUND(R67*(R12)/100,2)</f>
        <v>0</v>
      </c>
      <c r="GL67">
        <f>ROUND(IF(AND(BH67=3,BI67=3,FS67&lt;&gt;0),P67,0),2)</f>
        <v>0</v>
      </c>
      <c r="GM67">
        <f>ROUND(O67+X67+Y67+GK67,2)+GX67</f>
        <v>4520.16</v>
      </c>
      <c r="GN67">
        <f>IF(OR(BI67=0,BI67=1),ROUND(O67+X67+Y67+GK67,2),0)</f>
        <v>0</v>
      </c>
      <c r="GO67">
        <f>IF(BI67=2,ROUND(O67+X67+Y67+GK67,2),0)</f>
        <v>4520.16</v>
      </c>
      <c r="GP67">
        <f>IF(BI67=4,ROUND(O67+X67+Y67+GK67,2)+GX67,0)</f>
        <v>0</v>
      </c>
      <c r="GR67">
        <v>0</v>
      </c>
      <c r="GS67">
        <v>3</v>
      </c>
      <c r="GT67">
        <v>0</v>
      </c>
      <c r="GU67" t="s">
        <v>3</v>
      </c>
      <c r="GV67">
        <f>ROUND(GT67,2)</f>
        <v>0</v>
      </c>
      <c r="GW67">
        <v>1</v>
      </c>
      <c r="GX67">
        <f>ROUND(GV67*GW67*I67,2)</f>
        <v>0</v>
      </c>
      <c r="HA67">
        <v>0</v>
      </c>
      <c r="HB67">
        <v>0</v>
      </c>
      <c r="IK67">
        <v>0</v>
      </c>
    </row>
    <row r="68" spans="1:245" x14ac:dyDescent="0.2">
      <c r="A68">
        <v>18</v>
      </c>
      <c r="B68">
        <v>1</v>
      </c>
      <c r="C68">
        <v>158</v>
      </c>
      <c r="E68" t="s">
        <v>329</v>
      </c>
      <c r="F68" t="s">
        <v>125</v>
      </c>
      <c r="G68" t="s">
        <v>126</v>
      </c>
      <c r="H68" t="s">
        <v>41</v>
      </c>
      <c r="I68">
        <f>I67*J68</f>
        <v>4.9000000000000004</v>
      </c>
      <c r="J68">
        <v>0.1</v>
      </c>
      <c r="O68">
        <f>ROUND(CP68,2)</f>
        <v>2173.9499999999998</v>
      </c>
      <c r="P68">
        <f>ROUND(CQ68*I68,2)</f>
        <v>2173.9499999999998</v>
      </c>
      <c r="Q68">
        <f>ROUND(CR68*I68,2)</f>
        <v>0</v>
      </c>
      <c r="R68">
        <f>ROUND(CS68*I68,2)</f>
        <v>0</v>
      </c>
      <c r="S68">
        <f>ROUND(CT68*I68,2)</f>
        <v>0</v>
      </c>
      <c r="T68">
        <f>ROUND(CU68*I68,2)</f>
        <v>0</v>
      </c>
      <c r="U68">
        <f>CV68*I68</f>
        <v>0</v>
      </c>
      <c r="V68">
        <f>CW68*I68</f>
        <v>0</v>
      </c>
      <c r="W68">
        <f>ROUND(CX68*I68,2)</f>
        <v>0</v>
      </c>
      <c r="X68">
        <f>ROUND(CY68,2)</f>
        <v>0</v>
      </c>
      <c r="Y68">
        <f>ROUND(CZ68,2)</f>
        <v>0</v>
      </c>
      <c r="AA68">
        <v>39045951</v>
      </c>
      <c r="AB68">
        <f>ROUND((AC68+AD68+AF68),2)</f>
        <v>58.3</v>
      </c>
      <c r="AC68">
        <f>ROUND((ES68),2)</f>
        <v>58.3</v>
      </c>
      <c r="AD68">
        <f>ROUND((((ET68)-(EU68))+AE68),2)</f>
        <v>0</v>
      </c>
      <c r="AE68">
        <f>ROUND((EU68),2)</f>
        <v>0</v>
      </c>
      <c r="AF68">
        <f>ROUND((EV68),2)</f>
        <v>0</v>
      </c>
      <c r="AG68">
        <f>ROUND((AP68),2)</f>
        <v>0</v>
      </c>
      <c r="AH68">
        <f>(EW68)</f>
        <v>0</v>
      </c>
      <c r="AI68">
        <f>(EX68)</f>
        <v>0</v>
      </c>
      <c r="AJ68">
        <f>ROUND((AS68),2)</f>
        <v>0</v>
      </c>
      <c r="AK68">
        <v>58.3</v>
      </c>
      <c r="AL68">
        <v>58.3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  <c r="AS68">
        <v>0</v>
      </c>
      <c r="AT68">
        <v>80</v>
      </c>
      <c r="AU68">
        <v>60</v>
      </c>
      <c r="AV68">
        <v>1</v>
      </c>
      <c r="AW68">
        <v>1</v>
      </c>
      <c r="AZ68">
        <v>7.61</v>
      </c>
      <c r="BA68">
        <v>1</v>
      </c>
      <c r="BB68">
        <v>1</v>
      </c>
      <c r="BC68">
        <v>7.61</v>
      </c>
      <c r="BD68" t="s">
        <v>3</v>
      </c>
      <c r="BE68" t="s">
        <v>3</v>
      </c>
      <c r="BF68" t="s">
        <v>3</v>
      </c>
      <c r="BG68" t="s">
        <v>3</v>
      </c>
      <c r="BH68">
        <v>3</v>
      </c>
      <c r="BI68">
        <v>2</v>
      </c>
      <c r="BJ68" t="s">
        <v>127</v>
      </c>
      <c r="BM68">
        <v>110011</v>
      </c>
      <c r="BN68">
        <v>0</v>
      </c>
      <c r="BO68" t="s">
        <v>3</v>
      </c>
      <c r="BP68">
        <v>0</v>
      </c>
      <c r="BQ68">
        <v>3</v>
      </c>
      <c r="BR68">
        <v>0</v>
      </c>
      <c r="BS68">
        <v>1</v>
      </c>
      <c r="BT68">
        <v>1</v>
      </c>
      <c r="BU68">
        <v>1</v>
      </c>
      <c r="BV68">
        <v>1</v>
      </c>
      <c r="BW68">
        <v>1</v>
      </c>
      <c r="BX68">
        <v>1</v>
      </c>
      <c r="BY68" t="s">
        <v>3</v>
      </c>
      <c r="BZ68">
        <v>80</v>
      </c>
      <c r="CA68">
        <v>60</v>
      </c>
      <c r="CF68">
        <v>0</v>
      </c>
      <c r="CG68">
        <v>0</v>
      </c>
      <c r="CM68">
        <v>0</v>
      </c>
      <c r="CN68" t="s">
        <v>3</v>
      </c>
      <c r="CO68">
        <v>0</v>
      </c>
      <c r="CP68">
        <f>(P68+Q68+S68)</f>
        <v>2173.9499999999998</v>
      </c>
      <c r="CQ68">
        <f>AC68*BC68</f>
        <v>443.66300000000001</v>
      </c>
      <c r="CR68">
        <f>AD68*BB68</f>
        <v>0</v>
      </c>
      <c r="CS68">
        <f>AE68*BS68</f>
        <v>0</v>
      </c>
      <c r="CT68">
        <f>AF68*BA68</f>
        <v>0</v>
      </c>
      <c r="CU68">
        <f>AG68</f>
        <v>0</v>
      </c>
      <c r="CV68">
        <f>AH68</f>
        <v>0</v>
      </c>
      <c r="CW68">
        <f>AI68</f>
        <v>0</v>
      </c>
      <c r="CX68">
        <f>AJ68</f>
        <v>0</v>
      </c>
      <c r="CY68">
        <f>(((S68+R68)*AT68)/100)</f>
        <v>0</v>
      </c>
      <c r="CZ68">
        <f>(((S68+R68)*AU68)/100)</f>
        <v>0</v>
      </c>
      <c r="DC68" t="s">
        <v>3</v>
      </c>
      <c r="DD68" t="s">
        <v>3</v>
      </c>
      <c r="DE68" t="s">
        <v>3</v>
      </c>
      <c r="DF68" t="s">
        <v>3</v>
      </c>
      <c r="DG68" t="s">
        <v>3</v>
      </c>
      <c r="DH68" t="s">
        <v>3</v>
      </c>
      <c r="DI68" t="s">
        <v>3</v>
      </c>
      <c r="DJ68" t="s">
        <v>3</v>
      </c>
      <c r="DK68" t="s">
        <v>3</v>
      </c>
      <c r="DL68" t="s">
        <v>3</v>
      </c>
      <c r="DM68" t="s">
        <v>3</v>
      </c>
      <c r="DN68">
        <v>0</v>
      </c>
      <c r="DO68">
        <v>0</v>
      </c>
      <c r="DP68">
        <v>1</v>
      </c>
      <c r="DQ68">
        <v>1</v>
      </c>
      <c r="DU68">
        <v>1010</v>
      </c>
      <c r="DV68" t="s">
        <v>41</v>
      </c>
      <c r="DW68" t="s">
        <v>41</v>
      </c>
      <c r="DX68">
        <v>10</v>
      </c>
      <c r="EE68">
        <v>38092745</v>
      </c>
      <c r="EF68">
        <v>3</v>
      </c>
      <c r="EG68" t="s">
        <v>16</v>
      </c>
      <c r="EH68">
        <v>0</v>
      </c>
      <c r="EI68" t="s">
        <v>3</v>
      </c>
      <c r="EJ68">
        <v>2</v>
      </c>
      <c r="EK68">
        <v>110011</v>
      </c>
      <c r="EL68" t="s">
        <v>37</v>
      </c>
      <c r="EM68" t="s">
        <v>18</v>
      </c>
      <c r="EO68" t="s">
        <v>3</v>
      </c>
      <c r="EQ68">
        <v>0</v>
      </c>
      <c r="ER68">
        <v>58.3</v>
      </c>
      <c r="ES68">
        <v>58.3</v>
      </c>
      <c r="ET68">
        <v>0</v>
      </c>
      <c r="EU68">
        <v>0</v>
      </c>
      <c r="EV68">
        <v>0</v>
      </c>
      <c r="EW68">
        <v>0</v>
      </c>
      <c r="EX68">
        <v>0</v>
      </c>
      <c r="FQ68">
        <v>0</v>
      </c>
      <c r="FR68">
        <f>ROUND(IF(AND(BH68=3,BI68=3),P68,0),2)</f>
        <v>0</v>
      </c>
      <c r="FS68">
        <v>0</v>
      </c>
      <c r="FX68">
        <v>80</v>
      </c>
      <c r="FY68">
        <v>60</v>
      </c>
      <c r="GA68" t="s">
        <v>3</v>
      </c>
      <c r="GD68">
        <v>0</v>
      </c>
      <c r="GF68">
        <v>60419723</v>
      </c>
      <c r="GG68">
        <v>1</v>
      </c>
      <c r="GH68">
        <v>1</v>
      </c>
      <c r="GI68">
        <v>4</v>
      </c>
      <c r="GJ68">
        <v>0</v>
      </c>
      <c r="GK68">
        <f>ROUND(R68*(R12)/100,2)</f>
        <v>0</v>
      </c>
      <c r="GL68">
        <f>ROUND(IF(AND(BH68=3,BI68=3,FS68&lt;&gt;0),P68,0),2)</f>
        <v>0</v>
      </c>
      <c r="GM68">
        <f>ROUND(O68+X68+Y68+GK68,2)+GX68</f>
        <v>2173.9499999999998</v>
      </c>
      <c r="GN68">
        <f>IF(OR(BI68=0,BI68=1),ROUND(O68+X68+Y68+GK68,2),0)</f>
        <v>0</v>
      </c>
      <c r="GO68">
        <f>IF(BI68=2,ROUND(O68+X68+Y68+GK68,2),0)</f>
        <v>2173.9499999999998</v>
      </c>
      <c r="GP68">
        <f>IF(BI68=4,ROUND(O68+X68+Y68+GK68,2)+GX68,0)</f>
        <v>0</v>
      </c>
      <c r="GR68">
        <v>0</v>
      </c>
      <c r="GS68">
        <v>3</v>
      </c>
      <c r="GT68">
        <v>0</v>
      </c>
      <c r="GU68" t="s">
        <v>3</v>
      </c>
      <c r="GV68">
        <f>ROUND(GT68,2)</f>
        <v>0</v>
      </c>
      <c r="GW68">
        <v>1</v>
      </c>
      <c r="GX68">
        <f>ROUND(GV68*GW68*I68,2)</f>
        <v>0</v>
      </c>
      <c r="HA68">
        <v>0</v>
      </c>
      <c r="HB68">
        <v>0</v>
      </c>
      <c r="IK68">
        <v>0</v>
      </c>
    </row>
    <row r="69" spans="1:245" x14ac:dyDescent="0.2">
      <c r="A69">
        <v>17</v>
      </c>
      <c r="B69">
        <v>1</v>
      </c>
      <c r="C69">
        <f>ROW([1]SmtRes!A173)</f>
        <v>173</v>
      </c>
      <c r="D69">
        <f>ROW([1]EtalonRes!A145)</f>
        <v>145</v>
      </c>
      <c r="E69" t="s">
        <v>328</v>
      </c>
      <c r="F69" t="s">
        <v>129</v>
      </c>
      <c r="G69" t="s">
        <v>130</v>
      </c>
      <c r="H69" t="s">
        <v>105</v>
      </c>
      <c r="I69">
        <v>14.69</v>
      </c>
      <c r="J69">
        <v>0</v>
      </c>
      <c r="O69">
        <f>ROUND(CP69,2)</f>
        <v>20016.16</v>
      </c>
      <c r="P69">
        <f>ROUND(CQ69*I69,2)</f>
        <v>4199.9799999999996</v>
      </c>
      <c r="Q69">
        <f>ROUND(CR69*I69,2)</f>
        <v>5094.3100000000004</v>
      </c>
      <c r="R69">
        <f>ROUND(CS69*I69,2)</f>
        <v>561.19000000000005</v>
      </c>
      <c r="S69">
        <f>ROUND(CT69*I69,2)</f>
        <v>10721.87</v>
      </c>
      <c r="T69">
        <f>ROUND(CU69*I69,2)</f>
        <v>0</v>
      </c>
      <c r="U69">
        <f>CV69*I69</f>
        <v>146.45930000000001</v>
      </c>
      <c r="V69">
        <f>CW69*I69</f>
        <v>5.8760000000000003</v>
      </c>
      <c r="W69">
        <f>ROUND(CX69*I69,2)</f>
        <v>0</v>
      </c>
      <c r="X69">
        <f>ROUND(CY69,2)</f>
        <v>10718.91</v>
      </c>
      <c r="Y69">
        <f>ROUND(CZ69,2)</f>
        <v>7333.99</v>
      </c>
      <c r="AA69">
        <v>39045951</v>
      </c>
      <c r="AB69">
        <f>ROUND((AC69+AD69+AF69),2)</f>
        <v>179.05</v>
      </c>
      <c r="AC69">
        <f>ROUND((ES69),2)</f>
        <v>37.57</v>
      </c>
      <c r="AD69">
        <f>ROUND((((ET69)-(EU69))+AE69),2)</f>
        <v>45.57</v>
      </c>
      <c r="AE69">
        <f>ROUND((EU69),2)</f>
        <v>5.0199999999999996</v>
      </c>
      <c r="AF69">
        <f>ROUND((EV69),2)</f>
        <v>95.91</v>
      </c>
      <c r="AG69">
        <f>ROUND((AP69),2)</f>
        <v>0</v>
      </c>
      <c r="AH69">
        <f>(EW69)</f>
        <v>9.9700000000000006</v>
      </c>
      <c r="AI69">
        <f>(EX69)</f>
        <v>0.4</v>
      </c>
      <c r="AJ69">
        <f>ROUND((AS69),2)</f>
        <v>0</v>
      </c>
      <c r="AK69">
        <v>179.05</v>
      </c>
      <c r="AL69">
        <v>37.57</v>
      </c>
      <c r="AM69">
        <v>45.57</v>
      </c>
      <c r="AN69">
        <v>5.0199999999999996</v>
      </c>
      <c r="AO69">
        <v>95.91</v>
      </c>
      <c r="AP69">
        <v>0</v>
      </c>
      <c r="AQ69">
        <v>9.9700000000000006</v>
      </c>
      <c r="AR69">
        <v>0.4</v>
      </c>
      <c r="AS69">
        <v>0</v>
      </c>
      <c r="AT69">
        <v>95</v>
      </c>
      <c r="AU69">
        <v>65</v>
      </c>
      <c r="AV69">
        <v>1</v>
      </c>
      <c r="AW69">
        <v>1</v>
      </c>
      <c r="AZ69">
        <v>7.61</v>
      </c>
      <c r="BA69">
        <v>7.61</v>
      </c>
      <c r="BB69">
        <v>7.61</v>
      </c>
      <c r="BC69">
        <v>7.61</v>
      </c>
      <c r="BD69" t="s">
        <v>3</v>
      </c>
      <c r="BE69" t="s">
        <v>3</v>
      </c>
      <c r="BF69" t="s">
        <v>3</v>
      </c>
      <c r="BG69" t="s">
        <v>3</v>
      </c>
      <c r="BH69">
        <v>0</v>
      </c>
      <c r="BI69">
        <v>2</v>
      </c>
      <c r="BJ69" t="s">
        <v>131</v>
      </c>
      <c r="BM69">
        <v>108001</v>
      </c>
      <c r="BN69">
        <v>0</v>
      </c>
      <c r="BO69" t="s">
        <v>3</v>
      </c>
      <c r="BP69">
        <v>0</v>
      </c>
      <c r="BQ69">
        <v>3</v>
      </c>
      <c r="BR69">
        <v>0</v>
      </c>
      <c r="BS69">
        <v>7.61</v>
      </c>
      <c r="BT69">
        <v>1</v>
      </c>
      <c r="BU69">
        <v>1</v>
      </c>
      <c r="BV69">
        <v>1</v>
      </c>
      <c r="BW69">
        <v>1</v>
      </c>
      <c r="BX69">
        <v>1</v>
      </c>
      <c r="BY69" t="s">
        <v>3</v>
      </c>
      <c r="BZ69">
        <v>95</v>
      </c>
      <c r="CA69">
        <v>65</v>
      </c>
      <c r="CF69">
        <v>0</v>
      </c>
      <c r="CG69">
        <v>0</v>
      </c>
      <c r="CM69">
        <v>0</v>
      </c>
      <c r="CN69" t="s">
        <v>3</v>
      </c>
      <c r="CO69">
        <v>0</v>
      </c>
      <c r="CP69">
        <f>(P69+Q69+S69)</f>
        <v>20016.160000000003</v>
      </c>
      <c r="CQ69">
        <f>AC69*BC69</f>
        <v>285.90770000000003</v>
      </c>
      <c r="CR69">
        <f>AD69*BB69</f>
        <v>346.78770000000003</v>
      </c>
      <c r="CS69">
        <f>AE69*BS69</f>
        <v>38.202199999999998</v>
      </c>
      <c r="CT69">
        <f>AF69*BA69</f>
        <v>729.87509999999997</v>
      </c>
      <c r="CU69">
        <f>AG69</f>
        <v>0</v>
      </c>
      <c r="CV69">
        <f>AH69</f>
        <v>9.9700000000000006</v>
      </c>
      <c r="CW69">
        <f>AI69</f>
        <v>0.4</v>
      </c>
      <c r="CX69">
        <f>AJ69</f>
        <v>0</v>
      </c>
      <c r="CY69">
        <f>(((S69+R69)*AT69)/100)</f>
        <v>10718.907000000001</v>
      </c>
      <c r="CZ69">
        <f>(((S69+R69)*AU69)/100)</f>
        <v>7333.9890000000014</v>
      </c>
      <c r="DC69" t="s">
        <v>3</v>
      </c>
      <c r="DD69" t="s">
        <v>3</v>
      </c>
      <c r="DE69" t="s">
        <v>3</v>
      </c>
      <c r="DF69" t="s">
        <v>3</v>
      </c>
      <c r="DG69" t="s">
        <v>3</v>
      </c>
      <c r="DH69" t="s">
        <v>3</v>
      </c>
      <c r="DI69" t="s">
        <v>3</v>
      </c>
      <c r="DJ69" t="s">
        <v>3</v>
      </c>
      <c r="DK69" t="s">
        <v>3</v>
      </c>
      <c r="DL69" t="s">
        <v>3</v>
      </c>
      <c r="DM69" t="s">
        <v>3</v>
      </c>
      <c r="DN69">
        <v>0</v>
      </c>
      <c r="DO69">
        <v>0</v>
      </c>
      <c r="DP69">
        <v>1</v>
      </c>
      <c r="DQ69">
        <v>1</v>
      </c>
      <c r="DU69">
        <v>1003</v>
      </c>
      <c r="DV69" t="s">
        <v>105</v>
      </c>
      <c r="DW69" t="s">
        <v>105</v>
      </c>
      <c r="DX69">
        <v>100</v>
      </c>
      <c r="EE69">
        <v>38092698</v>
      </c>
      <c r="EF69">
        <v>3</v>
      </c>
      <c r="EG69" t="s">
        <v>16</v>
      </c>
      <c r="EH69">
        <v>0</v>
      </c>
      <c r="EI69" t="s">
        <v>3</v>
      </c>
      <c r="EJ69">
        <v>2</v>
      </c>
      <c r="EK69">
        <v>108001</v>
      </c>
      <c r="EL69" t="s">
        <v>56</v>
      </c>
      <c r="EM69" t="s">
        <v>57</v>
      </c>
      <c r="EO69" t="s">
        <v>3</v>
      </c>
      <c r="EQ69">
        <v>0</v>
      </c>
      <c r="ER69">
        <v>179.05</v>
      </c>
      <c r="ES69">
        <v>37.57</v>
      </c>
      <c r="ET69">
        <v>45.57</v>
      </c>
      <c r="EU69">
        <v>5.0199999999999996</v>
      </c>
      <c r="EV69">
        <v>95.91</v>
      </c>
      <c r="EW69">
        <v>9.9700000000000006</v>
      </c>
      <c r="EX69">
        <v>0.4</v>
      </c>
      <c r="EY69">
        <v>0</v>
      </c>
      <c r="FQ69">
        <v>0</v>
      </c>
      <c r="FR69">
        <f>ROUND(IF(AND(BH69=3,BI69=3),P69,0),2)</f>
        <v>0</v>
      </c>
      <c r="FS69">
        <v>0</v>
      </c>
      <c r="FX69">
        <v>95</v>
      </c>
      <c r="FY69">
        <v>65</v>
      </c>
      <c r="GA69" t="s">
        <v>3</v>
      </c>
      <c r="GD69">
        <v>0</v>
      </c>
      <c r="GF69">
        <v>402234653</v>
      </c>
      <c r="GG69">
        <v>1</v>
      </c>
      <c r="GH69">
        <v>1</v>
      </c>
      <c r="GI69">
        <v>4</v>
      </c>
      <c r="GJ69">
        <v>0</v>
      </c>
      <c r="GK69">
        <f>ROUND(R69*(R12)/100,2)</f>
        <v>0</v>
      </c>
      <c r="GL69">
        <f>ROUND(IF(AND(BH69=3,BI69=3,FS69&lt;&gt;0),P69,0),2)</f>
        <v>0</v>
      </c>
      <c r="GM69">
        <f>ROUND(O69+X69+Y69+GK69,2)+GX69</f>
        <v>38069.06</v>
      </c>
      <c r="GN69">
        <f>IF(OR(BI69=0,BI69=1),ROUND(O69+X69+Y69+GK69,2),0)</f>
        <v>0</v>
      </c>
      <c r="GO69">
        <f>IF(BI69=2,ROUND(O69+X69+Y69+GK69,2),0)</f>
        <v>38069.06</v>
      </c>
      <c r="GP69">
        <f>IF(BI69=4,ROUND(O69+X69+Y69+GK69,2)+GX69,0)</f>
        <v>0</v>
      </c>
      <c r="GR69">
        <v>0</v>
      </c>
      <c r="GS69">
        <v>3</v>
      </c>
      <c r="GT69">
        <v>0</v>
      </c>
      <c r="GU69" t="s">
        <v>3</v>
      </c>
      <c r="GV69">
        <f>ROUND(GT69,2)</f>
        <v>0</v>
      </c>
      <c r="GW69">
        <v>1</v>
      </c>
      <c r="GX69">
        <f>ROUND(GV69*GW69*I69,2)</f>
        <v>0</v>
      </c>
      <c r="HA69">
        <v>0</v>
      </c>
      <c r="HB69">
        <v>0</v>
      </c>
      <c r="IK69">
        <v>0</v>
      </c>
    </row>
    <row r="70" spans="1:245" x14ac:dyDescent="0.2">
      <c r="A70">
        <v>18</v>
      </c>
      <c r="B70">
        <v>1</v>
      </c>
      <c r="C70">
        <v>172</v>
      </c>
      <c r="E70" t="s">
        <v>327</v>
      </c>
      <c r="F70" t="s">
        <v>139</v>
      </c>
      <c r="G70" t="s">
        <v>265</v>
      </c>
      <c r="H70" t="s">
        <v>135</v>
      </c>
      <c r="I70">
        <f>I69*J70</f>
        <v>0.49200000000000005</v>
      </c>
      <c r="J70">
        <v>3.3492171545268894E-2</v>
      </c>
      <c r="O70">
        <f>ROUND(CP70,2)</f>
        <v>39675.620000000003</v>
      </c>
      <c r="P70">
        <f>ROUND(CQ70*I70,2)</f>
        <v>39675.620000000003</v>
      </c>
      <c r="Q70">
        <f>ROUND(CR70*I70,2)</f>
        <v>0</v>
      </c>
      <c r="R70">
        <f>ROUND(CS70*I70,2)</f>
        <v>0</v>
      </c>
      <c r="S70">
        <f>ROUND(CT70*I70,2)</f>
        <v>0</v>
      </c>
      <c r="T70">
        <f>ROUND(CU70*I70,2)</f>
        <v>0</v>
      </c>
      <c r="U70">
        <f>CV70*I70</f>
        <v>0</v>
      </c>
      <c r="V70">
        <f>CW70*I70</f>
        <v>0</v>
      </c>
      <c r="W70">
        <f>ROUND(CX70*I70,2)</f>
        <v>0</v>
      </c>
      <c r="X70">
        <f>ROUND(CY70,2)</f>
        <v>0</v>
      </c>
      <c r="Y70">
        <f>ROUND(CZ70,2)</f>
        <v>0</v>
      </c>
      <c r="AA70">
        <v>39045951</v>
      </c>
      <c r="AB70">
        <f>ROUND((AC70+AD70+AF70),2)</f>
        <v>10596.78</v>
      </c>
      <c r="AC70">
        <f>ROUND((ES70),2)</f>
        <v>10596.78</v>
      </c>
      <c r="AD70">
        <f>ROUND((((ET70)-(EU70))+AE70),2)</f>
        <v>0</v>
      </c>
      <c r="AE70">
        <f>ROUND((EU70),2)</f>
        <v>0</v>
      </c>
      <c r="AF70">
        <f>ROUND((EV70),2)</f>
        <v>0</v>
      </c>
      <c r="AG70">
        <f>ROUND((AP70),2)</f>
        <v>0</v>
      </c>
      <c r="AH70">
        <f>(EW70)</f>
        <v>0</v>
      </c>
      <c r="AI70">
        <f>(EX70)</f>
        <v>0</v>
      </c>
      <c r="AJ70">
        <f>ROUND((AS70),2)</f>
        <v>0</v>
      </c>
      <c r="AK70">
        <v>10596.78</v>
      </c>
      <c r="AL70">
        <v>10596.78</v>
      </c>
      <c r="AM70">
        <v>0</v>
      </c>
      <c r="AN70">
        <v>0</v>
      </c>
      <c r="AO70">
        <v>0</v>
      </c>
      <c r="AP70">
        <v>0</v>
      </c>
      <c r="AQ70">
        <v>0</v>
      </c>
      <c r="AR70">
        <v>0</v>
      </c>
      <c r="AS70">
        <v>0</v>
      </c>
      <c r="AT70">
        <v>95</v>
      </c>
      <c r="AU70">
        <v>65</v>
      </c>
      <c r="AV70">
        <v>1</v>
      </c>
      <c r="AW70">
        <v>1</v>
      </c>
      <c r="AZ70">
        <v>7.61</v>
      </c>
      <c r="BA70">
        <v>1</v>
      </c>
      <c r="BB70">
        <v>1</v>
      </c>
      <c r="BC70">
        <v>7.61</v>
      </c>
      <c r="BD70" t="s">
        <v>3</v>
      </c>
      <c r="BE70" t="s">
        <v>3</v>
      </c>
      <c r="BF70" t="s">
        <v>3</v>
      </c>
      <c r="BG70" t="s">
        <v>3</v>
      </c>
      <c r="BH70">
        <v>3</v>
      </c>
      <c r="BI70">
        <v>2</v>
      </c>
      <c r="BJ70" t="s">
        <v>140</v>
      </c>
      <c r="BM70">
        <v>108001</v>
      </c>
      <c r="BN70">
        <v>0</v>
      </c>
      <c r="BO70" t="s">
        <v>3</v>
      </c>
      <c r="BP70">
        <v>0</v>
      </c>
      <c r="BQ70">
        <v>3</v>
      </c>
      <c r="BR70">
        <v>0</v>
      </c>
      <c r="BS70">
        <v>1</v>
      </c>
      <c r="BT70">
        <v>1</v>
      </c>
      <c r="BU70">
        <v>1</v>
      </c>
      <c r="BV70">
        <v>1</v>
      </c>
      <c r="BW70">
        <v>1</v>
      </c>
      <c r="BX70">
        <v>1</v>
      </c>
      <c r="BY70" t="s">
        <v>3</v>
      </c>
      <c r="BZ70">
        <v>95</v>
      </c>
      <c r="CA70">
        <v>65</v>
      </c>
      <c r="CF70">
        <v>0</v>
      </c>
      <c r="CG70">
        <v>0</v>
      </c>
      <c r="CM70">
        <v>0</v>
      </c>
      <c r="CN70" t="s">
        <v>3</v>
      </c>
      <c r="CO70">
        <v>0</v>
      </c>
      <c r="CP70">
        <f>(P70+Q70+S70)</f>
        <v>39675.620000000003</v>
      </c>
      <c r="CQ70">
        <f>AC70*BC70</f>
        <v>80641.495800000004</v>
      </c>
      <c r="CR70">
        <f>AD70*BB70</f>
        <v>0</v>
      </c>
      <c r="CS70">
        <f>AE70*BS70</f>
        <v>0</v>
      </c>
      <c r="CT70">
        <f>AF70*BA70</f>
        <v>0</v>
      </c>
      <c r="CU70">
        <f>AG70</f>
        <v>0</v>
      </c>
      <c r="CV70">
        <f>AH70</f>
        <v>0</v>
      </c>
      <c r="CW70">
        <f>AI70</f>
        <v>0</v>
      </c>
      <c r="CX70">
        <f>AJ70</f>
        <v>0</v>
      </c>
      <c r="CY70">
        <f>(((S70+R70)*AT70)/100)</f>
        <v>0</v>
      </c>
      <c r="CZ70">
        <f>(((S70+R70)*AU70)/100)</f>
        <v>0</v>
      </c>
      <c r="DC70" t="s">
        <v>3</v>
      </c>
      <c r="DD70" t="s">
        <v>3</v>
      </c>
      <c r="DE70" t="s">
        <v>3</v>
      </c>
      <c r="DF70" t="s">
        <v>3</v>
      </c>
      <c r="DG70" t="s">
        <v>3</v>
      </c>
      <c r="DH70" t="s">
        <v>3</v>
      </c>
      <c r="DI70" t="s">
        <v>3</v>
      </c>
      <c r="DJ70" t="s">
        <v>3</v>
      </c>
      <c r="DK70" t="s">
        <v>3</v>
      </c>
      <c r="DL70" t="s">
        <v>3</v>
      </c>
      <c r="DM70" t="s">
        <v>3</v>
      </c>
      <c r="DN70">
        <v>0</v>
      </c>
      <c r="DO70">
        <v>0</v>
      </c>
      <c r="DP70">
        <v>1</v>
      </c>
      <c r="DQ70">
        <v>1</v>
      </c>
      <c r="DU70">
        <v>1013</v>
      </c>
      <c r="DV70" t="s">
        <v>135</v>
      </c>
      <c r="DW70" t="s">
        <v>137</v>
      </c>
      <c r="DX70">
        <v>1</v>
      </c>
      <c r="EE70">
        <v>38092698</v>
      </c>
      <c r="EF70">
        <v>3</v>
      </c>
      <c r="EG70" t="s">
        <v>16</v>
      </c>
      <c r="EH70">
        <v>0</v>
      </c>
      <c r="EI70" t="s">
        <v>3</v>
      </c>
      <c r="EJ70">
        <v>2</v>
      </c>
      <c r="EK70">
        <v>108001</v>
      </c>
      <c r="EL70" t="s">
        <v>56</v>
      </c>
      <c r="EM70" t="s">
        <v>57</v>
      </c>
      <c r="EO70" t="s">
        <v>3</v>
      </c>
      <c r="EQ70">
        <v>0</v>
      </c>
      <c r="ER70">
        <v>10596.78</v>
      </c>
      <c r="ES70">
        <v>10596.78</v>
      </c>
      <c r="ET70">
        <v>0</v>
      </c>
      <c r="EU70">
        <v>0</v>
      </c>
      <c r="EV70">
        <v>0</v>
      </c>
      <c r="EW70">
        <v>0</v>
      </c>
      <c r="EX70">
        <v>0</v>
      </c>
      <c r="FQ70">
        <v>0</v>
      </c>
      <c r="FR70">
        <f>ROUND(IF(AND(BH70=3,BI70=3),P70,0),2)</f>
        <v>0</v>
      </c>
      <c r="FS70">
        <v>0</v>
      </c>
      <c r="FX70">
        <v>95</v>
      </c>
      <c r="FY70">
        <v>65</v>
      </c>
      <c r="GA70" t="s">
        <v>3</v>
      </c>
      <c r="GD70">
        <v>0</v>
      </c>
      <c r="GF70">
        <v>-1110123209</v>
      </c>
      <c r="GG70">
        <v>1</v>
      </c>
      <c r="GH70">
        <v>1</v>
      </c>
      <c r="GI70">
        <v>4</v>
      </c>
      <c r="GJ70">
        <v>0</v>
      </c>
      <c r="GK70">
        <f>ROUND(R70*(R12)/100,2)</f>
        <v>0</v>
      </c>
      <c r="GL70">
        <f>ROUND(IF(AND(BH70=3,BI70=3,FS70&lt;&gt;0),P70,0),2)</f>
        <v>0</v>
      </c>
      <c r="GM70">
        <f>ROUND(O70+X70+Y70+GK70,2)+GX70</f>
        <v>39675.620000000003</v>
      </c>
      <c r="GN70">
        <f>IF(OR(BI70=0,BI70=1),ROUND(O70+X70+Y70+GK70,2),0)</f>
        <v>0</v>
      </c>
      <c r="GO70">
        <f>IF(BI70=2,ROUND(O70+X70+Y70+GK70,2),0)</f>
        <v>39675.620000000003</v>
      </c>
      <c r="GP70">
        <f>IF(BI70=4,ROUND(O70+X70+Y70+GK70,2)+GX70,0)</f>
        <v>0</v>
      </c>
      <c r="GR70">
        <v>0</v>
      </c>
      <c r="GS70">
        <v>3</v>
      </c>
      <c r="GT70">
        <v>0</v>
      </c>
      <c r="GU70" t="s">
        <v>3</v>
      </c>
      <c r="GV70">
        <f>ROUND(GT70,2)</f>
        <v>0</v>
      </c>
      <c r="GW70">
        <v>1</v>
      </c>
      <c r="GX70">
        <f>ROUND(GV70*GW70*I70,2)</f>
        <v>0</v>
      </c>
      <c r="HA70">
        <v>0</v>
      </c>
      <c r="HB70">
        <v>0</v>
      </c>
      <c r="IK70">
        <v>0</v>
      </c>
    </row>
    <row r="71" spans="1:245" x14ac:dyDescent="0.2">
      <c r="A71">
        <v>18</v>
      </c>
      <c r="B71">
        <v>1</v>
      </c>
      <c r="C71">
        <v>171</v>
      </c>
      <c r="E71" t="s">
        <v>326</v>
      </c>
      <c r="F71" t="s">
        <v>142</v>
      </c>
      <c r="G71" t="s">
        <v>264</v>
      </c>
      <c r="H71" t="s">
        <v>135</v>
      </c>
      <c r="I71">
        <f>I69*J71</f>
        <v>0.92600000000000016</v>
      </c>
      <c r="J71">
        <v>6.3036078965282516E-2</v>
      </c>
      <c r="O71">
        <f>ROUND(CP71,2)</f>
        <v>51496.34</v>
      </c>
      <c r="P71">
        <f>ROUND(CQ71*I71,2)</f>
        <v>51496.34</v>
      </c>
      <c r="Q71">
        <f>ROUND(CR71*I71,2)</f>
        <v>0</v>
      </c>
      <c r="R71">
        <f>ROUND(CS71*I71,2)</f>
        <v>0</v>
      </c>
      <c r="S71">
        <f>ROUND(CT71*I71,2)</f>
        <v>0</v>
      </c>
      <c r="T71">
        <f>ROUND(CU71*I71,2)</f>
        <v>0</v>
      </c>
      <c r="U71">
        <f>CV71*I71</f>
        <v>0</v>
      </c>
      <c r="V71">
        <f>CW71*I71</f>
        <v>0</v>
      </c>
      <c r="W71">
        <f>ROUND(CX71*I71,2)</f>
        <v>0</v>
      </c>
      <c r="X71">
        <f>ROUND(CY71,2)</f>
        <v>0</v>
      </c>
      <c r="Y71">
        <f>ROUND(CZ71,2)</f>
        <v>0</v>
      </c>
      <c r="AA71">
        <v>39045951</v>
      </c>
      <c r="AB71">
        <f>ROUND((AC71+AD71+AF71),2)</f>
        <v>7307.7</v>
      </c>
      <c r="AC71">
        <f>ROUND((ES71),2)</f>
        <v>7307.7</v>
      </c>
      <c r="AD71">
        <f>ROUND((((ET71)-(EU71))+AE71),2)</f>
        <v>0</v>
      </c>
      <c r="AE71">
        <f>ROUND((EU71),2)</f>
        <v>0</v>
      </c>
      <c r="AF71">
        <f>ROUND((EV71),2)</f>
        <v>0</v>
      </c>
      <c r="AG71">
        <f>ROUND((AP71),2)</f>
        <v>0</v>
      </c>
      <c r="AH71">
        <f>(EW71)</f>
        <v>0</v>
      </c>
      <c r="AI71">
        <f>(EX71)</f>
        <v>0</v>
      </c>
      <c r="AJ71">
        <f>ROUND((AS71),2)</f>
        <v>0</v>
      </c>
      <c r="AK71">
        <v>7307.7</v>
      </c>
      <c r="AL71">
        <v>7307.7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  <c r="AS71">
        <v>0</v>
      </c>
      <c r="AT71">
        <v>95</v>
      </c>
      <c r="AU71">
        <v>65</v>
      </c>
      <c r="AV71">
        <v>1</v>
      </c>
      <c r="AW71">
        <v>1</v>
      </c>
      <c r="AZ71">
        <v>7.61</v>
      </c>
      <c r="BA71">
        <v>1</v>
      </c>
      <c r="BB71">
        <v>1</v>
      </c>
      <c r="BC71">
        <v>7.61</v>
      </c>
      <c r="BD71" t="s">
        <v>3</v>
      </c>
      <c r="BE71" t="s">
        <v>3</v>
      </c>
      <c r="BF71" t="s">
        <v>3</v>
      </c>
      <c r="BG71" t="s">
        <v>3</v>
      </c>
      <c r="BH71">
        <v>3</v>
      </c>
      <c r="BI71">
        <v>2</v>
      </c>
      <c r="BJ71" t="s">
        <v>143</v>
      </c>
      <c r="BM71">
        <v>108001</v>
      </c>
      <c r="BN71">
        <v>0</v>
      </c>
      <c r="BO71" t="s">
        <v>3</v>
      </c>
      <c r="BP71">
        <v>0</v>
      </c>
      <c r="BQ71">
        <v>3</v>
      </c>
      <c r="BR71">
        <v>0</v>
      </c>
      <c r="BS71">
        <v>1</v>
      </c>
      <c r="BT71">
        <v>1</v>
      </c>
      <c r="BU71">
        <v>1</v>
      </c>
      <c r="BV71">
        <v>1</v>
      </c>
      <c r="BW71">
        <v>1</v>
      </c>
      <c r="BX71">
        <v>1</v>
      </c>
      <c r="BY71" t="s">
        <v>3</v>
      </c>
      <c r="BZ71">
        <v>95</v>
      </c>
      <c r="CA71">
        <v>65</v>
      </c>
      <c r="CF71">
        <v>0</v>
      </c>
      <c r="CG71">
        <v>0</v>
      </c>
      <c r="CM71">
        <v>0</v>
      </c>
      <c r="CN71" t="s">
        <v>3</v>
      </c>
      <c r="CO71">
        <v>0</v>
      </c>
      <c r="CP71">
        <f>(P71+Q71+S71)</f>
        <v>51496.34</v>
      </c>
      <c r="CQ71">
        <f>AC71*BC71</f>
        <v>55611.597000000002</v>
      </c>
      <c r="CR71">
        <f>AD71*BB71</f>
        <v>0</v>
      </c>
      <c r="CS71">
        <f>AE71*BS71</f>
        <v>0</v>
      </c>
      <c r="CT71">
        <f>AF71*BA71</f>
        <v>0</v>
      </c>
      <c r="CU71">
        <f>AG71</f>
        <v>0</v>
      </c>
      <c r="CV71">
        <f>AH71</f>
        <v>0</v>
      </c>
      <c r="CW71">
        <f>AI71</f>
        <v>0</v>
      </c>
      <c r="CX71">
        <f>AJ71</f>
        <v>0</v>
      </c>
      <c r="CY71">
        <f>(((S71+R71)*AT71)/100)</f>
        <v>0</v>
      </c>
      <c r="CZ71">
        <f>(((S71+R71)*AU71)/100)</f>
        <v>0</v>
      </c>
      <c r="DC71" t="s">
        <v>3</v>
      </c>
      <c r="DD71" t="s">
        <v>3</v>
      </c>
      <c r="DE71" t="s">
        <v>3</v>
      </c>
      <c r="DF71" t="s">
        <v>3</v>
      </c>
      <c r="DG71" t="s">
        <v>3</v>
      </c>
      <c r="DH71" t="s">
        <v>3</v>
      </c>
      <c r="DI71" t="s">
        <v>3</v>
      </c>
      <c r="DJ71" t="s">
        <v>3</v>
      </c>
      <c r="DK71" t="s">
        <v>3</v>
      </c>
      <c r="DL71" t="s">
        <v>3</v>
      </c>
      <c r="DM71" t="s">
        <v>3</v>
      </c>
      <c r="DN71">
        <v>0</v>
      </c>
      <c r="DO71">
        <v>0</v>
      </c>
      <c r="DP71">
        <v>1</v>
      </c>
      <c r="DQ71">
        <v>1</v>
      </c>
      <c r="DU71">
        <v>1013</v>
      </c>
      <c r="DV71" t="s">
        <v>135</v>
      </c>
      <c r="DW71" t="s">
        <v>137</v>
      </c>
      <c r="DX71">
        <v>1</v>
      </c>
      <c r="EE71">
        <v>38092698</v>
      </c>
      <c r="EF71">
        <v>3</v>
      </c>
      <c r="EG71" t="s">
        <v>16</v>
      </c>
      <c r="EH71">
        <v>0</v>
      </c>
      <c r="EI71" t="s">
        <v>3</v>
      </c>
      <c r="EJ71">
        <v>2</v>
      </c>
      <c r="EK71">
        <v>108001</v>
      </c>
      <c r="EL71" t="s">
        <v>56</v>
      </c>
      <c r="EM71" t="s">
        <v>57</v>
      </c>
      <c r="EO71" t="s">
        <v>3</v>
      </c>
      <c r="EQ71">
        <v>0</v>
      </c>
      <c r="ER71">
        <v>7307.7</v>
      </c>
      <c r="ES71">
        <v>7307.7</v>
      </c>
      <c r="ET71">
        <v>0</v>
      </c>
      <c r="EU71">
        <v>0</v>
      </c>
      <c r="EV71">
        <v>0</v>
      </c>
      <c r="EW71">
        <v>0</v>
      </c>
      <c r="EX71">
        <v>0</v>
      </c>
      <c r="FQ71">
        <v>0</v>
      </c>
      <c r="FR71">
        <f>ROUND(IF(AND(BH71=3,BI71=3),P71,0),2)</f>
        <v>0</v>
      </c>
      <c r="FS71">
        <v>0</v>
      </c>
      <c r="FX71">
        <v>95</v>
      </c>
      <c r="FY71">
        <v>65</v>
      </c>
      <c r="GA71" t="s">
        <v>3</v>
      </c>
      <c r="GD71">
        <v>0</v>
      </c>
      <c r="GF71">
        <v>287234314</v>
      </c>
      <c r="GG71">
        <v>1</v>
      </c>
      <c r="GH71">
        <v>1</v>
      </c>
      <c r="GI71">
        <v>4</v>
      </c>
      <c r="GJ71">
        <v>0</v>
      </c>
      <c r="GK71">
        <f>ROUND(R71*(R12)/100,2)</f>
        <v>0</v>
      </c>
      <c r="GL71">
        <f>ROUND(IF(AND(BH71=3,BI71=3,FS71&lt;&gt;0),P71,0),2)</f>
        <v>0</v>
      </c>
      <c r="GM71">
        <f>ROUND(O71+X71+Y71+GK71,2)+GX71</f>
        <v>51496.34</v>
      </c>
      <c r="GN71">
        <f>IF(OR(BI71=0,BI71=1),ROUND(O71+X71+Y71+GK71,2),0)</f>
        <v>0</v>
      </c>
      <c r="GO71">
        <f>IF(BI71=2,ROUND(O71+X71+Y71+GK71,2),0)</f>
        <v>51496.34</v>
      </c>
      <c r="GP71">
        <f>IF(BI71=4,ROUND(O71+X71+Y71+GK71,2)+GX71,0)</f>
        <v>0</v>
      </c>
      <c r="GR71">
        <v>0</v>
      </c>
      <c r="GS71">
        <v>3</v>
      </c>
      <c r="GT71">
        <v>0</v>
      </c>
      <c r="GU71" t="s">
        <v>3</v>
      </c>
      <c r="GV71">
        <f>ROUND(GT71,2)</f>
        <v>0</v>
      </c>
      <c r="GW71">
        <v>1</v>
      </c>
      <c r="GX71">
        <f>ROUND(GV71*GW71*I71,2)</f>
        <v>0</v>
      </c>
      <c r="HA71">
        <v>0</v>
      </c>
      <c r="HB71">
        <v>0</v>
      </c>
      <c r="IK71">
        <v>0</v>
      </c>
    </row>
    <row r="72" spans="1:245" x14ac:dyDescent="0.2">
      <c r="A72">
        <v>18</v>
      </c>
      <c r="B72">
        <v>1</v>
      </c>
      <c r="C72">
        <v>169</v>
      </c>
      <c r="E72" t="s">
        <v>325</v>
      </c>
      <c r="F72" t="s">
        <v>324</v>
      </c>
      <c r="G72" t="s">
        <v>323</v>
      </c>
      <c r="H72" t="s">
        <v>135</v>
      </c>
      <c r="I72">
        <f>I69*J72</f>
        <v>0.02</v>
      </c>
      <c r="J72">
        <v>1.3614703880190607E-3</v>
      </c>
      <c r="O72">
        <f>ROUND(CP72,2)</f>
        <v>175.06</v>
      </c>
      <c r="P72">
        <f>ROUND(CQ72*I72,2)</f>
        <v>175.06</v>
      </c>
      <c r="Q72">
        <f>ROUND(CR72*I72,2)</f>
        <v>0</v>
      </c>
      <c r="R72">
        <f>ROUND(CS72*I72,2)</f>
        <v>0</v>
      </c>
      <c r="S72">
        <f>ROUND(CT72*I72,2)</f>
        <v>0</v>
      </c>
      <c r="T72">
        <f>ROUND(CU72*I72,2)</f>
        <v>0</v>
      </c>
      <c r="U72">
        <f>CV72*I72</f>
        <v>0</v>
      </c>
      <c r="V72">
        <f>CW72*I72</f>
        <v>0</v>
      </c>
      <c r="W72">
        <f>ROUND(CX72*I72,2)</f>
        <v>0</v>
      </c>
      <c r="X72">
        <f>ROUND(CY72,2)</f>
        <v>0</v>
      </c>
      <c r="Y72">
        <f>ROUND(CZ72,2)</f>
        <v>0</v>
      </c>
      <c r="AA72">
        <v>39045951</v>
      </c>
      <c r="AB72">
        <f>ROUND((AC72+AD72+AF72),2)</f>
        <v>1150.19</v>
      </c>
      <c r="AC72">
        <f>ROUND((ES72),2)</f>
        <v>1150.19</v>
      </c>
      <c r="AD72">
        <f>ROUND((((ET72)-(EU72))+AE72),2)</f>
        <v>0</v>
      </c>
      <c r="AE72">
        <f>ROUND((EU72),2)</f>
        <v>0</v>
      </c>
      <c r="AF72">
        <f>ROUND((EV72),2)</f>
        <v>0</v>
      </c>
      <c r="AG72">
        <f>ROUND((AP72),2)</f>
        <v>0</v>
      </c>
      <c r="AH72">
        <f>(EW72)</f>
        <v>0</v>
      </c>
      <c r="AI72">
        <f>(EX72)</f>
        <v>0</v>
      </c>
      <c r="AJ72">
        <f>ROUND((AS72),2)</f>
        <v>0</v>
      </c>
      <c r="AK72">
        <v>1150.19</v>
      </c>
      <c r="AL72">
        <v>1150.19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  <c r="AS72">
        <v>0</v>
      </c>
      <c r="AT72">
        <v>95</v>
      </c>
      <c r="AU72">
        <v>65</v>
      </c>
      <c r="AV72">
        <v>1</v>
      </c>
      <c r="AW72">
        <v>1</v>
      </c>
      <c r="AZ72">
        <v>7.61</v>
      </c>
      <c r="BA72">
        <v>1</v>
      </c>
      <c r="BB72">
        <v>1</v>
      </c>
      <c r="BC72">
        <v>7.61</v>
      </c>
      <c r="BD72" t="s">
        <v>3</v>
      </c>
      <c r="BE72" t="s">
        <v>3</v>
      </c>
      <c r="BF72" t="s">
        <v>3</v>
      </c>
      <c r="BG72" t="s">
        <v>3</v>
      </c>
      <c r="BH72">
        <v>3</v>
      </c>
      <c r="BI72">
        <v>2</v>
      </c>
      <c r="BJ72" t="s">
        <v>322</v>
      </c>
      <c r="BM72">
        <v>108001</v>
      </c>
      <c r="BN72">
        <v>0</v>
      </c>
      <c r="BO72" t="s">
        <v>3</v>
      </c>
      <c r="BP72">
        <v>0</v>
      </c>
      <c r="BQ72">
        <v>3</v>
      </c>
      <c r="BR72">
        <v>0</v>
      </c>
      <c r="BS72">
        <v>1</v>
      </c>
      <c r="BT72">
        <v>1</v>
      </c>
      <c r="BU72">
        <v>1</v>
      </c>
      <c r="BV72">
        <v>1</v>
      </c>
      <c r="BW72">
        <v>1</v>
      </c>
      <c r="BX72">
        <v>1</v>
      </c>
      <c r="BY72" t="s">
        <v>3</v>
      </c>
      <c r="BZ72">
        <v>95</v>
      </c>
      <c r="CA72">
        <v>65</v>
      </c>
      <c r="CF72">
        <v>0</v>
      </c>
      <c r="CG72">
        <v>0</v>
      </c>
      <c r="CM72">
        <v>0</v>
      </c>
      <c r="CN72" t="s">
        <v>3</v>
      </c>
      <c r="CO72">
        <v>0</v>
      </c>
      <c r="CP72">
        <f>(P72+Q72+S72)</f>
        <v>175.06</v>
      </c>
      <c r="CQ72">
        <f>AC72*BC72</f>
        <v>8752.9459000000006</v>
      </c>
      <c r="CR72">
        <f>AD72*BB72</f>
        <v>0</v>
      </c>
      <c r="CS72">
        <f>AE72*BS72</f>
        <v>0</v>
      </c>
      <c r="CT72">
        <f>AF72*BA72</f>
        <v>0</v>
      </c>
      <c r="CU72">
        <f>AG72</f>
        <v>0</v>
      </c>
      <c r="CV72">
        <f>AH72</f>
        <v>0</v>
      </c>
      <c r="CW72">
        <f>AI72</f>
        <v>0</v>
      </c>
      <c r="CX72">
        <f>AJ72</f>
        <v>0</v>
      </c>
      <c r="CY72">
        <f>(((S72+R72)*AT72)/100)</f>
        <v>0</v>
      </c>
      <c r="CZ72">
        <f>(((S72+R72)*AU72)/100)</f>
        <v>0</v>
      </c>
      <c r="DC72" t="s">
        <v>3</v>
      </c>
      <c r="DD72" t="s">
        <v>3</v>
      </c>
      <c r="DE72" t="s">
        <v>3</v>
      </c>
      <c r="DF72" t="s">
        <v>3</v>
      </c>
      <c r="DG72" t="s">
        <v>3</v>
      </c>
      <c r="DH72" t="s">
        <v>3</v>
      </c>
      <c r="DI72" t="s">
        <v>3</v>
      </c>
      <c r="DJ72" t="s">
        <v>3</v>
      </c>
      <c r="DK72" t="s">
        <v>3</v>
      </c>
      <c r="DL72" t="s">
        <v>3</v>
      </c>
      <c r="DM72" t="s">
        <v>3</v>
      </c>
      <c r="DN72">
        <v>0</v>
      </c>
      <c r="DO72">
        <v>0</v>
      </c>
      <c r="DP72">
        <v>1</v>
      </c>
      <c r="DQ72">
        <v>1</v>
      </c>
      <c r="DU72">
        <v>1013</v>
      </c>
      <c r="DV72" t="s">
        <v>135</v>
      </c>
      <c r="DW72" t="s">
        <v>137</v>
      </c>
      <c r="DX72">
        <v>1</v>
      </c>
      <c r="EE72">
        <v>38092698</v>
      </c>
      <c r="EF72">
        <v>3</v>
      </c>
      <c r="EG72" t="s">
        <v>16</v>
      </c>
      <c r="EH72">
        <v>0</v>
      </c>
      <c r="EI72" t="s">
        <v>3</v>
      </c>
      <c r="EJ72">
        <v>2</v>
      </c>
      <c r="EK72">
        <v>108001</v>
      </c>
      <c r="EL72" t="s">
        <v>56</v>
      </c>
      <c r="EM72" t="s">
        <v>57</v>
      </c>
      <c r="EO72" t="s">
        <v>3</v>
      </c>
      <c r="EQ72">
        <v>0</v>
      </c>
      <c r="ER72">
        <v>1150.19</v>
      </c>
      <c r="ES72">
        <v>1150.19</v>
      </c>
      <c r="ET72">
        <v>0</v>
      </c>
      <c r="EU72">
        <v>0</v>
      </c>
      <c r="EV72">
        <v>0</v>
      </c>
      <c r="EW72">
        <v>0</v>
      </c>
      <c r="EX72">
        <v>0</v>
      </c>
      <c r="FQ72">
        <v>0</v>
      </c>
      <c r="FR72">
        <f>ROUND(IF(AND(BH72=3,BI72=3),P72,0),2)</f>
        <v>0</v>
      </c>
      <c r="FS72">
        <v>0</v>
      </c>
      <c r="FX72">
        <v>95</v>
      </c>
      <c r="FY72">
        <v>65</v>
      </c>
      <c r="GA72" t="s">
        <v>3</v>
      </c>
      <c r="GD72">
        <v>0</v>
      </c>
      <c r="GF72">
        <v>-1545624813</v>
      </c>
      <c r="GG72">
        <v>1</v>
      </c>
      <c r="GH72">
        <v>1</v>
      </c>
      <c r="GI72">
        <v>4</v>
      </c>
      <c r="GJ72">
        <v>0</v>
      </c>
      <c r="GK72">
        <f>ROUND(R72*(R12)/100,2)</f>
        <v>0</v>
      </c>
      <c r="GL72">
        <f>ROUND(IF(AND(BH72=3,BI72=3,FS72&lt;&gt;0),P72,0),2)</f>
        <v>0</v>
      </c>
      <c r="GM72">
        <f>ROUND(O72+X72+Y72+GK72,2)+GX72</f>
        <v>175.06</v>
      </c>
      <c r="GN72">
        <f>IF(OR(BI72=0,BI72=1),ROUND(O72+X72+Y72+GK72,2),0)</f>
        <v>0</v>
      </c>
      <c r="GO72">
        <f>IF(BI72=2,ROUND(O72+X72+Y72+GK72,2),0)</f>
        <v>175.06</v>
      </c>
      <c r="GP72">
        <f>IF(BI72=4,ROUND(O72+X72+Y72+GK72,2)+GX72,0)</f>
        <v>0</v>
      </c>
      <c r="GR72">
        <v>0</v>
      </c>
      <c r="GS72">
        <v>3</v>
      </c>
      <c r="GT72">
        <v>0</v>
      </c>
      <c r="GU72" t="s">
        <v>3</v>
      </c>
      <c r="GV72">
        <f>ROUND(GT72,2)</f>
        <v>0</v>
      </c>
      <c r="GW72">
        <v>1</v>
      </c>
      <c r="GX72">
        <f>ROUND(GV72*GW72*I72,2)</f>
        <v>0</v>
      </c>
      <c r="HA72">
        <v>0</v>
      </c>
      <c r="HB72">
        <v>0</v>
      </c>
      <c r="IK72">
        <v>0</v>
      </c>
    </row>
    <row r="73" spans="1:245" x14ac:dyDescent="0.2">
      <c r="A73">
        <v>18</v>
      </c>
      <c r="B73">
        <v>1</v>
      </c>
      <c r="C73">
        <v>170</v>
      </c>
      <c r="E73" t="s">
        <v>321</v>
      </c>
      <c r="F73" t="s">
        <v>133</v>
      </c>
      <c r="G73" t="s">
        <v>134</v>
      </c>
      <c r="H73" t="s">
        <v>135</v>
      </c>
      <c r="I73">
        <f>I69*J73</f>
        <v>3.1E-2</v>
      </c>
      <c r="J73">
        <v>2.1102791014295441E-3</v>
      </c>
      <c r="O73">
        <f>ROUND(CP73,2)</f>
        <v>4685.87</v>
      </c>
      <c r="P73">
        <f>ROUND(CQ73*I73,2)</f>
        <v>4685.87</v>
      </c>
      <c r="Q73">
        <f>ROUND(CR73*I73,2)</f>
        <v>0</v>
      </c>
      <c r="R73">
        <f>ROUND(CS73*I73,2)</f>
        <v>0</v>
      </c>
      <c r="S73">
        <f>ROUND(CT73*I73,2)</f>
        <v>0</v>
      </c>
      <c r="T73">
        <f>ROUND(CU73*I73,2)</f>
        <v>0</v>
      </c>
      <c r="U73">
        <f>CV73*I73</f>
        <v>0</v>
      </c>
      <c r="V73">
        <f>CW73*I73</f>
        <v>0</v>
      </c>
      <c r="W73">
        <f>ROUND(CX73*I73,2)</f>
        <v>0</v>
      </c>
      <c r="X73">
        <f>ROUND(CY73,2)</f>
        <v>0</v>
      </c>
      <c r="Y73">
        <f>ROUND(CZ73,2)</f>
        <v>0</v>
      </c>
      <c r="AA73">
        <v>39045951</v>
      </c>
      <c r="AB73">
        <f>ROUND((AC73+AD73+AF73),2)</f>
        <v>19862.939999999999</v>
      </c>
      <c r="AC73">
        <f>ROUND((ES73),2)</f>
        <v>19862.939999999999</v>
      </c>
      <c r="AD73">
        <f>ROUND((((ET73)-(EU73))+AE73),2)</f>
        <v>0</v>
      </c>
      <c r="AE73">
        <f>ROUND((EU73),2)</f>
        <v>0</v>
      </c>
      <c r="AF73">
        <f>ROUND((EV73),2)</f>
        <v>0</v>
      </c>
      <c r="AG73">
        <f>ROUND((AP73),2)</f>
        <v>0</v>
      </c>
      <c r="AH73">
        <f>(EW73)</f>
        <v>0</v>
      </c>
      <c r="AI73">
        <f>(EX73)</f>
        <v>0</v>
      </c>
      <c r="AJ73">
        <f>ROUND((AS73),2)</f>
        <v>0</v>
      </c>
      <c r="AK73">
        <v>19862.939999999999</v>
      </c>
      <c r="AL73">
        <v>19862.939999999999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  <c r="AS73">
        <v>0</v>
      </c>
      <c r="AT73">
        <v>95</v>
      </c>
      <c r="AU73">
        <v>65</v>
      </c>
      <c r="AV73">
        <v>1</v>
      </c>
      <c r="AW73">
        <v>1</v>
      </c>
      <c r="AZ73">
        <v>7.61</v>
      </c>
      <c r="BA73">
        <v>1</v>
      </c>
      <c r="BB73">
        <v>1</v>
      </c>
      <c r="BC73">
        <v>7.61</v>
      </c>
      <c r="BD73" t="s">
        <v>3</v>
      </c>
      <c r="BE73" t="s">
        <v>3</v>
      </c>
      <c r="BF73" t="s">
        <v>3</v>
      </c>
      <c r="BG73" t="s">
        <v>3</v>
      </c>
      <c r="BH73">
        <v>3</v>
      </c>
      <c r="BI73">
        <v>2</v>
      </c>
      <c r="BJ73" t="s">
        <v>136</v>
      </c>
      <c r="BM73">
        <v>108001</v>
      </c>
      <c r="BN73">
        <v>0</v>
      </c>
      <c r="BO73" t="s">
        <v>3</v>
      </c>
      <c r="BP73">
        <v>0</v>
      </c>
      <c r="BQ73">
        <v>3</v>
      </c>
      <c r="BR73">
        <v>0</v>
      </c>
      <c r="BS73">
        <v>1</v>
      </c>
      <c r="BT73">
        <v>1</v>
      </c>
      <c r="BU73">
        <v>1</v>
      </c>
      <c r="BV73">
        <v>1</v>
      </c>
      <c r="BW73">
        <v>1</v>
      </c>
      <c r="BX73">
        <v>1</v>
      </c>
      <c r="BY73" t="s">
        <v>3</v>
      </c>
      <c r="BZ73">
        <v>95</v>
      </c>
      <c r="CA73">
        <v>65</v>
      </c>
      <c r="CF73">
        <v>0</v>
      </c>
      <c r="CG73">
        <v>0</v>
      </c>
      <c r="CM73">
        <v>0</v>
      </c>
      <c r="CN73" t="s">
        <v>3</v>
      </c>
      <c r="CO73">
        <v>0</v>
      </c>
      <c r="CP73">
        <f>(P73+Q73+S73)</f>
        <v>4685.87</v>
      </c>
      <c r="CQ73">
        <f>AC73*BC73</f>
        <v>151156.97339999999</v>
      </c>
      <c r="CR73">
        <f>AD73*BB73</f>
        <v>0</v>
      </c>
      <c r="CS73">
        <f>AE73*BS73</f>
        <v>0</v>
      </c>
      <c r="CT73">
        <f>AF73*BA73</f>
        <v>0</v>
      </c>
      <c r="CU73">
        <f>AG73</f>
        <v>0</v>
      </c>
      <c r="CV73">
        <f>AH73</f>
        <v>0</v>
      </c>
      <c r="CW73">
        <f>AI73</f>
        <v>0</v>
      </c>
      <c r="CX73">
        <f>AJ73</f>
        <v>0</v>
      </c>
      <c r="CY73">
        <f>(((S73+R73)*AT73)/100)</f>
        <v>0</v>
      </c>
      <c r="CZ73">
        <f>(((S73+R73)*AU73)/100)</f>
        <v>0</v>
      </c>
      <c r="DC73" t="s">
        <v>3</v>
      </c>
      <c r="DD73" t="s">
        <v>3</v>
      </c>
      <c r="DE73" t="s">
        <v>3</v>
      </c>
      <c r="DF73" t="s">
        <v>3</v>
      </c>
      <c r="DG73" t="s">
        <v>3</v>
      </c>
      <c r="DH73" t="s">
        <v>3</v>
      </c>
      <c r="DI73" t="s">
        <v>3</v>
      </c>
      <c r="DJ73" t="s">
        <v>3</v>
      </c>
      <c r="DK73" t="s">
        <v>3</v>
      </c>
      <c r="DL73" t="s">
        <v>3</v>
      </c>
      <c r="DM73" t="s">
        <v>3</v>
      </c>
      <c r="DN73">
        <v>0</v>
      </c>
      <c r="DO73">
        <v>0</v>
      </c>
      <c r="DP73">
        <v>1</v>
      </c>
      <c r="DQ73">
        <v>1</v>
      </c>
      <c r="DU73">
        <v>1013</v>
      </c>
      <c r="DV73" t="s">
        <v>135</v>
      </c>
      <c r="DW73" t="s">
        <v>137</v>
      </c>
      <c r="DX73">
        <v>1</v>
      </c>
      <c r="EE73">
        <v>38092698</v>
      </c>
      <c r="EF73">
        <v>3</v>
      </c>
      <c r="EG73" t="s">
        <v>16</v>
      </c>
      <c r="EH73">
        <v>0</v>
      </c>
      <c r="EI73" t="s">
        <v>3</v>
      </c>
      <c r="EJ73">
        <v>2</v>
      </c>
      <c r="EK73">
        <v>108001</v>
      </c>
      <c r="EL73" t="s">
        <v>56</v>
      </c>
      <c r="EM73" t="s">
        <v>57</v>
      </c>
      <c r="EO73" t="s">
        <v>3</v>
      </c>
      <c r="EQ73">
        <v>0</v>
      </c>
      <c r="ER73">
        <v>19862.939999999999</v>
      </c>
      <c r="ES73">
        <v>19862.939999999999</v>
      </c>
      <c r="ET73">
        <v>0</v>
      </c>
      <c r="EU73">
        <v>0</v>
      </c>
      <c r="EV73">
        <v>0</v>
      </c>
      <c r="EW73">
        <v>0</v>
      </c>
      <c r="EX73">
        <v>0</v>
      </c>
      <c r="FQ73">
        <v>0</v>
      </c>
      <c r="FR73">
        <f>ROUND(IF(AND(BH73=3,BI73=3),P73,0),2)</f>
        <v>0</v>
      </c>
      <c r="FS73">
        <v>0</v>
      </c>
      <c r="FX73">
        <v>95</v>
      </c>
      <c r="FY73">
        <v>65</v>
      </c>
      <c r="GA73" t="s">
        <v>3</v>
      </c>
      <c r="GD73">
        <v>0</v>
      </c>
      <c r="GF73">
        <v>-1945804292</v>
      </c>
      <c r="GG73">
        <v>1</v>
      </c>
      <c r="GH73">
        <v>1</v>
      </c>
      <c r="GI73">
        <v>4</v>
      </c>
      <c r="GJ73">
        <v>0</v>
      </c>
      <c r="GK73">
        <f>ROUND(R73*(R12)/100,2)</f>
        <v>0</v>
      </c>
      <c r="GL73">
        <f>ROUND(IF(AND(BH73=3,BI73=3,FS73&lt;&gt;0),P73,0),2)</f>
        <v>0</v>
      </c>
      <c r="GM73">
        <f>ROUND(O73+X73+Y73+GK73,2)+GX73</f>
        <v>4685.87</v>
      </c>
      <c r="GN73">
        <f>IF(OR(BI73=0,BI73=1),ROUND(O73+X73+Y73+GK73,2),0)</f>
        <v>0</v>
      </c>
      <c r="GO73">
        <f>IF(BI73=2,ROUND(O73+X73+Y73+GK73,2),0)</f>
        <v>4685.87</v>
      </c>
      <c r="GP73">
        <f>IF(BI73=4,ROUND(O73+X73+Y73+GK73,2)+GX73,0)</f>
        <v>0</v>
      </c>
      <c r="GR73">
        <v>0</v>
      </c>
      <c r="GS73">
        <v>3</v>
      </c>
      <c r="GT73">
        <v>0</v>
      </c>
      <c r="GU73" t="s">
        <v>3</v>
      </c>
      <c r="GV73">
        <f>ROUND(GT73,2)</f>
        <v>0</v>
      </c>
      <c r="GW73">
        <v>1</v>
      </c>
      <c r="GX73">
        <f>ROUND(GV73*GW73*I73,2)</f>
        <v>0</v>
      </c>
      <c r="HA73">
        <v>0</v>
      </c>
      <c r="HB73">
        <v>0</v>
      </c>
      <c r="IK73">
        <v>0</v>
      </c>
    </row>
    <row r="74" spans="1:245" x14ac:dyDescent="0.2">
      <c r="A74">
        <v>17</v>
      </c>
      <c r="B74">
        <v>1</v>
      </c>
      <c r="C74">
        <f>ROW([1]SmtRes!A177)</f>
        <v>177</v>
      </c>
      <c r="D74">
        <f>ROW([1]EtalonRes!A149)</f>
        <v>149</v>
      </c>
      <c r="E74" t="s">
        <v>320</v>
      </c>
      <c r="F74" t="s">
        <v>319</v>
      </c>
      <c r="G74" t="s">
        <v>318</v>
      </c>
      <c r="H74" t="s">
        <v>14</v>
      </c>
      <c r="I74">
        <v>1</v>
      </c>
      <c r="J74">
        <v>0</v>
      </c>
      <c r="O74">
        <f>ROUND(CP74,2)</f>
        <v>73673.100000000006</v>
      </c>
      <c r="P74">
        <f>ROUND(CQ74*I74,2)</f>
        <v>650.58000000000004</v>
      </c>
      <c r="Q74">
        <f>ROUND(CR74*I74,2)</f>
        <v>40494.94</v>
      </c>
      <c r="R74">
        <f>ROUND(CS74*I74,2)</f>
        <v>4237.25</v>
      </c>
      <c r="S74">
        <f>ROUND(CT74*I74,2)</f>
        <v>32527.58</v>
      </c>
      <c r="T74">
        <f>ROUND(CU74*I74,2)</f>
        <v>0</v>
      </c>
      <c r="U74">
        <f>CV74*I74</f>
        <v>289</v>
      </c>
      <c r="V74">
        <f>CW74*I74</f>
        <v>48</v>
      </c>
      <c r="W74">
        <f>ROUND(CX74*I74,2)</f>
        <v>0</v>
      </c>
      <c r="X74">
        <f>ROUND(CY74,2)</f>
        <v>29411.86</v>
      </c>
      <c r="Y74">
        <f>ROUND(CZ74,2)</f>
        <v>22058.9</v>
      </c>
      <c r="AA74">
        <v>39045951</v>
      </c>
      <c r="AB74">
        <f>ROUND((AC74+AD74+AF74),2)</f>
        <v>9681.09</v>
      </c>
      <c r="AC74">
        <f>ROUND((ES74),2)</f>
        <v>85.49</v>
      </c>
      <c r="AD74">
        <f>ROUND((((ET74)-(EU74))+AE74),2)</f>
        <v>5321.28</v>
      </c>
      <c r="AE74">
        <f>ROUND((EU74),2)</f>
        <v>556.79999999999995</v>
      </c>
      <c r="AF74">
        <f>ROUND((EV74),2)</f>
        <v>4274.32</v>
      </c>
      <c r="AG74">
        <f>ROUND((AP74),2)</f>
        <v>0</v>
      </c>
      <c r="AH74">
        <f>(EW74)</f>
        <v>289</v>
      </c>
      <c r="AI74">
        <f>(EX74)</f>
        <v>48</v>
      </c>
      <c r="AJ74">
        <f>ROUND((AS74),2)</f>
        <v>0</v>
      </c>
      <c r="AK74">
        <v>9681.09</v>
      </c>
      <c r="AL74">
        <v>85.49</v>
      </c>
      <c r="AM74">
        <v>5321.28</v>
      </c>
      <c r="AN74">
        <v>556.79999999999995</v>
      </c>
      <c r="AO74">
        <v>4274.32</v>
      </c>
      <c r="AP74">
        <v>0</v>
      </c>
      <c r="AQ74">
        <v>289</v>
      </c>
      <c r="AR74">
        <v>48</v>
      </c>
      <c r="AS74">
        <v>0</v>
      </c>
      <c r="AT74">
        <v>80</v>
      </c>
      <c r="AU74">
        <v>60</v>
      </c>
      <c r="AV74">
        <v>1</v>
      </c>
      <c r="AW74">
        <v>1</v>
      </c>
      <c r="AZ74">
        <v>7.61</v>
      </c>
      <c r="BA74">
        <v>7.61</v>
      </c>
      <c r="BB74">
        <v>7.61</v>
      </c>
      <c r="BC74">
        <v>7.61</v>
      </c>
      <c r="BD74" t="s">
        <v>3</v>
      </c>
      <c r="BE74" t="s">
        <v>3</v>
      </c>
      <c r="BF74" t="s">
        <v>3</v>
      </c>
      <c r="BG74" t="s">
        <v>3</v>
      </c>
      <c r="BH74">
        <v>0</v>
      </c>
      <c r="BI74">
        <v>2</v>
      </c>
      <c r="BJ74" t="s">
        <v>317</v>
      </c>
      <c r="BM74">
        <v>110008</v>
      </c>
      <c r="BN74">
        <v>0</v>
      </c>
      <c r="BO74" t="s">
        <v>3</v>
      </c>
      <c r="BP74">
        <v>0</v>
      </c>
      <c r="BQ74">
        <v>3</v>
      </c>
      <c r="BR74">
        <v>0</v>
      </c>
      <c r="BS74">
        <v>7.61</v>
      </c>
      <c r="BT74">
        <v>1</v>
      </c>
      <c r="BU74">
        <v>1</v>
      </c>
      <c r="BV74">
        <v>1</v>
      </c>
      <c r="BW74">
        <v>1</v>
      </c>
      <c r="BX74">
        <v>1</v>
      </c>
      <c r="BY74" t="s">
        <v>3</v>
      </c>
      <c r="BZ74">
        <v>80</v>
      </c>
      <c r="CA74">
        <v>60</v>
      </c>
      <c r="CF74">
        <v>0</v>
      </c>
      <c r="CG74">
        <v>0</v>
      </c>
      <c r="CM74">
        <v>0</v>
      </c>
      <c r="CN74" t="s">
        <v>3</v>
      </c>
      <c r="CO74">
        <v>0</v>
      </c>
      <c r="CP74">
        <f>(P74+Q74+S74)</f>
        <v>73673.100000000006</v>
      </c>
      <c r="CQ74">
        <f>AC74*BC74</f>
        <v>650.57889999999998</v>
      </c>
      <c r="CR74">
        <f>AD74*BB74</f>
        <v>40494.940799999997</v>
      </c>
      <c r="CS74">
        <f>AE74*BS74</f>
        <v>4237.2479999999996</v>
      </c>
      <c r="CT74">
        <f>AF74*BA74</f>
        <v>32527.575199999999</v>
      </c>
      <c r="CU74">
        <f>AG74</f>
        <v>0</v>
      </c>
      <c r="CV74">
        <f>AH74</f>
        <v>289</v>
      </c>
      <c r="CW74">
        <f>AI74</f>
        <v>48</v>
      </c>
      <c r="CX74">
        <f>AJ74</f>
        <v>0</v>
      </c>
      <c r="CY74">
        <f>(((S74+R74)*AT74)/100)</f>
        <v>29411.864000000005</v>
      </c>
      <c r="CZ74">
        <f>(((S74+R74)*AU74)/100)</f>
        <v>22058.898000000001</v>
      </c>
      <c r="DC74" t="s">
        <v>3</v>
      </c>
      <c r="DD74" t="s">
        <v>3</v>
      </c>
      <c r="DE74" t="s">
        <v>3</v>
      </c>
      <c r="DF74" t="s">
        <v>3</v>
      </c>
      <c r="DG74" t="s">
        <v>3</v>
      </c>
      <c r="DH74" t="s">
        <v>3</v>
      </c>
      <c r="DI74" t="s">
        <v>3</v>
      </c>
      <c r="DJ74" t="s">
        <v>3</v>
      </c>
      <c r="DK74" t="s">
        <v>3</v>
      </c>
      <c r="DL74" t="s">
        <v>3</v>
      </c>
      <c r="DM74" t="s">
        <v>3</v>
      </c>
      <c r="DN74">
        <v>0</v>
      </c>
      <c r="DO74">
        <v>0</v>
      </c>
      <c r="DP74">
        <v>1</v>
      </c>
      <c r="DQ74">
        <v>1</v>
      </c>
      <c r="DU74">
        <v>1013</v>
      </c>
      <c r="DV74" t="s">
        <v>14</v>
      </c>
      <c r="DW74" t="s">
        <v>14</v>
      </c>
      <c r="DX74">
        <v>1</v>
      </c>
      <c r="EE74">
        <v>38092703</v>
      </c>
      <c r="EF74">
        <v>3</v>
      </c>
      <c r="EG74" t="s">
        <v>16</v>
      </c>
      <c r="EH74">
        <v>0</v>
      </c>
      <c r="EI74" t="s">
        <v>3</v>
      </c>
      <c r="EJ74">
        <v>2</v>
      </c>
      <c r="EK74">
        <v>110008</v>
      </c>
      <c r="EL74" t="s">
        <v>316</v>
      </c>
      <c r="EM74" t="s">
        <v>18</v>
      </c>
      <c r="EO74" t="s">
        <v>3</v>
      </c>
      <c r="EQ74">
        <v>0</v>
      </c>
      <c r="ER74">
        <v>9681.09</v>
      </c>
      <c r="ES74">
        <v>85.49</v>
      </c>
      <c r="ET74">
        <v>5321.28</v>
      </c>
      <c r="EU74">
        <v>556.79999999999995</v>
      </c>
      <c r="EV74">
        <v>4274.32</v>
      </c>
      <c r="EW74">
        <v>289</v>
      </c>
      <c r="EX74">
        <v>48</v>
      </c>
      <c r="EY74">
        <v>0</v>
      </c>
      <c r="FQ74">
        <v>0</v>
      </c>
      <c r="FR74">
        <f>ROUND(IF(AND(BH74=3,BI74=3),P74,0),2)</f>
        <v>0</v>
      </c>
      <c r="FS74">
        <v>0</v>
      </c>
      <c r="FX74">
        <v>80</v>
      </c>
      <c r="FY74">
        <v>60</v>
      </c>
      <c r="GA74" t="s">
        <v>3</v>
      </c>
      <c r="GD74">
        <v>0</v>
      </c>
      <c r="GF74">
        <v>1647389678</v>
      </c>
      <c r="GG74">
        <v>1</v>
      </c>
      <c r="GH74">
        <v>1</v>
      </c>
      <c r="GI74">
        <v>4</v>
      </c>
      <c r="GJ74">
        <v>0</v>
      </c>
      <c r="GK74">
        <f>ROUND(R74*(R12)/100,2)</f>
        <v>0</v>
      </c>
      <c r="GL74">
        <f>ROUND(IF(AND(BH74=3,BI74=3,FS74&lt;&gt;0),P74,0),2)</f>
        <v>0</v>
      </c>
      <c r="GM74">
        <f>ROUND(O74+X74+Y74+GK74,2)+GX74</f>
        <v>125143.86</v>
      </c>
      <c r="GN74">
        <f>IF(OR(BI74=0,BI74=1),ROUND(O74+X74+Y74+GK74,2),0)</f>
        <v>0</v>
      </c>
      <c r="GO74">
        <f>IF(BI74=2,ROUND(O74+X74+Y74+GK74,2),0)</f>
        <v>125143.86</v>
      </c>
      <c r="GP74">
        <f>IF(BI74=4,ROUND(O74+X74+Y74+GK74,2)+GX74,0)</f>
        <v>0</v>
      </c>
      <c r="GR74">
        <v>0</v>
      </c>
      <c r="GS74">
        <v>3</v>
      </c>
      <c r="GT74">
        <v>0</v>
      </c>
      <c r="GU74" t="s">
        <v>3</v>
      </c>
      <c r="GV74">
        <f>ROUND(GT74,2)</f>
        <v>0</v>
      </c>
      <c r="GW74">
        <v>1</v>
      </c>
      <c r="GX74">
        <f>ROUND(GV74*GW74*I74,2)</f>
        <v>0</v>
      </c>
      <c r="HA74">
        <v>0</v>
      </c>
      <c r="HB74">
        <v>0</v>
      </c>
      <c r="IK74">
        <v>0</v>
      </c>
    </row>
    <row r="76" spans="1:245" x14ac:dyDescent="0.2">
      <c r="A76" s="2">
        <v>51</v>
      </c>
      <c r="B76" s="2">
        <f>B20</f>
        <v>1</v>
      </c>
      <c r="C76" s="2">
        <f>A20</f>
        <v>3</v>
      </c>
      <c r="D76" s="2">
        <f>ROW(A20)</f>
        <v>20</v>
      </c>
      <c r="E76" s="2"/>
      <c r="F76" s="2" t="str">
        <f>IF(F20&lt;&gt;"",F20,"")</f>
        <v>Новая локальная смета</v>
      </c>
      <c r="G76" s="2" t="str">
        <f>IF(G20&lt;&gt;"",G20,"")</f>
        <v>Новая локальная смета</v>
      </c>
      <c r="H76" s="2">
        <v>0</v>
      </c>
      <c r="I76" s="2"/>
      <c r="J76" s="2"/>
      <c r="K76" s="2"/>
      <c r="L76" s="2"/>
      <c r="M76" s="2"/>
      <c r="N76" s="2"/>
      <c r="O76" s="2">
        <f>ROUND(AB76,2)</f>
        <v>933465.77</v>
      </c>
      <c r="P76" s="2">
        <f>ROUND(AC76,2)</f>
        <v>795010.46</v>
      </c>
      <c r="Q76" s="2">
        <f>ROUND(AD76,2)</f>
        <v>50807.26</v>
      </c>
      <c r="R76" s="2">
        <f>ROUND(AE76,2)</f>
        <v>5391.59</v>
      </c>
      <c r="S76" s="2">
        <f>ROUND(AF76,2)</f>
        <v>87648.05</v>
      </c>
      <c r="T76" s="2">
        <f>ROUND(AG76,2)</f>
        <v>0</v>
      </c>
      <c r="U76" s="2">
        <f>AH76</f>
        <v>1010.5993</v>
      </c>
      <c r="V76" s="2">
        <f>AI76</f>
        <v>61.520800000000001</v>
      </c>
      <c r="W76" s="2">
        <f>ROUND(AJ76,2)</f>
        <v>0</v>
      </c>
      <c r="X76" s="2">
        <f>ROUND(AK76,2)</f>
        <v>79337.13</v>
      </c>
      <c r="Y76" s="2">
        <f>ROUND(AL76,2)</f>
        <v>57633.18</v>
      </c>
      <c r="Z76" s="2"/>
      <c r="AA76" s="2"/>
      <c r="AB76" s="2">
        <f>ROUND(SUMIF(AA24:AA74,"=39045951",O24:O74),2)</f>
        <v>933465.77</v>
      </c>
      <c r="AC76" s="2">
        <f>ROUND(SUMIF(AA24:AA74,"=39045951",P24:P74),2)</f>
        <v>795010.46</v>
      </c>
      <c r="AD76" s="2">
        <f>ROUND(SUMIF(AA24:AA74,"=39045951",Q24:Q74),2)</f>
        <v>50807.26</v>
      </c>
      <c r="AE76" s="2">
        <f>ROUND(SUMIF(AA24:AA74,"=39045951",R24:R74),2)</f>
        <v>5391.59</v>
      </c>
      <c r="AF76" s="2">
        <f>ROUND(SUMIF(AA24:AA74,"=39045951",S24:S74),2)</f>
        <v>87648.05</v>
      </c>
      <c r="AG76" s="2">
        <f>ROUND(SUMIF(AA24:AA74,"=39045951",T24:T74),2)</f>
        <v>0</v>
      </c>
      <c r="AH76" s="2">
        <f>SUMIF(AA24:AA74,"=39045951",U24:U74)</f>
        <v>1010.5993</v>
      </c>
      <c r="AI76" s="2">
        <f>SUMIF(AA24:AA74,"=39045951",V24:V74)</f>
        <v>61.520800000000001</v>
      </c>
      <c r="AJ76" s="2">
        <f>ROUND(SUMIF(AA24:AA74,"=39045951",W24:W74),2)</f>
        <v>0</v>
      </c>
      <c r="AK76" s="2">
        <f>ROUND(SUMIF(AA24:AA74,"=39045951",X24:X74),2)</f>
        <v>79337.13</v>
      </c>
      <c r="AL76" s="2">
        <f>ROUND(SUMIF(AA24:AA74,"=39045951",Y24:Y74),2)</f>
        <v>57633.18</v>
      </c>
      <c r="AM76" s="2"/>
      <c r="AN76" s="2"/>
      <c r="AO76" s="2">
        <f>ROUND(BX76,2)</f>
        <v>0</v>
      </c>
      <c r="AP76" s="2">
        <f>ROUND(BY76,2)</f>
        <v>0</v>
      </c>
      <c r="AQ76" s="2">
        <f>ROUND(BZ76,2)</f>
        <v>0</v>
      </c>
      <c r="AR76" s="2">
        <f>ROUND(CA76,2)</f>
        <v>1070436.08</v>
      </c>
      <c r="AS76" s="2">
        <f>ROUND(CB76,2)</f>
        <v>0</v>
      </c>
      <c r="AT76" s="2">
        <f>ROUND(CC76,2)</f>
        <v>1070436.08</v>
      </c>
      <c r="AU76" s="2">
        <f>ROUND(CD76,2)</f>
        <v>0</v>
      </c>
      <c r="AV76" s="2">
        <f>ROUND(CE76,2)</f>
        <v>795010.46</v>
      </c>
      <c r="AW76" s="2">
        <f>ROUND(CF76,2)</f>
        <v>795010.46</v>
      </c>
      <c r="AX76" s="2">
        <f>ROUND(CG76,2)</f>
        <v>0</v>
      </c>
      <c r="AY76" s="2">
        <f>ROUND(CH76,2)</f>
        <v>795010.46</v>
      </c>
      <c r="AZ76" s="2">
        <f>ROUND(CI76,2)</f>
        <v>0</v>
      </c>
      <c r="BA76" s="2">
        <f>ROUND(CJ76,2)</f>
        <v>0</v>
      </c>
      <c r="BB76" s="2">
        <f>ROUND(CK76,2)</f>
        <v>0</v>
      </c>
      <c r="BC76" s="2">
        <f>ROUND(CL76,2)</f>
        <v>0</v>
      </c>
      <c r="BD76" s="2"/>
      <c r="BE76" s="2"/>
      <c r="BF76" s="2"/>
      <c r="BG76" s="2"/>
      <c r="BH76" s="2"/>
      <c r="BI76" s="2"/>
      <c r="BJ76" s="2"/>
      <c r="BK76" s="2"/>
      <c r="BL76" s="2"/>
      <c r="BM76" s="2"/>
      <c r="BN76" s="2"/>
      <c r="BO76" s="2"/>
      <c r="BP76" s="2"/>
      <c r="BQ76" s="2"/>
      <c r="BR76" s="2"/>
      <c r="BS76" s="2"/>
      <c r="BT76" s="2"/>
      <c r="BU76" s="2"/>
      <c r="BV76" s="2"/>
      <c r="BW76" s="2"/>
      <c r="BX76" s="2">
        <f>ROUND(SUMIF(AA24:AA74,"=39045951",FQ24:FQ74),2)</f>
        <v>0</v>
      </c>
      <c r="BY76" s="2">
        <f>ROUND(SUMIF(AA24:AA74,"=39045951",FR24:FR74),2)</f>
        <v>0</v>
      </c>
      <c r="BZ76" s="2">
        <f>ROUND(SUMIF(AA24:AA74,"=39045951",GL24:GL74),2)</f>
        <v>0</v>
      </c>
      <c r="CA76" s="2">
        <f>ROUND(SUMIF(AA24:AA74,"=39045951",GM24:GM74),2)</f>
        <v>1070436.08</v>
      </c>
      <c r="CB76" s="2">
        <f>ROUND(SUMIF(AA24:AA74,"=39045951",GN24:GN74),2)</f>
        <v>0</v>
      </c>
      <c r="CC76" s="2">
        <f>ROUND(SUMIF(AA24:AA74,"=39045951",GO24:GO74),2)</f>
        <v>1070436.08</v>
      </c>
      <c r="CD76" s="2">
        <f>ROUND(SUMIF(AA24:AA74,"=39045951",GP24:GP74),2)</f>
        <v>0</v>
      </c>
      <c r="CE76" s="2">
        <f>AC76-BX76</f>
        <v>795010.46</v>
      </c>
      <c r="CF76" s="2">
        <f>AC76-BY76</f>
        <v>795010.46</v>
      </c>
      <c r="CG76" s="2">
        <f>BX76-BZ76</f>
        <v>0</v>
      </c>
      <c r="CH76" s="2">
        <f>AC76-BX76-BY76+BZ76</f>
        <v>795010.46</v>
      </c>
      <c r="CI76" s="2">
        <f>BY76-BZ76</f>
        <v>0</v>
      </c>
      <c r="CJ76" s="2">
        <f>ROUND(SUMIF(AA24:AA74,"=39045951",GX24:GX74),2)</f>
        <v>0</v>
      </c>
      <c r="CK76" s="2">
        <f>ROUND(SUMIF(AA24:AA74,"=39045951",GY24:GY74),2)</f>
        <v>0</v>
      </c>
      <c r="CL76" s="2">
        <f>ROUND(SUMIF(AA24:AA74,"=39045951",GZ24:GZ74),2)</f>
        <v>0</v>
      </c>
      <c r="CM76" s="2"/>
      <c r="CN76" s="2"/>
      <c r="CO76" s="2"/>
      <c r="CP76" s="2"/>
      <c r="CQ76" s="2"/>
      <c r="CR76" s="2"/>
      <c r="CS76" s="2"/>
      <c r="CT76" s="2"/>
      <c r="CU76" s="2"/>
      <c r="CV76" s="2"/>
      <c r="CW76" s="2"/>
      <c r="CX76" s="2"/>
      <c r="CY76" s="2"/>
      <c r="CZ76" s="2"/>
      <c r="DA76" s="2"/>
      <c r="DB76" s="2"/>
      <c r="DC76" s="2"/>
      <c r="DD76" s="2"/>
      <c r="DE76" s="2"/>
      <c r="DF76" s="2"/>
      <c r="DG76" s="3"/>
      <c r="DH76" s="3"/>
      <c r="DI76" s="3"/>
      <c r="DJ76" s="3"/>
      <c r="DK76" s="3"/>
      <c r="DL76" s="3"/>
      <c r="DM76" s="3"/>
      <c r="DN76" s="3"/>
      <c r="DO76" s="3"/>
      <c r="DP76" s="3"/>
      <c r="DQ76" s="3"/>
      <c r="DR76" s="3"/>
      <c r="DS76" s="3"/>
      <c r="DT76" s="3"/>
      <c r="DU76" s="3"/>
      <c r="DV76" s="3"/>
      <c r="DW76" s="3"/>
      <c r="DX76" s="3"/>
      <c r="DY76" s="3"/>
      <c r="DZ76" s="3"/>
      <c r="EA76" s="3"/>
      <c r="EB76" s="3"/>
      <c r="EC76" s="3"/>
      <c r="ED76" s="3"/>
      <c r="EE76" s="3"/>
      <c r="EF76" s="3"/>
      <c r="EG76" s="3"/>
      <c r="EH76" s="3"/>
      <c r="EI76" s="3"/>
      <c r="EJ76" s="3"/>
      <c r="EK76" s="3"/>
      <c r="EL76" s="3"/>
      <c r="EM76" s="3"/>
      <c r="EN76" s="3"/>
      <c r="EO76" s="3"/>
      <c r="EP76" s="3"/>
      <c r="EQ76" s="3"/>
      <c r="ER76" s="3"/>
      <c r="ES76" s="3"/>
      <c r="ET76" s="3"/>
      <c r="EU76" s="3"/>
      <c r="EV76" s="3"/>
      <c r="EW76" s="3"/>
      <c r="EX76" s="3"/>
      <c r="EY76" s="3"/>
      <c r="EZ76" s="3"/>
      <c r="FA76" s="3"/>
      <c r="FB76" s="3"/>
      <c r="FC76" s="3"/>
      <c r="FD76" s="3"/>
      <c r="FE76" s="3"/>
      <c r="FF76" s="3"/>
      <c r="FG76" s="3"/>
      <c r="FH76" s="3"/>
      <c r="FI76" s="3"/>
      <c r="FJ76" s="3"/>
      <c r="FK76" s="3"/>
      <c r="FL76" s="3"/>
      <c r="FM76" s="3"/>
      <c r="FN76" s="3"/>
      <c r="FO76" s="3"/>
      <c r="FP76" s="3"/>
      <c r="FQ76" s="3"/>
      <c r="FR76" s="3"/>
      <c r="FS76" s="3"/>
      <c r="FT76" s="3"/>
      <c r="FU76" s="3"/>
      <c r="FV76" s="3"/>
      <c r="FW76" s="3"/>
      <c r="FX76" s="3"/>
      <c r="FY76" s="3"/>
      <c r="FZ76" s="3"/>
      <c r="GA76" s="3"/>
      <c r="GB76" s="3"/>
      <c r="GC76" s="3"/>
      <c r="GD76" s="3"/>
      <c r="GE76" s="3"/>
      <c r="GF76" s="3"/>
      <c r="GG76" s="3"/>
      <c r="GH76" s="3"/>
      <c r="GI76" s="3"/>
      <c r="GJ76" s="3"/>
      <c r="GK76" s="3"/>
      <c r="GL76" s="3"/>
      <c r="GM76" s="3"/>
      <c r="GN76" s="3"/>
      <c r="GO76" s="3"/>
      <c r="GP76" s="3"/>
      <c r="GQ76" s="3"/>
      <c r="GR76" s="3"/>
      <c r="GS76" s="3"/>
      <c r="GT76" s="3"/>
      <c r="GU76" s="3"/>
      <c r="GV76" s="3"/>
      <c r="GW76" s="3"/>
      <c r="GX76" s="3">
        <v>0</v>
      </c>
    </row>
    <row r="78" spans="1:245" x14ac:dyDescent="0.2">
      <c r="A78" s="4">
        <v>50</v>
      </c>
      <c r="B78" s="4">
        <v>0</v>
      </c>
      <c r="C78" s="4">
        <v>0</v>
      </c>
      <c r="D78" s="4">
        <v>1</v>
      </c>
      <c r="E78" s="4">
        <v>201</v>
      </c>
      <c r="F78" s="4">
        <f>ROUND(SourceП2!O76,O78)</f>
        <v>933465.77</v>
      </c>
      <c r="G78" s="4" t="s">
        <v>144</v>
      </c>
      <c r="H78" s="4" t="s">
        <v>145</v>
      </c>
      <c r="I78" s="4"/>
      <c r="J78" s="4"/>
      <c r="K78" s="4">
        <v>201</v>
      </c>
      <c r="L78" s="4">
        <v>1</v>
      </c>
      <c r="M78" s="4">
        <v>3</v>
      </c>
      <c r="N78" s="4" t="s">
        <v>3</v>
      </c>
      <c r="O78" s="4">
        <v>2</v>
      </c>
      <c r="P78" s="4"/>
      <c r="Q78" s="4"/>
      <c r="R78" s="4"/>
      <c r="S78" s="4"/>
      <c r="T78" s="4"/>
      <c r="U78" s="4"/>
      <c r="V78" s="4"/>
      <c r="W78" s="4"/>
    </row>
    <row r="79" spans="1:245" x14ac:dyDescent="0.2">
      <c r="A79" s="4">
        <v>50</v>
      </c>
      <c r="B79" s="4">
        <v>0</v>
      </c>
      <c r="C79" s="4">
        <v>0</v>
      </c>
      <c r="D79" s="4">
        <v>1</v>
      </c>
      <c r="E79" s="4">
        <v>202</v>
      </c>
      <c r="F79" s="4">
        <f>ROUND(SourceП2!P76,O79)</f>
        <v>795010.46</v>
      </c>
      <c r="G79" s="4" t="s">
        <v>146</v>
      </c>
      <c r="H79" s="4" t="s">
        <v>147</v>
      </c>
      <c r="I79" s="4"/>
      <c r="J79" s="4"/>
      <c r="K79" s="4">
        <v>202</v>
      </c>
      <c r="L79" s="4">
        <v>2</v>
      </c>
      <c r="M79" s="4">
        <v>3</v>
      </c>
      <c r="N79" s="4" t="s">
        <v>3</v>
      </c>
      <c r="O79" s="4">
        <v>2</v>
      </c>
      <c r="P79" s="4"/>
      <c r="Q79" s="4"/>
      <c r="R79" s="4"/>
      <c r="S79" s="4"/>
      <c r="T79" s="4"/>
      <c r="U79" s="4"/>
      <c r="V79" s="4"/>
      <c r="W79" s="4"/>
    </row>
    <row r="80" spans="1:245" x14ac:dyDescent="0.2">
      <c r="A80" s="4">
        <v>50</v>
      </c>
      <c r="B80" s="4">
        <v>0</v>
      </c>
      <c r="C80" s="4">
        <v>0</v>
      </c>
      <c r="D80" s="4">
        <v>1</v>
      </c>
      <c r="E80" s="4">
        <v>222</v>
      </c>
      <c r="F80" s="4">
        <f>ROUND(SourceП2!AO76,O80)</f>
        <v>0</v>
      </c>
      <c r="G80" s="4" t="s">
        <v>148</v>
      </c>
      <c r="H80" s="4" t="s">
        <v>149</v>
      </c>
      <c r="I80" s="4"/>
      <c r="J80" s="4"/>
      <c r="K80" s="4">
        <v>222</v>
      </c>
      <c r="L80" s="4">
        <v>3</v>
      </c>
      <c r="M80" s="4">
        <v>3</v>
      </c>
      <c r="N80" s="4" t="s">
        <v>3</v>
      </c>
      <c r="O80" s="4">
        <v>2</v>
      </c>
      <c r="P80" s="4"/>
      <c r="Q80" s="4"/>
      <c r="R80" s="4"/>
      <c r="S80" s="4"/>
      <c r="T80" s="4"/>
      <c r="U80" s="4"/>
      <c r="V80" s="4"/>
      <c r="W80" s="4"/>
    </row>
    <row r="81" spans="1:23" x14ac:dyDescent="0.2">
      <c r="A81" s="4">
        <v>50</v>
      </c>
      <c r="B81" s="4">
        <v>0</v>
      </c>
      <c r="C81" s="4">
        <v>0</v>
      </c>
      <c r="D81" s="4">
        <v>1</v>
      </c>
      <c r="E81" s="4">
        <v>225</v>
      </c>
      <c r="F81" s="4">
        <f>ROUND(SourceП2!AV76,O81)</f>
        <v>795010.46</v>
      </c>
      <c r="G81" s="4" t="s">
        <v>150</v>
      </c>
      <c r="H81" s="4" t="s">
        <v>151</v>
      </c>
      <c r="I81" s="4"/>
      <c r="J81" s="4"/>
      <c r="K81" s="4">
        <v>225</v>
      </c>
      <c r="L81" s="4">
        <v>4</v>
      </c>
      <c r="M81" s="4">
        <v>3</v>
      </c>
      <c r="N81" s="4" t="s">
        <v>3</v>
      </c>
      <c r="O81" s="4">
        <v>2</v>
      </c>
      <c r="P81" s="4"/>
      <c r="Q81" s="4"/>
      <c r="R81" s="4"/>
      <c r="S81" s="4"/>
      <c r="T81" s="4"/>
      <c r="U81" s="4"/>
      <c r="V81" s="4"/>
      <c r="W81" s="4"/>
    </row>
    <row r="82" spans="1:23" x14ac:dyDescent="0.2">
      <c r="A82" s="4">
        <v>50</v>
      </c>
      <c r="B82" s="4">
        <v>0</v>
      </c>
      <c r="C82" s="4">
        <v>0</v>
      </c>
      <c r="D82" s="4">
        <v>1</v>
      </c>
      <c r="E82" s="4">
        <v>226</v>
      </c>
      <c r="F82" s="4">
        <f>ROUND(SourceП2!AW76,O82)</f>
        <v>795010.46</v>
      </c>
      <c r="G82" s="4" t="s">
        <v>152</v>
      </c>
      <c r="H82" s="4" t="s">
        <v>153</v>
      </c>
      <c r="I82" s="4"/>
      <c r="J82" s="4"/>
      <c r="K82" s="4">
        <v>226</v>
      </c>
      <c r="L82" s="4">
        <v>5</v>
      </c>
      <c r="M82" s="4">
        <v>3</v>
      </c>
      <c r="N82" s="4" t="s">
        <v>3</v>
      </c>
      <c r="O82" s="4">
        <v>2</v>
      </c>
      <c r="P82" s="4"/>
      <c r="Q82" s="4"/>
      <c r="R82" s="4"/>
      <c r="S82" s="4"/>
      <c r="T82" s="4"/>
      <c r="U82" s="4"/>
      <c r="V82" s="4"/>
      <c r="W82" s="4"/>
    </row>
    <row r="83" spans="1:23" x14ac:dyDescent="0.2">
      <c r="A83" s="4">
        <v>50</v>
      </c>
      <c r="B83" s="4">
        <v>0</v>
      </c>
      <c r="C83" s="4">
        <v>0</v>
      </c>
      <c r="D83" s="4">
        <v>1</v>
      </c>
      <c r="E83" s="4">
        <v>227</v>
      </c>
      <c r="F83" s="4">
        <f>ROUND(SourceП2!AX76,O83)</f>
        <v>0</v>
      </c>
      <c r="G83" s="4" t="s">
        <v>154</v>
      </c>
      <c r="H83" s="4" t="s">
        <v>155</v>
      </c>
      <c r="I83" s="4"/>
      <c r="J83" s="4"/>
      <c r="K83" s="4">
        <v>227</v>
      </c>
      <c r="L83" s="4">
        <v>6</v>
      </c>
      <c r="M83" s="4">
        <v>3</v>
      </c>
      <c r="N83" s="4" t="s">
        <v>3</v>
      </c>
      <c r="O83" s="4">
        <v>2</v>
      </c>
      <c r="P83" s="4"/>
      <c r="Q83" s="4"/>
      <c r="R83" s="4"/>
      <c r="S83" s="4"/>
      <c r="T83" s="4"/>
      <c r="U83" s="4"/>
      <c r="V83" s="4"/>
      <c r="W83" s="4"/>
    </row>
    <row r="84" spans="1:23" x14ac:dyDescent="0.2">
      <c r="A84" s="4">
        <v>50</v>
      </c>
      <c r="B84" s="4">
        <v>0</v>
      </c>
      <c r="C84" s="4">
        <v>0</v>
      </c>
      <c r="D84" s="4">
        <v>1</v>
      </c>
      <c r="E84" s="4">
        <v>228</v>
      </c>
      <c r="F84" s="4">
        <f>ROUND(SourceП2!AY76,O84)</f>
        <v>795010.46</v>
      </c>
      <c r="G84" s="4" t="s">
        <v>156</v>
      </c>
      <c r="H84" s="4" t="s">
        <v>157</v>
      </c>
      <c r="I84" s="4"/>
      <c r="J84" s="4"/>
      <c r="K84" s="4">
        <v>228</v>
      </c>
      <c r="L84" s="4">
        <v>7</v>
      </c>
      <c r="M84" s="4">
        <v>3</v>
      </c>
      <c r="N84" s="4" t="s">
        <v>3</v>
      </c>
      <c r="O84" s="4">
        <v>2</v>
      </c>
      <c r="P84" s="4"/>
      <c r="Q84" s="4"/>
      <c r="R84" s="4"/>
      <c r="S84" s="4"/>
      <c r="T84" s="4"/>
      <c r="U84" s="4"/>
      <c r="V84" s="4"/>
      <c r="W84" s="4"/>
    </row>
    <row r="85" spans="1:23" x14ac:dyDescent="0.2">
      <c r="A85" s="4">
        <v>50</v>
      </c>
      <c r="B85" s="4">
        <v>0</v>
      </c>
      <c r="C85" s="4">
        <v>0</v>
      </c>
      <c r="D85" s="4">
        <v>1</v>
      </c>
      <c r="E85" s="4">
        <v>216</v>
      </c>
      <c r="F85" s="4">
        <f>ROUND(SourceП2!AP76,O85)</f>
        <v>0</v>
      </c>
      <c r="G85" s="4" t="s">
        <v>158</v>
      </c>
      <c r="H85" s="4" t="s">
        <v>159</v>
      </c>
      <c r="I85" s="4"/>
      <c r="J85" s="4"/>
      <c r="K85" s="4">
        <v>216</v>
      </c>
      <c r="L85" s="4">
        <v>8</v>
      </c>
      <c r="M85" s="4">
        <v>3</v>
      </c>
      <c r="N85" s="4" t="s">
        <v>3</v>
      </c>
      <c r="O85" s="4">
        <v>2</v>
      </c>
      <c r="P85" s="4"/>
      <c r="Q85" s="4"/>
      <c r="R85" s="4"/>
      <c r="S85" s="4"/>
      <c r="T85" s="4"/>
      <c r="U85" s="4"/>
      <c r="V85" s="4"/>
      <c r="W85" s="4"/>
    </row>
    <row r="86" spans="1:23" x14ac:dyDescent="0.2">
      <c r="A86" s="4">
        <v>50</v>
      </c>
      <c r="B86" s="4">
        <v>0</v>
      </c>
      <c r="C86" s="4">
        <v>0</v>
      </c>
      <c r="D86" s="4">
        <v>1</v>
      </c>
      <c r="E86" s="4">
        <v>223</v>
      </c>
      <c r="F86" s="4">
        <f>ROUND(SourceП2!AQ76,O86)</f>
        <v>0</v>
      </c>
      <c r="G86" s="4" t="s">
        <v>160</v>
      </c>
      <c r="H86" s="4" t="s">
        <v>161</v>
      </c>
      <c r="I86" s="4"/>
      <c r="J86" s="4"/>
      <c r="K86" s="4">
        <v>223</v>
      </c>
      <c r="L86" s="4">
        <v>9</v>
      </c>
      <c r="M86" s="4">
        <v>3</v>
      </c>
      <c r="N86" s="4" t="s">
        <v>3</v>
      </c>
      <c r="O86" s="4">
        <v>2</v>
      </c>
      <c r="P86" s="4"/>
      <c r="Q86" s="4"/>
      <c r="R86" s="4"/>
      <c r="S86" s="4"/>
      <c r="T86" s="4"/>
      <c r="U86" s="4"/>
      <c r="V86" s="4"/>
      <c r="W86" s="4"/>
    </row>
    <row r="87" spans="1:23" x14ac:dyDescent="0.2">
      <c r="A87" s="4">
        <v>50</v>
      </c>
      <c r="B87" s="4">
        <v>0</v>
      </c>
      <c r="C87" s="4">
        <v>0</v>
      </c>
      <c r="D87" s="4">
        <v>1</v>
      </c>
      <c r="E87" s="4">
        <v>229</v>
      </c>
      <c r="F87" s="4">
        <f>ROUND(SourceП2!AZ76,O87)</f>
        <v>0</v>
      </c>
      <c r="G87" s="4" t="s">
        <v>162</v>
      </c>
      <c r="H87" s="4" t="s">
        <v>163</v>
      </c>
      <c r="I87" s="4"/>
      <c r="J87" s="4"/>
      <c r="K87" s="4">
        <v>229</v>
      </c>
      <c r="L87" s="4">
        <v>10</v>
      </c>
      <c r="M87" s="4">
        <v>3</v>
      </c>
      <c r="N87" s="4" t="s">
        <v>3</v>
      </c>
      <c r="O87" s="4">
        <v>2</v>
      </c>
      <c r="P87" s="4"/>
      <c r="Q87" s="4"/>
      <c r="R87" s="4"/>
      <c r="S87" s="4"/>
      <c r="T87" s="4"/>
      <c r="U87" s="4"/>
      <c r="V87" s="4"/>
      <c r="W87" s="4"/>
    </row>
    <row r="88" spans="1:23" x14ac:dyDescent="0.2">
      <c r="A88" s="4">
        <v>50</v>
      </c>
      <c r="B88" s="4">
        <v>0</v>
      </c>
      <c r="C88" s="4">
        <v>0</v>
      </c>
      <c r="D88" s="4">
        <v>1</v>
      </c>
      <c r="E88" s="4">
        <v>203</v>
      </c>
      <c r="F88" s="4">
        <f>ROUND(SourceП2!Q76,O88)</f>
        <v>50807.26</v>
      </c>
      <c r="G88" s="4" t="s">
        <v>164</v>
      </c>
      <c r="H88" s="4" t="s">
        <v>165</v>
      </c>
      <c r="I88" s="4"/>
      <c r="J88" s="4"/>
      <c r="K88" s="4">
        <v>203</v>
      </c>
      <c r="L88" s="4">
        <v>11</v>
      </c>
      <c r="M88" s="4">
        <v>3</v>
      </c>
      <c r="N88" s="4" t="s">
        <v>3</v>
      </c>
      <c r="O88" s="4">
        <v>2</v>
      </c>
      <c r="P88" s="4"/>
      <c r="Q88" s="4"/>
      <c r="R88" s="4"/>
      <c r="S88" s="4"/>
      <c r="T88" s="4"/>
      <c r="U88" s="4"/>
      <c r="V88" s="4"/>
      <c r="W88" s="4"/>
    </row>
    <row r="89" spans="1:23" x14ac:dyDescent="0.2">
      <c r="A89" s="4">
        <v>50</v>
      </c>
      <c r="B89" s="4">
        <v>0</v>
      </c>
      <c r="C89" s="4">
        <v>0</v>
      </c>
      <c r="D89" s="4">
        <v>1</v>
      </c>
      <c r="E89" s="4">
        <v>231</v>
      </c>
      <c r="F89" s="4">
        <f>ROUND(SourceП2!BB76,O89)</f>
        <v>0</v>
      </c>
      <c r="G89" s="4" t="s">
        <v>166</v>
      </c>
      <c r="H89" s="4" t="s">
        <v>167</v>
      </c>
      <c r="I89" s="4"/>
      <c r="J89" s="4"/>
      <c r="K89" s="4">
        <v>231</v>
      </c>
      <c r="L89" s="4">
        <v>12</v>
      </c>
      <c r="M89" s="4">
        <v>3</v>
      </c>
      <c r="N89" s="4" t="s">
        <v>3</v>
      </c>
      <c r="O89" s="4">
        <v>2</v>
      </c>
      <c r="P89" s="4"/>
      <c r="Q89" s="4"/>
      <c r="R89" s="4"/>
      <c r="S89" s="4"/>
      <c r="T89" s="4"/>
      <c r="U89" s="4"/>
      <c r="V89" s="4"/>
      <c r="W89" s="4"/>
    </row>
    <row r="90" spans="1:23" x14ac:dyDescent="0.2">
      <c r="A90" s="4">
        <v>50</v>
      </c>
      <c r="B90" s="4">
        <v>0</v>
      </c>
      <c r="C90" s="4">
        <v>0</v>
      </c>
      <c r="D90" s="4">
        <v>1</v>
      </c>
      <c r="E90" s="4">
        <v>204</v>
      </c>
      <c r="F90" s="4">
        <f>ROUND(SourceП2!R76,O90)</f>
        <v>5391.59</v>
      </c>
      <c r="G90" s="4" t="s">
        <v>168</v>
      </c>
      <c r="H90" s="4" t="s">
        <v>169</v>
      </c>
      <c r="I90" s="4"/>
      <c r="J90" s="4"/>
      <c r="K90" s="4">
        <v>204</v>
      </c>
      <c r="L90" s="4">
        <v>13</v>
      </c>
      <c r="M90" s="4">
        <v>3</v>
      </c>
      <c r="N90" s="4" t="s">
        <v>3</v>
      </c>
      <c r="O90" s="4">
        <v>2</v>
      </c>
      <c r="P90" s="4"/>
      <c r="Q90" s="4"/>
      <c r="R90" s="4"/>
      <c r="S90" s="4"/>
      <c r="T90" s="4"/>
      <c r="U90" s="4"/>
      <c r="V90" s="4"/>
      <c r="W90" s="4"/>
    </row>
    <row r="91" spans="1:23" x14ac:dyDescent="0.2">
      <c r="A91" s="4">
        <v>50</v>
      </c>
      <c r="B91" s="4">
        <v>0</v>
      </c>
      <c r="C91" s="4">
        <v>0</v>
      </c>
      <c r="D91" s="4">
        <v>1</v>
      </c>
      <c r="E91" s="4">
        <v>205</v>
      </c>
      <c r="F91" s="4">
        <f>ROUND(SourceП2!S76,O91)</f>
        <v>87648.05</v>
      </c>
      <c r="G91" s="4" t="s">
        <v>170</v>
      </c>
      <c r="H91" s="4" t="s">
        <v>171</v>
      </c>
      <c r="I91" s="4"/>
      <c r="J91" s="4"/>
      <c r="K91" s="4">
        <v>205</v>
      </c>
      <c r="L91" s="4">
        <v>14</v>
      </c>
      <c r="M91" s="4">
        <v>3</v>
      </c>
      <c r="N91" s="4" t="s">
        <v>3</v>
      </c>
      <c r="O91" s="4">
        <v>2</v>
      </c>
      <c r="P91" s="4"/>
      <c r="Q91" s="4"/>
      <c r="R91" s="4"/>
      <c r="S91" s="4"/>
      <c r="T91" s="4"/>
      <c r="U91" s="4"/>
      <c r="V91" s="4"/>
      <c r="W91" s="4"/>
    </row>
    <row r="92" spans="1:23" x14ac:dyDescent="0.2">
      <c r="A92" s="4">
        <v>50</v>
      </c>
      <c r="B92" s="4">
        <v>0</v>
      </c>
      <c r="C92" s="4">
        <v>0</v>
      </c>
      <c r="D92" s="4">
        <v>1</v>
      </c>
      <c r="E92" s="4">
        <v>232</v>
      </c>
      <c r="F92" s="4">
        <f>ROUND(SourceП2!BC76,O92)</f>
        <v>0</v>
      </c>
      <c r="G92" s="4" t="s">
        <v>172</v>
      </c>
      <c r="H92" s="4" t="s">
        <v>173</v>
      </c>
      <c r="I92" s="4"/>
      <c r="J92" s="4"/>
      <c r="K92" s="4">
        <v>232</v>
      </c>
      <c r="L92" s="4">
        <v>15</v>
      </c>
      <c r="M92" s="4">
        <v>3</v>
      </c>
      <c r="N92" s="4" t="s">
        <v>3</v>
      </c>
      <c r="O92" s="4">
        <v>2</v>
      </c>
      <c r="P92" s="4"/>
      <c r="Q92" s="4"/>
      <c r="R92" s="4"/>
      <c r="S92" s="4"/>
      <c r="T92" s="4"/>
      <c r="U92" s="4"/>
      <c r="V92" s="4"/>
      <c r="W92" s="4"/>
    </row>
    <row r="93" spans="1:23" x14ac:dyDescent="0.2">
      <c r="A93" s="4">
        <v>50</v>
      </c>
      <c r="B93" s="4">
        <v>0</v>
      </c>
      <c r="C93" s="4">
        <v>0</v>
      </c>
      <c r="D93" s="4">
        <v>1</v>
      </c>
      <c r="E93" s="4">
        <v>214</v>
      </c>
      <c r="F93" s="4">
        <f>ROUND(SourceП2!AS76,O93)</f>
        <v>0</v>
      </c>
      <c r="G93" s="4" t="s">
        <v>174</v>
      </c>
      <c r="H93" s="4" t="s">
        <v>175</v>
      </c>
      <c r="I93" s="4"/>
      <c r="J93" s="4"/>
      <c r="K93" s="4">
        <v>214</v>
      </c>
      <c r="L93" s="4">
        <v>16</v>
      </c>
      <c r="M93" s="4">
        <v>3</v>
      </c>
      <c r="N93" s="4" t="s">
        <v>3</v>
      </c>
      <c r="O93" s="4">
        <v>2</v>
      </c>
      <c r="P93" s="4"/>
      <c r="Q93" s="4"/>
      <c r="R93" s="4"/>
      <c r="S93" s="4"/>
      <c r="T93" s="4"/>
      <c r="U93" s="4"/>
      <c r="V93" s="4"/>
      <c r="W93" s="4"/>
    </row>
    <row r="94" spans="1:23" x14ac:dyDescent="0.2">
      <c r="A94" s="4">
        <v>50</v>
      </c>
      <c r="B94" s="4">
        <v>0</v>
      </c>
      <c r="C94" s="4">
        <v>0</v>
      </c>
      <c r="D94" s="4">
        <v>1</v>
      </c>
      <c r="E94" s="4">
        <v>215</v>
      </c>
      <c r="F94" s="4">
        <f>ROUND(SourceП2!AT76,O94)</f>
        <v>1070436.08</v>
      </c>
      <c r="G94" s="4" t="s">
        <v>176</v>
      </c>
      <c r="H94" s="4" t="s">
        <v>177</v>
      </c>
      <c r="I94" s="4"/>
      <c r="J94" s="4"/>
      <c r="K94" s="4">
        <v>215</v>
      </c>
      <c r="L94" s="4">
        <v>17</v>
      </c>
      <c r="M94" s="4">
        <v>3</v>
      </c>
      <c r="N94" s="4" t="s">
        <v>3</v>
      </c>
      <c r="O94" s="4">
        <v>2</v>
      </c>
      <c r="P94" s="4"/>
      <c r="Q94" s="4"/>
      <c r="R94" s="4"/>
      <c r="S94" s="4"/>
      <c r="T94" s="4"/>
      <c r="U94" s="4"/>
      <c r="V94" s="4"/>
      <c r="W94" s="4"/>
    </row>
    <row r="95" spans="1:23" x14ac:dyDescent="0.2">
      <c r="A95" s="4">
        <v>50</v>
      </c>
      <c r="B95" s="4">
        <v>0</v>
      </c>
      <c r="C95" s="4">
        <v>0</v>
      </c>
      <c r="D95" s="4">
        <v>1</v>
      </c>
      <c r="E95" s="4">
        <v>217</v>
      </c>
      <c r="F95" s="4">
        <f>ROUND(SourceП2!AU76,O95)</f>
        <v>0</v>
      </c>
      <c r="G95" s="4" t="s">
        <v>178</v>
      </c>
      <c r="H95" s="4" t="s">
        <v>179</v>
      </c>
      <c r="I95" s="4"/>
      <c r="J95" s="4"/>
      <c r="K95" s="4">
        <v>217</v>
      </c>
      <c r="L95" s="4">
        <v>18</v>
      </c>
      <c r="M95" s="4">
        <v>3</v>
      </c>
      <c r="N95" s="4" t="s">
        <v>3</v>
      </c>
      <c r="O95" s="4">
        <v>2</v>
      </c>
      <c r="P95" s="4"/>
      <c r="Q95" s="4"/>
      <c r="R95" s="4"/>
      <c r="S95" s="4"/>
      <c r="T95" s="4"/>
      <c r="U95" s="4"/>
      <c r="V95" s="4"/>
      <c r="W95" s="4"/>
    </row>
    <row r="96" spans="1:23" x14ac:dyDescent="0.2">
      <c r="A96" s="4">
        <v>50</v>
      </c>
      <c r="B96" s="4">
        <v>0</v>
      </c>
      <c r="C96" s="4">
        <v>0</v>
      </c>
      <c r="D96" s="4">
        <v>1</v>
      </c>
      <c r="E96" s="4">
        <v>230</v>
      </c>
      <c r="F96" s="4">
        <f>ROUND(SourceП2!BA76,O96)</f>
        <v>0</v>
      </c>
      <c r="G96" s="4" t="s">
        <v>180</v>
      </c>
      <c r="H96" s="4" t="s">
        <v>181</v>
      </c>
      <c r="I96" s="4"/>
      <c r="J96" s="4"/>
      <c r="K96" s="4">
        <v>230</v>
      </c>
      <c r="L96" s="4">
        <v>19</v>
      </c>
      <c r="M96" s="4">
        <v>3</v>
      </c>
      <c r="N96" s="4" t="s">
        <v>3</v>
      </c>
      <c r="O96" s="4">
        <v>2</v>
      </c>
      <c r="P96" s="4"/>
      <c r="Q96" s="4"/>
      <c r="R96" s="4"/>
      <c r="S96" s="4"/>
      <c r="T96" s="4"/>
      <c r="U96" s="4"/>
      <c r="V96" s="4"/>
      <c r="W96" s="4"/>
    </row>
    <row r="97" spans="1:206" x14ac:dyDescent="0.2">
      <c r="A97" s="4">
        <v>50</v>
      </c>
      <c r="B97" s="4">
        <v>0</v>
      </c>
      <c r="C97" s="4">
        <v>0</v>
      </c>
      <c r="D97" s="4">
        <v>1</v>
      </c>
      <c r="E97" s="4">
        <v>206</v>
      </c>
      <c r="F97" s="4">
        <f>ROUND(SourceП2!T76,O97)</f>
        <v>0</v>
      </c>
      <c r="G97" s="4" t="s">
        <v>182</v>
      </c>
      <c r="H97" s="4" t="s">
        <v>183</v>
      </c>
      <c r="I97" s="4"/>
      <c r="J97" s="4"/>
      <c r="K97" s="4">
        <v>206</v>
      </c>
      <c r="L97" s="4">
        <v>20</v>
      </c>
      <c r="M97" s="4">
        <v>3</v>
      </c>
      <c r="N97" s="4" t="s">
        <v>3</v>
      </c>
      <c r="O97" s="4">
        <v>2</v>
      </c>
      <c r="P97" s="4"/>
      <c r="Q97" s="4"/>
      <c r="R97" s="4"/>
      <c r="S97" s="4"/>
      <c r="T97" s="4"/>
      <c r="U97" s="4"/>
      <c r="V97" s="4"/>
      <c r="W97" s="4"/>
    </row>
    <row r="98" spans="1:206" x14ac:dyDescent="0.2">
      <c r="A98" s="4">
        <v>50</v>
      </c>
      <c r="B98" s="4">
        <v>0</v>
      </c>
      <c r="C98" s="4">
        <v>0</v>
      </c>
      <c r="D98" s="4">
        <v>1</v>
      </c>
      <c r="E98" s="4">
        <v>207</v>
      </c>
      <c r="F98" s="4">
        <f>SourceП2!U76</f>
        <v>1010.5993</v>
      </c>
      <c r="G98" s="4" t="s">
        <v>184</v>
      </c>
      <c r="H98" s="4" t="s">
        <v>185</v>
      </c>
      <c r="I98" s="4"/>
      <c r="J98" s="4"/>
      <c r="K98" s="4">
        <v>207</v>
      </c>
      <c r="L98" s="4">
        <v>21</v>
      </c>
      <c r="M98" s="4">
        <v>3</v>
      </c>
      <c r="N98" s="4" t="s">
        <v>3</v>
      </c>
      <c r="O98" s="4">
        <v>-1</v>
      </c>
      <c r="P98" s="4"/>
      <c r="Q98" s="4"/>
      <c r="R98" s="4"/>
      <c r="S98" s="4"/>
      <c r="T98" s="4"/>
      <c r="U98" s="4"/>
      <c r="V98" s="4"/>
      <c r="W98" s="4"/>
    </row>
    <row r="99" spans="1:206" x14ac:dyDescent="0.2">
      <c r="A99" s="4">
        <v>50</v>
      </c>
      <c r="B99" s="4">
        <v>0</v>
      </c>
      <c r="C99" s="4">
        <v>0</v>
      </c>
      <c r="D99" s="4">
        <v>1</v>
      </c>
      <c r="E99" s="4">
        <v>208</v>
      </c>
      <c r="F99" s="4">
        <f>SourceП2!V76</f>
        <v>61.520800000000001</v>
      </c>
      <c r="G99" s="4" t="s">
        <v>186</v>
      </c>
      <c r="H99" s="4" t="s">
        <v>187</v>
      </c>
      <c r="I99" s="4"/>
      <c r="J99" s="4"/>
      <c r="K99" s="4">
        <v>208</v>
      </c>
      <c r="L99" s="4">
        <v>22</v>
      </c>
      <c r="M99" s="4">
        <v>3</v>
      </c>
      <c r="N99" s="4" t="s">
        <v>3</v>
      </c>
      <c r="O99" s="4">
        <v>-1</v>
      </c>
      <c r="P99" s="4"/>
      <c r="Q99" s="4"/>
      <c r="R99" s="4"/>
      <c r="S99" s="4"/>
      <c r="T99" s="4"/>
      <c r="U99" s="4"/>
      <c r="V99" s="4"/>
      <c r="W99" s="4"/>
    </row>
    <row r="100" spans="1:206" x14ac:dyDescent="0.2">
      <c r="A100" s="4">
        <v>50</v>
      </c>
      <c r="B100" s="4">
        <v>0</v>
      </c>
      <c r="C100" s="4">
        <v>0</v>
      </c>
      <c r="D100" s="4">
        <v>1</v>
      </c>
      <c r="E100" s="4">
        <v>209</v>
      </c>
      <c r="F100" s="4">
        <f>ROUND(SourceП2!W76,O100)</f>
        <v>0</v>
      </c>
      <c r="G100" s="4" t="s">
        <v>188</v>
      </c>
      <c r="H100" s="4" t="s">
        <v>189</v>
      </c>
      <c r="I100" s="4"/>
      <c r="J100" s="4"/>
      <c r="K100" s="4">
        <v>209</v>
      </c>
      <c r="L100" s="4">
        <v>23</v>
      </c>
      <c r="M100" s="4">
        <v>3</v>
      </c>
      <c r="N100" s="4" t="s">
        <v>3</v>
      </c>
      <c r="O100" s="4">
        <v>2</v>
      </c>
      <c r="P100" s="4"/>
      <c r="Q100" s="4"/>
      <c r="R100" s="4"/>
      <c r="S100" s="4"/>
      <c r="T100" s="4"/>
      <c r="U100" s="4"/>
      <c r="V100" s="4"/>
      <c r="W100" s="4"/>
    </row>
    <row r="101" spans="1:206" x14ac:dyDescent="0.2">
      <c r="A101" s="4">
        <v>50</v>
      </c>
      <c r="B101" s="4">
        <v>0</v>
      </c>
      <c r="C101" s="4">
        <v>0</v>
      </c>
      <c r="D101" s="4">
        <v>1</v>
      </c>
      <c r="E101" s="4">
        <v>210</v>
      </c>
      <c r="F101" s="4">
        <f>ROUND(SourceП2!X76,O101)</f>
        <v>79337.13</v>
      </c>
      <c r="G101" s="4" t="s">
        <v>190</v>
      </c>
      <c r="H101" s="4" t="s">
        <v>191</v>
      </c>
      <c r="I101" s="4"/>
      <c r="J101" s="4"/>
      <c r="K101" s="4">
        <v>210</v>
      </c>
      <c r="L101" s="4">
        <v>24</v>
      </c>
      <c r="M101" s="4">
        <v>3</v>
      </c>
      <c r="N101" s="4" t="s">
        <v>3</v>
      </c>
      <c r="O101" s="4">
        <v>2</v>
      </c>
      <c r="P101" s="4"/>
      <c r="Q101" s="4"/>
      <c r="R101" s="4"/>
      <c r="S101" s="4"/>
      <c r="T101" s="4"/>
      <c r="U101" s="4"/>
      <c r="V101" s="4"/>
      <c r="W101" s="4"/>
    </row>
    <row r="102" spans="1:206" x14ac:dyDescent="0.2">
      <c r="A102" s="4">
        <v>50</v>
      </c>
      <c r="B102" s="4">
        <v>0</v>
      </c>
      <c r="C102" s="4">
        <v>0</v>
      </c>
      <c r="D102" s="4">
        <v>1</v>
      </c>
      <c r="E102" s="4">
        <v>211</v>
      </c>
      <c r="F102" s="4">
        <f>ROUND(SourceП2!Y76,O102)</f>
        <v>57633.18</v>
      </c>
      <c r="G102" s="4" t="s">
        <v>192</v>
      </c>
      <c r="H102" s="4" t="s">
        <v>193</v>
      </c>
      <c r="I102" s="4"/>
      <c r="J102" s="4"/>
      <c r="K102" s="4">
        <v>211</v>
      </c>
      <c r="L102" s="4">
        <v>25</v>
      </c>
      <c r="M102" s="4">
        <v>3</v>
      </c>
      <c r="N102" s="4" t="s">
        <v>3</v>
      </c>
      <c r="O102" s="4">
        <v>2</v>
      </c>
      <c r="P102" s="4"/>
      <c r="Q102" s="4"/>
      <c r="R102" s="4"/>
      <c r="S102" s="4"/>
      <c r="T102" s="4"/>
      <c r="U102" s="4"/>
      <c r="V102" s="4"/>
      <c r="W102" s="4"/>
    </row>
    <row r="103" spans="1:206" x14ac:dyDescent="0.2">
      <c r="A103" s="4">
        <v>50</v>
      </c>
      <c r="B103" s="4">
        <v>0</v>
      </c>
      <c r="C103" s="4">
        <v>0</v>
      </c>
      <c r="D103" s="4">
        <v>1</v>
      </c>
      <c r="E103" s="4">
        <v>224</v>
      </c>
      <c r="F103" s="4">
        <f>ROUND(SourceП2!AR76,O103)</f>
        <v>1070436.08</v>
      </c>
      <c r="G103" s="4" t="s">
        <v>194</v>
      </c>
      <c r="H103" s="4" t="s">
        <v>195</v>
      </c>
      <c r="I103" s="4"/>
      <c r="J103" s="4"/>
      <c r="K103" s="4">
        <v>224</v>
      </c>
      <c r="L103" s="4">
        <v>26</v>
      </c>
      <c r="M103" s="4">
        <v>3</v>
      </c>
      <c r="N103" s="4" t="s">
        <v>3</v>
      </c>
      <c r="O103" s="4">
        <v>2</v>
      </c>
      <c r="P103" s="4"/>
      <c r="Q103" s="4"/>
      <c r="R103" s="4"/>
      <c r="S103" s="4"/>
      <c r="T103" s="4"/>
      <c r="U103" s="4"/>
      <c r="V103" s="4"/>
      <c r="W103" s="4"/>
    </row>
    <row r="104" spans="1:206" x14ac:dyDescent="0.2">
      <c r="A104" s="4">
        <v>50</v>
      </c>
      <c r="B104" s="4">
        <v>1</v>
      </c>
      <c r="C104" s="4">
        <v>0</v>
      </c>
      <c r="D104" s="4">
        <v>2</v>
      </c>
      <c r="E104" s="4">
        <v>0</v>
      </c>
      <c r="F104" s="4">
        <f>ROUND(F103,O104)</f>
        <v>1070436.08</v>
      </c>
      <c r="G104" s="4" t="s">
        <v>196</v>
      </c>
      <c r="H104" s="4" t="s">
        <v>197</v>
      </c>
      <c r="I104" s="4"/>
      <c r="J104" s="4"/>
      <c r="K104" s="4">
        <v>212</v>
      </c>
      <c r="L104" s="4">
        <v>27</v>
      </c>
      <c r="M104" s="4">
        <v>0</v>
      </c>
      <c r="N104" s="4" t="s">
        <v>3</v>
      </c>
      <c r="O104" s="4">
        <v>2</v>
      </c>
      <c r="P104" s="4"/>
      <c r="Q104" s="4"/>
      <c r="R104" s="4"/>
      <c r="S104" s="4"/>
      <c r="T104" s="4"/>
      <c r="U104" s="4"/>
      <c r="V104" s="4"/>
      <c r="W104" s="4"/>
    </row>
    <row r="105" spans="1:206" x14ac:dyDescent="0.2">
      <c r="A105" s="4">
        <v>50</v>
      </c>
      <c r="B105" s="4">
        <v>1</v>
      </c>
      <c r="C105" s="4">
        <v>0</v>
      </c>
      <c r="D105" s="4">
        <v>2</v>
      </c>
      <c r="E105" s="4">
        <v>0</v>
      </c>
      <c r="F105" s="4">
        <f>ROUND(F104*0.18,O105)</f>
        <v>192678.49</v>
      </c>
      <c r="G105" s="4" t="s">
        <v>198</v>
      </c>
      <c r="H105" s="4" t="s">
        <v>199</v>
      </c>
      <c r="I105" s="4"/>
      <c r="J105" s="4"/>
      <c r="K105" s="4">
        <v>212</v>
      </c>
      <c r="L105" s="4">
        <v>28</v>
      </c>
      <c r="M105" s="4">
        <v>0</v>
      </c>
      <c r="N105" s="4" t="s">
        <v>3</v>
      </c>
      <c r="O105" s="4">
        <v>2</v>
      </c>
      <c r="P105" s="4"/>
      <c r="Q105" s="4"/>
      <c r="R105" s="4"/>
      <c r="S105" s="4"/>
      <c r="T105" s="4"/>
      <c r="U105" s="4"/>
      <c r="V105" s="4"/>
      <c r="W105" s="4"/>
    </row>
    <row r="106" spans="1:206" x14ac:dyDescent="0.2">
      <c r="A106" s="4">
        <v>50</v>
      </c>
      <c r="B106" s="4">
        <v>1</v>
      </c>
      <c r="C106" s="4">
        <v>0</v>
      </c>
      <c r="D106" s="4">
        <v>2</v>
      </c>
      <c r="E106" s="4">
        <v>213</v>
      </c>
      <c r="F106" s="4">
        <f>ROUND(F104+F105,O106)</f>
        <v>1263114.57</v>
      </c>
      <c r="G106" s="4" t="s">
        <v>200</v>
      </c>
      <c r="H106" s="4" t="s">
        <v>194</v>
      </c>
      <c r="I106" s="4"/>
      <c r="J106" s="4"/>
      <c r="K106" s="4">
        <v>212</v>
      </c>
      <c r="L106" s="4">
        <v>29</v>
      </c>
      <c r="M106" s="4">
        <v>0</v>
      </c>
      <c r="N106" s="4" t="s">
        <v>3</v>
      </c>
      <c r="O106" s="4">
        <v>2</v>
      </c>
      <c r="P106" s="4"/>
      <c r="Q106" s="4"/>
      <c r="R106" s="4"/>
      <c r="S106" s="4"/>
      <c r="T106" s="4"/>
      <c r="U106" s="4"/>
      <c r="V106" s="4"/>
      <c r="W106" s="4"/>
    </row>
    <row r="108" spans="1:206" x14ac:dyDescent="0.2">
      <c r="A108" s="2">
        <v>51</v>
      </c>
      <c r="B108" s="2">
        <f>B12</f>
        <v>166</v>
      </c>
      <c r="C108" s="2">
        <f>A12</f>
        <v>1</v>
      </c>
      <c r="D108" s="2">
        <f>ROW(A12)</f>
        <v>12</v>
      </c>
      <c r="E108" s="2"/>
      <c r="F108" s="2" t="str">
        <f>IF(F12&lt;&gt;"",F12,"")</f>
        <v/>
      </c>
      <c r="G108" s="2" t="str">
        <f>IF(G12&lt;&gt;"",G12,"")</f>
        <v>Кислов пожарка 1-ый ЭТАЖ ШКУЛЁВА</v>
      </c>
      <c r="H108" s="2">
        <v>0</v>
      </c>
      <c r="I108" s="2"/>
      <c r="J108" s="2"/>
      <c r="K108" s="2"/>
      <c r="L108" s="2"/>
      <c r="M108" s="2"/>
      <c r="N108" s="2"/>
      <c r="O108" s="2">
        <f>ROUND(O76,2)</f>
        <v>933465.77</v>
      </c>
      <c r="P108" s="2">
        <f>ROUND(P76,2)</f>
        <v>795010.46</v>
      </c>
      <c r="Q108" s="2">
        <f>ROUND(Q76,2)</f>
        <v>50807.26</v>
      </c>
      <c r="R108" s="2">
        <f>ROUND(R76,2)</f>
        <v>5391.59</v>
      </c>
      <c r="S108" s="2">
        <f>ROUND(S76,2)</f>
        <v>87648.05</v>
      </c>
      <c r="T108" s="2">
        <f>ROUND(T76,2)</f>
        <v>0</v>
      </c>
      <c r="U108" s="2">
        <f>U76</f>
        <v>1010.5993</v>
      </c>
      <c r="V108" s="2">
        <f>V76</f>
        <v>61.520800000000001</v>
      </c>
      <c r="W108" s="2">
        <f>ROUND(W76,2)</f>
        <v>0</v>
      </c>
      <c r="X108" s="2">
        <f>ROUND(X76,2)</f>
        <v>79337.13</v>
      </c>
      <c r="Y108" s="2">
        <f>ROUND(Y76,2)</f>
        <v>57633.18</v>
      </c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>
        <f>ROUND(AO76,2)</f>
        <v>0</v>
      </c>
      <c r="AP108" s="2">
        <f>ROUND(AP76,2)</f>
        <v>0</v>
      </c>
      <c r="AQ108" s="2">
        <f>ROUND(AQ76,2)</f>
        <v>0</v>
      </c>
      <c r="AR108" s="2">
        <f>ROUND(AR76,2)</f>
        <v>1070436.08</v>
      </c>
      <c r="AS108" s="2">
        <f>ROUND(AS76,2)</f>
        <v>0</v>
      </c>
      <c r="AT108" s="2">
        <f>ROUND(AT76,2)</f>
        <v>1070436.08</v>
      </c>
      <c r="AU108" s="2">
        <f>ROUND(AU76,2)</f>
        <v>0</v>
      </c>
      <c r="AV108" s="2">
        <f>ROUND(AV76,2)</f>
        <v>795010.46</v>
      </c>
      <c r="AW108" s="2">
        <f>ROUND(AW76,2)</f>
        <v>795010.46</v>
      </c>
      <c r="AX108" s="2">
        <f>ROUND(AX76,2)</f>
        <v>0</v>
      </c>
      <c r="AY108" s="2">
        <f>ROUND(AY76,2)</f>
        <v>795010.46</v>
      </c>
      <c r="AZ108" s="2">
        <f>ROUND(AZ76,2)</f>
        <v>0</v>
      </c>
      <c r="BA108" s="2">
        <f>ROUND(BA76,2)</f>
        <v>0</v>
      </c>
      <c r="BB108" s="2">
        <f>ROUND(BB76,2)</f>
        <v>0</v>
      </c>
      <c r="BC108" s="2">
        <f>ROUND(BC76,2)</f>
        <v>0</v>
      </c>
      <c r="BD108" s="2"/>
      <c r="BE108" s="2"/>
      <c r="BF108" s="2"/>
      <c r="BG108" s="2"/>
      <c r="BH108" s="2"/>
      <c r="BI108" s="2"/>
      <c r="BJ108" s="2"/>
      <c r="BK108" s="2"/>
      <c r="BL108" s="2"/>
      <c r="BM108" s="2"/>
      <c r="BN108" s="2"/>
      <c r="BO108" s="2"/>
      <c r="BP108" s="2"/>
      <c r="BQ108" s="2"/>
      <c r="BR108" s="2"/>
      <c r="BS108" s="2"/>
      <c r="BT108" s="2"/>
      <c r="BU108" s="2"/>
      <c r="BV108" s="2"/>
      <c r="BW108" s="2"/>
      <c r="BX108" s="2"/>
      <c r="BY108" s="2"/>
      <c r="BZ108" s="2"/>
      <c r="CA108" s="2"/>
      <c r="CB108" s="2"/>
      <c r="CC108" s="2"/>
      <c r="CD108" s="2"/>
      <c r="CE108" s="2"/>
      <c r="CF108" s="2"/>
      <c r="CG108" s="2"/>
      <c r="CH108" s="2"/>
      <c r="CI108" s="2"/>
      <c r="CJ108" s="2"/>
      <c r="CK108" s="2"/>
      <c r="CL108" s="2"/>
      <c r="CM108" s="2"/>
      <c r="CN108" s="2"/>
      <c r="CO108" s="2"/>
      <c r="CP108" s="2"/>
      <c r="CQ108" s="2"/>
      <c r="CR108" s="2"/>
      <c r="CS108" s="2"/>
      <c r="CT108" s="2"/>
      <c r="CU108" s="2"/>
      <c r="CV108" s="2"/>
      <c r="CW108" s="2"/>
      <c r="CX108" s="2"/>
      <c r="CY108" s="2"/>
      <c r="CZ108" s="2"/>
      <c r="DA108" s="2"/>
      <c r="DB108" s="2"/>
      <c r="DC108" s="2"/>
      <c r="DD108" s="2"/>
      <c r="DE108" s="2"/>
      <c r="DF108" s="2"/>
      <c r="DG108" s="3"/>
      <c r="DH108" s="3"/>
      <c r="DI108" s="3"/>
      <c r="DJ108" s="3"/>
      <c r="DK108" s="3"/>
      <c r="DL108" s="3"/>
      <c r="DM108" s="3"/>
      <c r="DN108" s="3"/>
      <c r="DO108" s="3"/>
      <c r="DP108" s="3"/>
      <c r="DQ108" s="3"/>
      <c r="DR108" s="3"/>
      <c r="DS108" s="3"/>
      <c r="DT108" s="3"/>
      <c r="DU108" s="3"/>
      <c r="DV108" s="3"/>
      <c r="DW108" s="3"/>
      <c r="DX108" s="3"/>
      <c r="DY108" s="3"/>
      <c r="DZ108" s="3"/>
      <c r="EA108" s="3"/>
      <c r="EB108" s="3"/>
      <c r="EC108" s="3"/>
      <c r="ED108" s="3"/>
      <c r="EE108" s="3"/>
      <c r="EF108" s="3"/>
      <c r="EG108" s="3"/>
      <c r="EH108" s="3"/>
      <c r="EI108" s="3"/>
      <c r="EJ108" s="3"/>
      <c r="EK108" s="3"/>
      <c r="EL108" s="3"/>
      <c r="EM108" s="3"/>
      <c r="EN108" s="3"/>
      <c r="EO108" s="3"/>
      <c r="EP108" s="3"/>
      <c r="EQ108" s="3"/>
      <c r="ER108" s="3"/>
      <c r="ES108" s="3"/>
      <c r="ET108" s="3"/>
      <c r="EU108" s="3"/>
      <c r="EV108" s="3"/>
      <c r="EW108" s="3"/>
      <c r="EX108" s="3"/>
      <c r="EY108" s="3"/>
      <c r="EZ108" s="3"/>
      <c r="FA108" s="3"/>
      <c r="FB108" s="3"/>
      <c r="FC108" s="3"/>
      <c r="FD108" s="3"/>
      <c r="FE108" s="3"/>
      <c r="FF108" s="3"/>
      <c r="FG108" s="3"/>
      <c r="FH108" s="3"/>
      <c r="FI108" s="3"/>
      <c r="FJ108" s="3"/>
      <c r="FK108" s="3"/>
      <c r="FL108" s="3"/>
      <c r="FM108" s="3"/>
      <c r="FN108" s="3"/>
      <c r="FO108" s="3"/>
      <c r="FP108" s="3"/>
      <c r="FQ108" s="3"/>
      <c r="FR108" s="3"/>
      <c r="FS108" s="3"/>
      <c r="FT108" s="3"/>
      <c r="FU108" s="3"/>
      <c r="FV108" s="3"/>
      <c r="FW108" s="3"/>
      <c r="FX108" s="3"/>
      <c r="FY108" s="3"/>
      <c r="FZ108" s="3"/>
      <c r="GA108" s="3"/>
      <c r="GB108" s="3"/>
      <c r="GC108" s="3"/>
      <c r="GD108" s="3"/>
      <c r="GE108" s="3"/>
      <c r="GF108" s="3"/>
      <c r="GG108" s="3"/>
      <c r="GH108" s="3"/>
      <c r="GI108" s="3"/>
      <c r="GJ108" s="3"/>
      <c r="GK108" s="3"/>
      <c r="GL108" s="3"/>
      <c r="GM108" s="3"/>
      <c r="GN108" s="3"/>
      <c r="GO108" s="3"/>
      <c r="GP108" s="3"/>
      <c r="GQ108" s="3"/>
      <c r="GR108" s="3"/>
      <c r="GS108" s="3"/>
      <c r="GT108" s="3"/>
      <c r="GU108" s="3"/>
      <c r="GV108" s="3"/>
      <c r="GW108" s="3"/>
      <c r="GX108" s="3">
        <v>0</v>
      </c>
    </row>
    <row r="110" spans="1:206" x14ac:dyDescent="0.2">
      <c r="A110" s="4">
        <v>50</v>
      </c>
      <c r="B110" s="4">
        <v>0</v>
      </c>
      <c r="C110" s="4">
        <v>0</v>
      </c>
      <c r="D110" s="4">
        <v>1</v>
      </c>
      <c r="E110" s="4">
        <v>201</v>
      </c>
      <c r="F110" s="4">
        <f>ROUND(SourceП2!O108,O110)</f>
        <v>933465.77</v>
      </c>
      <c r="G110" s="4" t="s">
        <v>144</v>
      </c>
      <c r="H110" s="4" t="s">
        <v>145</v>
      </c>
      <c r="I110" s="4"/>
      <c r="J110" s="4"/>
      <c r="K110" s="4">
        <v>201</v>
      </c>
      <c r="L110" s="4">
        <v>1</v>
      </c>
      <c r="M110" s="4">
        <v>3</v>
      </c>
      <c r="N110" s="4" t="s">
        <v>3</v>
      </c>
      <c r="O110" s="4">
        <v>2</v>
      </c>
      <c r="P110" s="4"/>
      <c r="Q110" s="4"/>
      <c r="R110" s="4"/>
      <c r="S110" s="4"/>
      <c r="T110" s="4"/>
      <c r="U110" s="4"/>
      <c r="V110" s="4"/>
      <c r="W110" s="4"/>
    </row>
    <row r="111" spans="1:206" x14ac:dyDescent="0.2">
      <c r="A111" s="4">
        <v>50</v>
      </c>
      <c r="B111" s="4">
        <v>0</v>
      </c>
      <c r="C111" s="4">
        <v>0</v>
      </c>
      <c r="D111" s="4">
        <v>1</v>
      </c>
      <c r="E111" s="4">
        <v>202</v>
      </c>
      <c r="F111" s="4">
        <f>ROUND(SourceП2!P108,O111)</f>
        <v>795010.46</v>
      </c>
      <c r="G111" s="4" t="s">
        <v>146</v>
      </c>
      <c r="H111" s="4" t="s">
        <v>147</v>
      </c>
      <c r="I111" s="4"/>
      <c r="J111" s="4"/>
      <c r="K111" s="4">
        <v>202</v>
      </c>
      <c r="L111" s="4">
        <v>2</v>
      </c>
      <c r="M111" s="4">
        <v>3</v>
      </c>
      <c r="N111" s="4" t="s">
        <v>3</v>
      </c>
      <c r="O111" s="4">
        <v>2</v>
      </c>
      <c r="P111" s="4"/>
      <c r="Q111" s="4"/>
      <c r="R111" s="4"/>
      <c r="S111" s="4"/>
      <c r="T111" s="4"/>
      <c r="U111" s="4"/>
      <c r="V111" s="4"/>
      <c r="W111" s="4"/>
    </row>
    <row r="112" spans="1:206" x14ac:dyDescent="0.2">
      <c r="A112" s="4">
        <v>50</v>
      </c>
      <c r="B112" s="4">
        <v>0</v>
      </c>
      <c r="C112" s="4">
        <v>0</v>
      </c>
      <c r="D112" s="4">
        <v>1</v>
      </c>
      <c r="E112" s="4">
        <v>222</v>
      </c>
      <c r="F112" s="4">
        <f>ROUND(SourceП2!AO108,O112)</f>
        <v>0</v>
      </c>
      <c r="G112" s="4" t="s">
        <v>148</v>
      </c>
      <c r="H112" s="4" t="s">
        <v>149</v>
      </c>
      <c r="I112" s="4"/>
      <c r="J112" s="4"/>
      <c r="K112" s="4">
        <v>222</v>
      </c>
      <c r="L112" s="4">
        <v>3</v>
      </c>
      <c r="M112" s="4">
        <v>3</v>
      </c>
      <c r="N112" s="4" t="s">
        <v>3</v>
      </c>
      <c r="O112" s="4">
        <v>2</v>
      </c>
      <c r="P112" s="4"/>
      <c r="Q112" s="4"/>
      <c r="R112" s="4"/>
      <c r="S112" s="4"/>
      <c r="T112" s="4"/>
      <c r="U112" s="4"/>
      <c r="V112" s="4"/>
      <c r="W112" s="4"/>
    </row>
    <row r="113" spans="1:23" x14ac:dyDescent="0.2">
      <c r="A113" s="4">
        <v>50</v>
      </c>
      <c r="B113" s="4">
        <v>0</v>
      </c>
      <c r="C113" s="4">
        <v>0</v>
      </c>
      <c r="D113" s="4">
        <v>1</v>
      </c>
      <c r="E113" s="4">
        <v>225</v>
      </c>
      <c r="F113" s="4">
        <f>ROUND(SourceП2!AV108,O113)</f>
        <v>795010.46</v>
      </c>
      <c r="G113" s="4" t="s">
        <v>150</v>
      </c>
      <c r="H113" s="4" t="s">
        <v>151</v>
      </c>
      <c r="I113" s="4"/>
      <c r="J113" s="4"/>
      <c r="K113" s="4">
        <v>225</v>
      </c>
      <c r="L113" s="4">
        <v>4</v>
      </c>
      <c r="M113" s="4">
        <v>3</v>
      </c>
      <c r="N113" s="4" t="s">
        <v>3</v>
      </c>
      <c r="O113" s="4">
        <v>2</v>
      </c>
      <c r="P113" s="4"/>
      <c r="Q113" s="4"/>
      <c r="R113" s="4"/>
      <c r="S113" s="4"/>
      <c r="T113" s="4"/>
      <c r="U113" s="4"/>
      <c r="V113" s="4"/>
      <c r="W113" s="4"/>
    </row>
    <row r="114" spans="1:23" x14ac:dyDescent="0.2">
      <c r="A114" s="4">
        <v>50</v>
      </c>
      <c r="B114" s="4">
        <v>0</v>
      </c>
      <c r="C114" s="4">
        <v>0</v>
      </c>
      <c r="D114" s="4">
        <v>1</v>
      </c>
      <c r="E114" s="4">
        <v>226</v>
      </c>
      <c r="F114" s="4">
        <f>ROUND(SourceП2!AW108,O114)</f>
        <v>795010.46</v>
      </c>
      <c r="G114" s="4" t="s">
        <v>152</v>
      </c>
      <c r="H114" s="4" t="s">
        <v>153</v>
      </c>
      <c r="I114" s="4"/>
      <c r="J114" s="4"/>
      <c r="K114" s="4">
        <v>226</v>
      </c>
      <c r="L114" s="4">
        <v>5</v>
      </c>
      <c r="M114" s="4">
        <v>3</v>
      </c>
      <c r="N114" s="4" t="s">
        <v>3</v>
      </c>
      <c r="O114" s="4">
        <v>2</v>
      </c>
      <c r="P114" s="4"/>
      <c r="Q114" s="4"/>
      <c r="R114" s="4"/>
      <c r="S114" s="4"/>
      <c r="T114" s="4"/>
      <c r="U114" s="4"/>
      <c r="V114" s="4"/>
      <c r="W114" s="4"/>
    </row>
    <row r="115" spans="1:23" x14ac:dyDescent="0.2">
      <c r="A115" s="4">
        <v>50</v>
      </c>
      <c r="B115" s="4">
        <v>0</v>
      </c>
      <c r="C115" s="4">
        <v>0</v>
      </c>
      <c r="D115" s="4">
        <v>1</v>
      </c>
      <c r="E115" s="4">
        <v>227</v>
      </c>
      <c r="F115" s="4">
        <f>ROUND(SourceП2!AX108,O115)</f>
        <v>0</v>
      </c>
      <c r="G115" s="4" t="s">
        <v>154</v>
      </c>
      <c r="H115" s="4" t="s">
        <v>155</v>
      </c>
      <c r="I115" s="4"/>
      <c r="J115" s="4"/>
      <c r="K115" s="4">
        <v>227</v>
      </c>
      <c r="L115" s="4">
        <v>6</v>
      </c>
      <c r="M115" s="4">
        <v>3</v>
      </c>
      <c r="N115" s="4" t="s">
        <v>3</v>
      </c>
      <c r="O115" s="4">
        <v>2</v>
      </c>
      <c r="P115" s="4"/>
      <c r="Q115" s="4"/>
      <c r="R115" s="4"/>
      <c r="S115" s="4"/>
      <c r="T115" s="4"/>
      <c r="U115" s="4"/>
      <c r="V115" s="4"/>
      <c r="W115" s="4"/>
    </row>
    <row r="116" spans="1:23" x14ac:dyDescent="0.2">
      <c r="A116" s="4">
        <v>50</v>
      </c>
      <c r="B116" s="4">
        <v>0</v>
      </c>
      <c r="C116" s="4">
        <v>0</v>
      </c>
      <c r="D116" s="4">
        <v>1</v>
      </c>
      <c r="E116" s="4">
        <v>228</v>
      </c>
      <c r="F116" s="4">
        <f>ROUND(SourceП2!AY108,O116)</f>
        <v>795010.46</v>
      </c>
      <c r="G116" s="4" t="s">
        <v>156</v>
      </c>
      <c r="H116" s="4" t="s">
        <v>157</v>
      </c>
      <c r="I116" s="4"/>
      <c r="J116" s="4"/>
      <c r="K116" s="4">
        <v>228</v>
      </c>
      <c r="L116" s="4">
        <v>7</v>
      </c>
      <c r="M116" s="4">
        <v>3</v>
      </c>
      <c r="N116" s="4" t="s">
        <v>3</v>
      </c>
      <c r="O116" s="4">
        <v>2</v>
      </c>
      <c r="P116" s="4"/>
      <c r="Q116" s="4"/>
      <c r="R116" s="4"/>
      <c r="S116" s="4"/>
      <c r="T116" s="4"/>
      <c r="U116" s="4"/>
      <c r="V116" s="4"/>
      <c r="W116" s="4"/>
    </row>
    <row r="117" spans="1:23" x14ac:dyDescent="0.2">
      <c r="A117" s="4">
        <v>50</v>
      </c>
      <c r="B117" s="4">
        <v>0</v>
      </c>
      <c r="C117" s="4">
        <v>0</v>
      </c>
      <c r="D117" s="4">
        <v>1</v>
      </c>
      <c r="E117" s="4">
        <v>216</v>
      </c>
      <c r="F117" s="4">
        <f>ROUND(SourceП2!AP108,O117)</f>
        <v>0</v>
      </c>
      <c r="G117" s="4" t="s">
        <v>158</v>
      </c>
      <c r="H117" s="4" t="s">
        <v>159</v>
      </c>
      <c r="I117" s="4"/>
      <c r="J117" s="4"/>
      <c r="K117" s="4">
        <v>216</v>
      </c>
      <c r="L117" s="4">
        <v>8</v>
      </c>
      <c r="M117" s="4">
        <v>3</v>
      </c>
      <c r="N117" s="4" t="s">
        <v>3</v>
      </c>
      <c r="O117" s="4">
        <v>2</v>
      </c>
      <c r="P117" s="4"/>
      <c r="Q117" s="4"/>
      <c r="R117" s="4"/>
      <c r="S117" s="4"/>
      <c r="T117" s="4"/>
      <c r="U117" s="4"/>
      <c r="V117" s="4"/>
      <c r="W117" s="4"/>
    </row>
    <row r="118" spans="1:23" x14ac:dyDescent="0.2">
      <c r="A118" s="4">
        <v>50</v>
      </c>
      <c r="B118" s="4">
        <v>0</v>
      </c>
      <c r="C118" s="4">
        <v>0</v>
      </c>
      <c r="D118" s="4">
        <v>1</v>
      </c>
      <c r="E118" s="4">
        <v>223</v>
      </c>
      <c r="F118" s="4">
        <f>ROUND(SourceП2!AQ108,O118)</f>
        <v>0</v>
      </c>
      <c r="G118" s="4" t="s">
        <v>160</v>
      </c>
      <c r="H118" s="4" t="s">
        <v>161</v>
      </c>
      <c r="I118" s="4"/>
      <c r="J118" s="4"/>
      <c r="K118" s="4">
        <v>223</v>
      </c>
      <c r="L118" s="4">
        <v>9</v>
      </c>
      <c r="M118" s="4">
        <v>3</v>
      </c>
      <c r="N118" s="4" t="s">
        <v>3</v>
      </c>
      <c r="O118" s="4">
        <v>2</v>
      </c>
      <c r="P118" s="4"/>
      <c r="Q118" s="4"/>
      <c r="R118" s="4"/>
      <c r="S118" s="4"/>
      <c r="T118" s="4"/>
      <c r="U118" s="4"/>
      <c r="V118" s="4"/>
      <c r="W118" s="4"/>
    </row>
    <row r="119" spans="1:23" x14ac:dyDescent="0.2">
      <c r="A119" s="4">
        <v>50</v>
      </c>
      <c r="B119" s="4">
        <v>0</v>
      </c>
      <c r="C119" s="4">
        <v>0</v>
      </c>
      <c r="D119" s="4">
        <v>1</v>
      </c>
      <c r="E119" s="4">
        <v>229</v>
      </c>
      <c r="F119" s="4">
        <f>ROUND(SourceП2!AZ108,O119)</f>
        <v>0</v>
      </c>
      <c r="G119" s="4" t="s">
        <v>162</v>
      </c>
      <c r="H119" s="4" t="s">
        <v>163</v>
      </c>
      <c r="I119" s="4"/>
      <c r="J119" s="4"/>
      <c r="K119" s="4">
        <v>229</v>
      </c>
      <c r="L119" s="4">
        <v>10</v>
      </c>
      <c r="M119" s="4">
        <v>3</v>
      </c>
      <c r="N119" s="4" t="s">
        <v>3</v>
      </c>
      <c r="O119" s="4">
        <v>2</v>
      </c>
      <c r="P119" s="4"/>
      <c r="Q119" s="4"/>
      <c r="R119" s="4"/>
      <c r="S119" s="4"/>
      <c r="T119" s="4"/>
      <c r="U119" s="4"/>
      <c r="V119" s="4"/>
      <c r="W119" s="4"/>
    </row>
    <row r="120" spans="1:23" x14ac:dyDescent="0.2">
      <c r="A120" s="4">
        <v>50</v>
      </c>
      <c r="B120" s="4">
        <v>0</v>
      </c>
      <c r="C120" s="4">
        <v>0</v>
      </c>
      <c r="D120" s="4">
        <v>1</v>
      </c>
      <c r="E120" s="4">
        <v>203</v>
      </c>
      <c r="F120" s="4">
        <f>ROUND(SourceП2!Q108,O120)</f>
        <v>50807.26</v>
      </c>
      <c r="G120" s="4" t="s">
        <v>164</v>
      </c>
      <c r="H120" s="4" t="s">
        <v>165</v>
      </c>
      <c r="I120" s="4"/>
      <c r="J120" s="4"/>
      <c r="K120" s="4">
        <v>203</v>
      </c>
      <c r="L120" s="4">
        <v>11</v>
      </c>
      <c r="M120" s="4">
        <v>3</v>
      </c>
      <c r="N120" s="4" t="s">
        <v>3</v>
      </c>
      <c r="O120" s="4">
        <v>2</v>
      </c>
      <c r="P120" s="4"/>
      <c r="Q120" s="4"/>
      <c r="R120" s="4"/>
      <c r="S120" s="4"/>
      <c r="T120" s="4"/>
      <c r="U120" s="4"/>
      <c r="V120" s="4"/>
      <c r="W120" s="4"/>
    </row>
    <row r="121" spans="1:23" x14ac:dyDescent="0.2">
      <c r="A121" s="4">
        <v>50</v>
      </c>
      <c r="B121" s="4">
        <v>0</v>
      </c>
      <c r="C121" s="4">
        <v>0</v>
      </c>
      <c r="D121" s="4">
        <v>1</v>
      </c>
      <c r="E121" s="4">
        <v>231</v>
      </c>
      <c r="F121" s="4">
        <f>ROUND(SourceП2!BB108,O121)</f>
        <v>0</v>
      </c>
      <c r="G121" s="4" t="s">
        <v>166</v>
      </c>
      <c r="H121" s="4" t="s">
        <v>167</v>
      </c>
      <c r="I121" s="4"/>
      <c r="J121" s="4"/>
      <c r="K121" s="4">
        <v>231</v>
      </c>
      <c r="L121" s="4">
        <v>12</v>
      </c>
      <c r="M121" s="4">
        <v>3</v>
      </c>
      <c r="N121" s="4" t="s">
        <v>3</v>
      </c>
      <c r="O121" s="4">
        <v>2</v>
      </c>
      <c r="P121" s="4"/>
      <c r="Q121" s="4"/>
      <c r="R121" s="4"/>
      <c r="S121" s="4"/>
      <c r="T121" s="4"/>
      <c r="U121" s="4"/>
      <c r="V121" s="4"/>
      <c r="W121" s="4"/>
    </row>
    <row r="122" spans="1:23" x14ac:dyDescent="0.2">
      <c r="A122" s="4">
        <v>50</v>
      </c>
      <c r="B122" s="4">
        <v>0</v>
      </c>
      <c r="C122" s="4">
        <v>0</v>
      </c>
      <c r="D122" s="4">
        <v>1</v>
      </c>
      <c r="E122" s="4">
        <v>204</v>
      </c>
      <c r="F122" s="4">
        <f>ROUND(SourceП2!R108,O122)</f>
        <v>5391.59</v>
      </c>
      <c r="G122" s="4" t="s">
        <v>168</v>
      </c>
      <c r="H122" s="4" t="s">
        <v>169</v>
      </c>
      <c r="I122" s="4"/>
      <c r="J122" s="4"/>
      <c r="K122" s="4">
        <v>204</v>
      </c>
      <c r="L122" s="4">
        <v>13</v>
      </c>
      <c r="M122" s="4">
        <v>3</v>
      </c>
      <c r="N122" s="4" t="s">
        <v>3</v>
      </c>
      <c r="O122" s="4">
        <v>2</v>
      </c>
      <c r="P122" s="4"/>
      <c r="Q122" s="4"/>
      <c r="R122" s="4"/>
      <c r="S122" s="4"/>
      <c r="T122" s="4"/>
      <c r="U122" s="4"/>
      <c r="V122" s="4"/>
      <c r="W122" s="4"/>
    </row>
    <row r="123" spans="1:23" x14ac:dyDescent="0.2">
      <c r="A123" s="4">
        <v>50</v>
      </c>
      <c r="B123" s="4">
        <v>0</v>
      </c>
      <c r="C123" s="4">
        <v>0</v>
      </c>
      <c r="D123" s="4">
        <v>1</v>
      </c>
      <c r="E123" s="4">
        <v>205</v>
      </c>
      <c r="F123" s="4">
        <f>ROUND(SourceП2!S108,O123)</f>
        <v>87648.05</v>
      </c>
      <c r="G123" s="4" t="s">
        <v>170</v>
      </c>
      <c r="H123" s="4" t="s">
        <v>171</v>
      </c>
      <c r="I123" s="4"/>
      <c r="J123" s="4"/>
      <c r="K123" s="4">
        <v>205</v>
      </c>
      <c r="L123" s="4">
        <v>14</v>
      </c>
      <c r="M123" s="4">
        <v>3</v>
      </c>
      <c r="N123" s="4" t="s">
        <v>3</v>
      </c>
      <c r="O123" s="4">
        <v>2</v>
      </c>
      <c r="P123" s="4"/>
      <c r="Q123" s="4"/>
      <c r="R123" s="4"/>
      <c r="S123" s="4"/>
      <c r="T123" s="4"/>
      <c r="U123" s="4"/>
      <c r="V123" s="4"/>
      <c r="W123" s="4"/>
    </row>
    <row r="124" spans="1:23" x14ac:dyDescent="0.2">
      <c r="A124" s="4">
        <v>50</v>
      </c>
      <c r="B124" s="4">
        <v>0</v>
      </c>
      <c r="C124" s="4">
        <v>0</v>
      </c>
      <c r="D124" s="4">
        <v>1</v>
      </c>
      <c r="E124" s="4">
        <v>232</v>
      </c>
      <c r="F124" s="4">
        <f>ROUND(SourceП2!BC108,O124)</f>
        <v>0</v>
      </c>
      <c r="G124" s="4" t="s">
        <v>172</v>
      </c>
      <c r="H124" s="4" t="s">
        <v>173</v>
      </c>
      <c r="I124" s="4"/>
      <c r="J124" s="4"/>
      <c r="K124" s="4">
        <v>232</v>
      </c>
      <c r="L124" s="4">
        <v>15</v>
      </c>
      <c r="M124" s="4">
        <v>3</v>
      </c>
      <c r="N124" s="4" t="s">
        <v>3</v>
      </c>
      <c r="O124" s="4">
        <v>2</v>
      </c>
      <c r="P124" s="4"/>
      <c r="Q124" s="4"/>
      <c r="R124" s="4"/>
      <c r="S124" s="4"/>
      <c r="T124" s="4"/>
      <c r="U124" s="4"/>
      <c r="V124" s="4"/>
      <c r="W124" s="4"/>
    </row>
    <row r="125" spans="1:23" x14ac:dyDescent="0.2">
      <c r="A125" s="4">
        <v>50</v>
      </c>
      <c r="B125" s="4">
        <v>0</v>
      </c>
      <c r="C125" s="4">
        <v>0</v>
      </c>
      <c r="D125" s="4">
        <v>1</v>
      </c>
      <c r="E125" s="4">
        <v>214</v>
      </c>
      <c r="F125" s="4">
        <f>ROUND(SourceП2!AS108,O125)</f>
        <v>0</v>
      </c>
      <c r="G125" s="4" t="s">
        <v>174</v>
      </c>
      <c r="H125" s="4" t="s">
        <v>175</v>
      </c>
      <c r="I125" s="4"/>
      <c r="J125" s="4"/>
      <c r="K125" s="4">
        <v>214</v>
      </c>
      <c r="L125" s="4">
        <v>16</v>
      </c>
      <c r="M125" s="4">
        <v>3</v>
      </c>
      <c r="N125" s="4" t="s">
        <v>3</v>
      </c>
      <c r="O125" s="4">
        <v>2</v>
      </c>
      <c r="P125" s="4"/>
      <c r="Q125" s="4"/>
      <c r="R125" s="4"/>
      <c r="S125" s="4"/>
      <c r="T125" s="4"/>
      <c r="U125" s="4"/>
      <c r="V125" s="4"/>
      <c r="W125" s="4"/>
    </row>
    <row r="126" spans="1:23" x14ac:dyDescent="0.2">
      <c r="A126" s="4">
        <v>50</v>
      </c>
      <c r="B126" s="4">
        <v>0</v>
      </c>
      <c r="C126" s="4">
        <v>0</v>
      </c>
      <c r="D126" s="4">
        <v>1</v>
      </c>
      <c r="E126" s="4">
        <v>215</v>
      </c>
      <c r="F126" s="4">
        <f>ROUND(SourceП2!AT108,O126)</f>
        <v>1070436.08</v>
      </c>
      <c r="G126" s="4" t="s">
        <v>176</v>
      </c>
      <c r="H126" s="4" t="s">
        <v>177</v>
      </c>
      <c r="I126" s="4"/>
      <c r="J126" s="4"/>
      <c r="K126" s="4">
        <v>215</v>
      </c>
      <c r="L126" s="4">
        <v>17</v>
      </c>
      <c r="M126" s="4">
        <v>3</v>
      </c>
      <c r="N126" s="4" t="s">
        <v>3</v>
      </c>
      <c r="O126" s="4">
        <v>2</v>
      </c>
      <c r="P126" s="4"/>
      <c r="Q126" s="4"/>
      <c r="R126" s="4"/>
      <c r="S126" s="4"/>
      <c r="T126" s="4"/>
      <c r="U126" s="4"/>
      <c r="V126" s="4"/>
      <c r="W126" s="4"/>
    </row>
    <row r="127" spans="1:23" x14ac:dyDescent="0.2">
      <c r="A127" s="4">
        <v>50</v>
      </c>
      <c r="B127" s="4">
        <v>0</v>
      </c>
      <c r="C127" s="4">
        <v>0</v>
      </c>
      <c r="D127" s="4">
        <v>1</v>
      </c>
      <c r="E127" s="4">
        <v>217</v>
      </c>
      <c r="F127" s="4">
        <f>ROUND(SourceП2!AU108,O127)</f>
        <v>0</v>
      </c>
      <c r="G127" s="4" t="s">
        <v>178</v>
      </c>
      <c r="H127" s="4" t="s">
        <v>179</v>
      </c>
      <c r="I127" s="4"/>
      <c r="J127" s="4"/>
      <c r="K127" s="4">
        <v>217</v>
      </c>
      <c r="L127" s="4">
        <v>18</v>
      </c>
      <c r="M127" s="4">
        <v>3</v>
      </c>
      <c r="N127" s="4" t="s">
        <v>3</v>
      </c>
      <c r="O127" s="4">
        <v>2</v>
      </c>
      <c r="P127" s="4"/>
      <c r="Q127" s="4"/>
      <c r="R127" s="4"/>
      <c r="S127" s="4"/>
      <c r="T127" s="4"/>
      <c r="U127" s="4"/>
      <c r="V127" s="4"/>
      <c r="W127" s="4"/>
    </row>
    <row r="128" spans="1:23" x14ac:dyDescent="0.2">
      <c r="A128" s="4">
        <v>50</v>
      </c>
      <c r="B128" s="4">
        <v>0</v>
      </c>
      <c r="C128" s="4">
        <v>0</v>
      </c>
      <c r="D128" s="4">
        <v>1</v>
      </c>
      <c r="E128" s="4">
        <v>230</v>
      </c>
      <c r="F128" s="4">
        <f>ROUND(SourceП2!BA108,O128)</f>
        <v>0</v>
      </c>
      <c r="G128" s="4" t="s">
        <v>180</v>
      </c>
      <c r="H128" s="4" t="s">
        <v>181</v>
      </c>
      <c r="I128" s="4"/>
      <c r="J128" s="4"/>
      <c r="K128" s="4">
        <v>230</v>
      </c>
      <c r="L128" s="4">
        <v>19</v>
      </c>
      <c r="M128" s="4">
        <v>3</v>
      </c>
      <c r="N128" s="4" t="s">
        <v>3</v>
      </c>
      <c r="O128" s="4">
        <v>2</v>
      </c>
      <c r="P128" s="4"/>
      <c r="Q128" s="4"/>
      <c r="R128" s="4"/>
      <c r="S128" s="4"/>
      <c r="T128" s="4"/>
      <c r="U128" s="4"/>
      <c r="V128" s="4"/>
      <c r="W128" s="4"/>
    </row>
    <row r="129" spans="1:23" x14ac:dyDescent="0.2">
      <c r="A129" s="4">
        <v>50</v>
      </c>
      <c r="B129" s="4">
        <v>0</v>
      </c>
      <c r="C129" s="4">
        <v>0</v>
      </c>
      <c r="D129" s="4">
        <v>1</v>
      </c>
      <c r="E129" s="4">
        <v>206</v>
      </c>
      <c r="F129" s="4">
        <f>ROUND(SourceП2!T108,O129)</f>
        <v>0</v>
      </c>
      <c r="G129" s="4" t="s">
        <v>182</v>
      </c>
      <c r="H129" s="4" t="s">
        <v>183</v>
      </c>
      <c r="I129" s="4"/>
      <c r="J129" s="4"/>
      <c r="K129" s="4">
        <v>206</v>
      </c>
      <c r="L129" s="4">
        <v>20</v>
      </c>
      <c r="M129" s="4">
        <v>3</v>
      </c>
      <c r="N129" s="4" t="s">
        <v>3</v>
      </c>
      <c r="O129" s="4">
        <v>2</v>
      </c>
      <c r="P129" s="4"/>
      <c r="Q129" s="4"/>
      <c r="R129" s="4"/>
      <c r="S129" s="4"/>
      <c r="T129" s="4"/>
      <c r="U129" s="4"/>
      <c r="V129" s="4"/>
      <c r="W129" s="4"/>
    </row>
    <row r="130" spans="1:23" x14ac:dyDescent="0.2">
      <c r="A130" s="4">
        <v>50</v>
      </c>
      <c r="B130" s="4">
        <v>0</v>
      </c>
      <c r="C130" s="4">
        <v>0</v>
      </c>
      <c r="D130" s="4">
        <v>1</v>
      </c>
      <c r="E130" s="4">
        <v>207</v>
      </c>
      <c r="F130" s="4">
        <f>SourceП2!U108</f>
        <v>1010.5993</v>
      </c>
      <c r="G130" s="4" t="s">
        <v>184</v>
      </c>
      <c r="H130" s="4" t="s">
        <v>185</v>
      </c>
      <c r="I130" s="4"/>
      <c r="J130" s="4"/>
      <c r="K130" s="4">
        <v>207</v>
      </c>
      <c r="L130" s="4">
        <v>21</v>
      </c>
      <c r="M130" s="4">
        <v>3</v>
      </c>
      <c r="N130" s="4" t="s">
        <v>3</v>
      </c>
      <c r="O130" s="4">
        <v>-1</v>
      </c>
      <c r="P130" s="4"/>
      <c r="Q130" s="4"/>
      <c r="R130" s="4"/>
      <c r="S130" s="4"/>
      <c r="T130" s="4"/>
      <c r="U130" s="4"/>
      <c r="V130" s="4"/>
      <c r="W130" s="4"/>
    </row>
    <row r="131" spans="1:23" x14ac:dyDescent="0.2">
      <c r="A131" s="4">
        <v>50</v>
      </c>
      <c r="B131" s="4">
        <v>0</v>
      </c>
      <c r="C131" s="4">
        <v>0</v>
      </c>
      <c r="D131" s="4">
        <v>1</v>
      </c>
      <c r="E131" s="4">
        <v>208</v>
      </c>
      <c r="F131" s="4">
        <f>SourceП2!V108</f>
        <v>61.520800000000001</v>
      </c>
      <c r="G131" s="4" t="s">
        <v>186</v>
      </c>
      <c r="H131" s="4" t="s">
        <v>187</v>
      </c>
      <c r="I131" s="4"/>
      <c r="J131" s="4"/>
      <c r="K131" s="4">
        <v>208</v>
      </c>
      <c r="L131" s="4">
        <v>22</v>
      </c>
      <c r="M131" s="4">
        <v>3</v>
      </c>
      <c r="N131" s="4" t="s">
        <v>3</v>
      </c>
      <c r="O131" s="4">
        <v>-1</v>
      </c>
      <c r="P131" s="4"/>
      <c r="Q131" s="4"/>
      <c r="R131" s="4"/>
      <c r="S131" s="4"/>
      <c r="T131" s="4"/>
      <c r="U131" s="4"/>
      <c r="V131" s="4"/>
      <c r="W131" s="4"/>
    </row>
    <row r="132" spans="1:23" x14ac:dyDescent="0.2">
      <c r="A132" s="4">
        <v>50</v>
      </c>
      <c r="B132" s="4">
        <v>0</v>
      </c>
      <c r="C132" s="4">
        <v>0</v>
      </c>
      <c r="D132" s="4">
        <v>1</v>
      </c>
      <c r="E132" s="4">
        <v>209</v>
      </c>
      <c r="F132" s="4">
        <f>ROUND(SourceП2!W108,O132)</f>
        <v>0</v>
      </c>
      <c r="G132" s="4" t="s">
        <v>188</v>
      </c>
      <c r="H132" s="4" t="s">
        <v>189</v>
      </c>
      <c r="I132" s="4"/>
      <c r="J132" s="4"/>
      <c r="K132" s="4">
        <v>209</v>
      </c>
      <c r="L132" s="4">
        <v>23</v>
      </c>
      <c r="M132" s="4">
        <v>3</v>
      </c>
      <c r="N132" s="4" t="s">
        <v>3</v>
      </c>
      <c r="O132" s="4">
        <v>2</v>
      </c>
      <c r="P132" s="4"/>
      <c r="Q132" s="4"/>
      <c r="R132" s="4"/>
      <c r="S132" s="4"/>
      <c r="T132" s="4"/>
      <c r="U132" s="4"/>
      <c r="V132" s="4"/>
      <c r="W132" s="4"/>
    </row>
    <row r="133" spans="1:23" x14ac:dyDescent="0.2">
      <c r="A133" s="4">
        <v>50</v>
      </c>
      <c r="B133" s="4">
        <v>0</v>
      </c>
      <c r="C133" s="4">
        <v>0</v>
      </c>
      <c r="D133" s="4">
        <v>1</v>
      </c>
      <c r="E133" s="4">
        <v>210</v>
      </c>
      <c r="F133" s="4">
        <f>ROUND(SourceП2!X108,O133)</f>
        <v>79337.13</v>
      </c>
      <c r="G133" s="4" t="s">
        <v>190</v>
      </c>
      <c r="H133" s="4" t="s">
        <v>191</v>
      </c>
      <c r="I133" s="4"/>
      <c r="J133" s="4"/>
      <c r="K133" s="4">
        <v>210</v>
      </c>
      <c r="L133" s="4">
        <v>24</v>
      </c>
      <c r="M133" s="4">
        <v>3</v>
      </c>
      <c r="N133" s="4" t="s">
        <v>3</v>
      </c>
      <c r="O133" s="4">
        <v>2</v>
      </c>
      <c r="P133" s="4"/>
      <c r="Q133" s="4"/>
      <c r="R133" s="4"/>
      <c r="S133" s="4"/>
      <c r="T133" s="4"/>
      <c r="U133" s="4"/>
      <c r="V133" s="4"/>
      <c r="W133" s="4"/>
    </row>
    <row r="134" spans="1:23" x14ac:dyDescent="0.2">
      <c r="A134" s="4">
        <v>50</v>
      </c>
      <c r="B134" s="4">
        <v>0</v>
      </c>
      <c r="C134" s="4">
        <v>0</v>
      </c>
      <c r="D134" s="4">
        <v>1</v>
      </c>
      <c r="E134" s="4">
        <v>211</v>
      </c>
      <c r="F134" s="4">
        <f>ROUND(SourceП2!Y108,O134)</f>
        <v>57633.18</v>
      </c>
      <c r="G134" s="4" t="s">
        <v>192</v>
      </c>
      <c r="H134" s="4" t="s">
        <v>193</v>
      </c>
      <c r="I134" s="4"/>
      <c r="J134" s="4"/>
      <c r="K134" s="4">
        <v>211</v>
      </c>
      <c r="L134" s="4">
        <v>25</v>
      </c>
      <c r="M134" s="4">
        <v>3</v>
      </c>
      <c r="N134" s="4" t="s">
        <v>3</v>
      </c>
      <c r="O134" s="4">
        <v>2</v>
      </c>
      <c r="P134" s="4"/>
      <c r="Q134" s="4"/>
      <c r="R134" s="4"/>
      <c r="S134" s="4"/>
      <c r="T134" s="4"/>
      <c r="U134" s="4"/>
      <c r="V134" s="4"/>
      <c r="W134" s="4"/>
    </row>
    <row r="135" spans="1:23" x14ac:dyDescent="0.2">
      <c r="A135" s="4">
        <v>50</v>
      </c>
      <c r="B135" s="4">
        <v>0</v>
      </c>
      <c r="C135" s="4">
        <v>0</v>
      </c>
      <c r="D135" s="4">
        <v>1</v>
      </c>
      <c r="E135" s="4">
        <v>224</v>
      </c>
      <c r="F135" s="4">
        <f>ROUND(SourceП2!AR108,O135)</f>
        <v>1070436.08</v>
      </c>
      <c r="G135" s="4" t="s">
        <v>194</v>
      </c>
      <c r="H135" s="4" t="s">
        <v>195</v>
      </c>
      <c r="I135" s="4"/>
      <c r="J135" s="4"/>
      <c r="K135" s="4">
        <v>224</v>
      </c>
      <c r="L135" s="4">
        <v>26</v>
      </c>
      <c r="M135" s="4">
        <v>3</v>
      </c>
      <c r="N135" s="4" t="s">
        <v>3</v>
      </c>
      <c r="O135" s="4">
        <v>2</v>
      </c>
      <c r="P135" s="4"/>
      <c r="Q135" s="4"/>
      <c r="R135" s="4"/>
      <c r="S135" s="4"/>
      <c r="T135" s="4"/>
      <c r="U135" s="4"/>
      <c r="V135" s="4"/>
      <c r="W135" s="4"/>
    </row>
    <row r="138" spans="1:23" x14ac:dyDescent="0.2">
      <c r="A138">
        <v>70</v>
      </c>
      <c r="B138">
        <v>1</v>
      </c>
      <c r="D138">
        <v>1</v>
      </c>
      <c r="E138" t="s">
        <v>201</v>
      </c>
      <c r="F138" t="s">
        <v>202</v>
      </c>
      <c r="G138">
        <v>1</v>
      </c>
      <c r="H138">
        <v>0</v>
      </c>
      <c r="I138" t="s">
        <v>3</v>
      </c>
      <c r="J138">
        <v>1</v>
      </c>
      <c r="K138">
        <v>0</v>
      </c>
      <c r="L138" t="s">
        <v>3</v>
      </c>
      <c r="M138" t="s">
        <v>3</v>
      </c>
      <c r="N138">
        <v>0</v>
      </c>
    </row>
    <row r="139" spans="1:23" x14ac:dyDescent="0.2">
      <c r="A139">
        <v>70</v>
      </c>
      <c r="B139">
        <v>1</v>
      </c>
      <c r="D139">
        <v>2</v>
      </c>
      <c r="E139" t="s">
        <v>203</v>
      </c>
      <c r="F139" t="s">
        <v>204</v>
      </c>
      <c r="G139">
        <v>0</v>
      </c>
      <c r="H139">
        <v>0</v>
      </c>
      <c r="I139" t="s">
        <v>3</v>
      </c>
      <c r="J139">
        <v>1</v>
      </c>
      <c r="K139">
        <v>0</v>
      </c>
      <c r="L139" t="s">
        <v>3</v>
      </c>
      <c r="M139" t="s">
        <v>3</v>
      </c>
      <c r="N139">
        <v>0</v>
      </c>
    </row>
    <row r="140" spans="1:23" x14ac:dyDescent="0.2">
      <c r="A140">
        <v>70</v>
      </c>
      <c r="B140">
        <v>1</v>
      </c>
      <c r="D140">
        <v>3</v>
      </c>
      <c r="E140" t="s">
        <v>205</v>
      </c>
      <c r="F140" t="s">
        <v>206</v>
      </c>
      <c r="G140">
        <v>0</v>
      </c>
      <c r="H140">
        <v>0</v>
      </c>
      <c r="I140" t="s">
        <v>3</v>
      </c>
      <c r="J140">
        <v>1</v>
      </c>
      <c r="K140">
        <v>0</v>
      </c>
      <c r="L140" t="s">
        <v>3</v>
      </c>
      <c r="M140" t="s">
        <v>3</v>
      </c>
      <c r="N140">
        <v>0</v>
      </c>
    </row>
    <row r="141" spans="1:23" x14ac:dyDescent="0.2">
      <c r="A141">
        <v>70</v>
      </c>
      <c r="B141">
        <v>1</v>
      </c>
      <c r="D141">
        <v>4</v>
      </c>
      <c r="E141" t="s">
        <v>207</v>
      </c>
      <c r="F141" t="s">
        <v>208</v>
      </c>
      <c r="G141">
        <v>0</v>
      </c>
      <c r="H141">
        <v>0</v>
      </c>
      <c r="I141" t="s">
        <v>209</v>
      </c>
      <c r="J141">
        <v>0</v>
      </c>
      <c r="K141">
        <v>0</v>
      </c>
      <c r="L141" t="s">
        <v>3</v>
      </c>
      <c r="M141" t="s">
        <v>3</v>
      </c>
      <c r="N141">
        <v>0</v>
      </c>
    </row>
    <row r="142" spans="1:23" x14ac:dyDescent="0.2">
      <c r="A142">
        <v>70</v>
      </c>
      <c r="B142">
        <v>1</v>
      </c>
      <c r="D142">
        <v>5</v>
      </c>
      <c r="E142" t="s">
        <v>210</v>
      </c>
      <c r="F142" t="s">
        <v>211</v>
      </c>
      <c r="G142">
        <v>0</v>
      </c>
      <c r="H142">
        <v>0</v>
      </c>
      <c r="I142" t="s">
        <v>212</v>
      </c>
      <c r="J142">
        <v>0</v>
      </c>
      <c r="K142">
        <v>0</v>
      </c>
      <c r="L142" t="s">
        <v>3</v>
      </c>
      <c r="M142" t="s">
        <v>3</v>
      </c>
      <c r="N142">
        <v>0</v>
      </c>
    </row>
    <row r="143" spans="1:23" x14ac:dyDescent="0.2">
      <c r="A143">
        <v>70</v>
      </c>
      <c r="B143">
        <v>1</v>
      </c>
      <c r="D143">
        <v>6</v>
      </c>
      <c r="E143" t="s">
        <v>213</v>
      </c>
      <c r="F143" t="s">
        <v>214</v>
      </c>
      <c r="G143">
        <v>0</v>
      </c>
      <c r="H143">
        <v>0</v>
      </c>
      <c r="I143" t="s">
        <v>215</v>
      </c>
      <c r="J143">
        <v>0</v>
      </c>
      <c r="K143">
        <v>0</v>
      </c>
      <c r="L143" t="s">
        <v>3</v>
      </c>
      <c r="M143" t="s">
        <v>3</v>
      </c>
      <c r="N143">
        <v>0</v>
      </c>
    </row>
    <row r="144" spans="1:23" x14ac:dyDescent="0.2">
      <c r="A144">
        <v>70</v>
      </c>
      <c r="B144">
        <v>1</v>
      </c>
      <c r="D144">
        <v>7</v>
      </c>
      <c r="E144" t="s">
        <v>216</v>
      </c>
      <c r="F144" t="s">
        <v>217</v>
      </c>
      <c r="G144">
        <v>0</v>
      </c>
      <c r="H144">
        <v>0</v>
      </c>
      <c r="I144" t="s">
        <v>3</v>
      </c>
      <c r="J144">
        <v>0</v>
      </c>
      <c r="K144">
        <v>0</v>
      </c>
      <c r="L144" t="s">
        <v>3</v>
      </c>
      <c r="M144" t="s">
        <v>3</v>
      </c>
      <c r="N144">
        <v>0</v>
      </c>
    </row>
    <row r="145" spans="1:14" x14ac:dyDescent="0.2">
      <c r="A145">
        <v>70</v>
      </c>
      <c r="B145">
        <v>1</v>
      </c>
      <c r="D145">
        <v>8</v>
      </c>
      <c r="E145" t="s">
        <v>218</v>
      </c>
      <c r="F145" t="s">
        <v>219</v>
      </c>
      <c r="G145">
        <v>0</v>
      </c>
      <c r="H145">
        <v>0</v>
      </c>
      <c r="I145" t="s">
        <v>220</v>
      </c>
      <c r="J145">
        <v>0</v>
      </c>
      <c r="K145">
        <v>0</v>
      </c>
      <c r="L145" t="s">
        <v>3</v>
      </c>
      <c r="M145" t="s">
        <v>3</v>
      </c>
      <c r="N145">
        <v>0</v>
      </c>
    </row>
    <row r="146" spans="1:14" x14ac:dyDescent="0.2">
      <c r="A146">
        <v>70</v>
      </c>
      <c r="B146">
        <v>1</v>
      </c>
      <c r="D146">
        <v>9</v>
      </c>
      <c r="E146" t="s">
        <v>221</v>
      </c>
      <c r="F146" t="s">
        <v>222</v>
      </c>
      <c r="G146">
        <v>0</v>
      </c>
      <c r="H146">
        <v>0</v>
      </c>
      <c r="I146" t="s">
        <v>223</v>
      </c>
      <c r="J146">
        <v>0</v>
      </c>
      <c r="K146">
        <v>0</v>
      </c>
      <c r="L146" t="s">
        <v>3</v>
      </c>
      <c r="M146" t="s">
        <v>3</v>
      </c>
      <c r="N146">
        <v>0</v>
      </c>
    </row>
    <row r="147" spans="1:14" x14ac:dyDescent="0.2">
      <c r="A147">
        <v>70</v>
      </c>
      <c r="B147">
        <v>1</v>
      </c>
      <c r="D147">
        <v>10</v>
      </c>
      <c r="E147" t="s">
        <v>224</v>
      </c>
      <c r="F147" t="s">
        <v>225</v>
      </c>
      <c r="G147">
        <v>0</v>
      </c>
      <c r="H147">
        <v>0</v>
      </c>
      <c r="I147" t="s">
        <v>226</v>
      </c>
      <c r="J147">
        <v>0</v>
      </c>
      <c r="K147">
        <v>0</v>
      </c>
      <c r="L147" t="s">
        <v>3</v>
      </c>
      <c r="M147" t="s">
        <v>3</v>
      </c>
      <c r="N147">
        <v>0</v>
      </c>
    </row>
    <row r="148" spans="1:14" x14ac:dyDescent="0.2">
      <c r="A148">
        <v>70</v>
      </c>
      <c r="B148">
        <v>1</v>
      </c>
      <c r="D148">
        <v>11</v>
      </c>
      <c r="E148" t="s">
        <v>227</v>
      </c>
      <c r="F148" t="s">
        <v>228</v>
      </c>
      <c r="G148">
        <v>0</v>
      </c>
      <c r="H148">
        <v>0</v>
      </c>
      <c r="I148" t="s">
        <v>229</v>
      </c>
      <c r="J148">
        <v>0</v>
      </c>
      <c r="K148">
        <v>0</v>
      </c>
      <c r="L148" t="s">
        <v>3</v>
      </c>
      <c r="M148" t="s">
        <v>3</v>
      </c>
      <c r="N148">
        <v>0</v>
      </c>
    </row>
    <row r="149" spans="1:14" x14ac:dyDescent="0.2">
      <c r="A149">
        <v>70</v>
      </c>
      <c r="B149">
        <v>1</v>
      </c>
      <c r="D149">
        <v>12</v>
      </c>
      <c r="E149" t="s">
        <v>230</v>
      </c>
      <c r="F149" t="s">
        <v>231</v>
      </c>
      <c r="G149">
        <v>0</v>
      </c>
      <c r="H149">
        <v>0</v>
      </c>
      <c r="I149" t="s">
        <v>3</v>
      </c>
      <c r="J149">
        <v>0</v>
      </c>
      <c r="K149">
        <v>0</v>
      </c>
      <c r="L149" t="s">
        <v>3</v>
      </c>
      <c r="M149" t="s">
        <v>3</v>
      </c>
      <c r="N149">
        <v>0</v>
      </c>
    </row>
    <row r="150" spans="1:14" x14ac:dyDescent="0.2">
      <c r="A150">
        <v>70</v>
      </c>
      <c r="B150">
        <v>1</v>
      </c>
      <c r="D150">
        <v>1</v>
      </c>
      <c r="E150" t="s">
        <v>232</v>
      </c>
      <c r="F150" t="s">
        <v>233</v>
      </c>
      <c r="G150">
        <v>0.9</v>
      </c>
      <c r="H150">
        <v>1</v>
      </c>
      <c r="I150" t="s">
        <v>234</v>
      </c>
      <c r="J150">
        <v>0</v>
      </c>
      <c r="K150">
        <v>0</v>
      </c>
      <c r="L150" t="s">
        <v>3</v>
      </c>
      <c r="M150" t="s">
        <v>3</v>
      </c>
      <c r="N150">
        <v>0</v>
      </c>
    </row>
    <row r="151" spans="1:14" x14ac:dyDescent="0.2">
      <c r="A151">
        <v>70</v>
      </c>
      <c r="B151">
        <v>1</v>
      </c>
      <c r="D151">
        <v>2</v>
      </c>
      <c r="E151" t="s">
        <v>235</v>
      </c>
      <c r="F151" t="s">
        <v>236</v>
      </c>
      <c r="G151">
        <v>0.85</v>
      </c>
      <c r="H151">
        <v>1</v>
      </c>
      <c r="I151" t="s">
        <v>237</v>
      </c>
      <c r="J151">
        <v>0</v>
      </c>
      <c r="K151">
        <v>0</v>
      </c>
      <c r="L151" t="s">
        <v>3</v>
      </c>
      <c r="M151" t="s">
        <v>3</v>
      </c>
      <c r="N151">
        <v>0</v>
      </c>
    </row>
    <row r="152" spans="1:14" x14ac:dyDescent="0.2">
      <c r="A152">
        <v>70</v>
      </c>
      <c r="B152">
        <v>1</v>
      </c>
      <c r="D152">
        <v>3</v>
      </c>
      <c r="E152" t="s">
        <v>238</v>
      </c>
      <c r="F152" t="s">
        <v>239</v>
      </c>
      <c r="G152">
        <v>1</v>
      </c>
      <c r="H152">
        <v>0.85</v>
      </c>
      <c r="I152" t="s">
        <v>240</v>
      </c>
      <c r="J152">
        <v>0</v>
      </c>
      <c r="K152">
        <v>0</v>
      </c>
      <c r="L152" t="s">
        <v>3</v>
      </c>
      <c r="M152" t="s">
        <v>3</v>
      </c>
      <c r="N152">
        <v>0</v>
      </c>
    </row>
    <row r="153" spans="1:14" x14ac:dyDescent="0.2">
      <c r="A153">
        <v>70</v>
      </c>
      <c r="B153">
        <v>1</v>
      </c>
      <c r="D153">
        <v>4</v>
      </c>
      <c r="E153" t="s">
        <v>241</v>
      </c>
      <c r="F153" t="s">
        <v>242</v>
      </c>
      <c r="G153">
        <v>1</v>
      </c>
      <c r="H153">
        <v>0</v>
      </c>
      <c r="I153" t="s">
        <v>3</v>
      </c>
      <c r="J153">
        <v>0</v>
      </c>
      <c r="K153">
        <v>0</v>
      </c>
      <c r="L153" t="s">
        <v>3</v>
      </c>
      <c r="M153" t="s">
        <v>3</v>
      </c>
      <c r="N153">
        <v>0</v>
      </c>
    </row>
    <row r="154" spans="1:14" x14ac:dyDescent="0.2">
      <c r="A154">
        <v>70</v>
      </c>
      <c r="B154">
        <v>1</v>
      </c>
      <c r="D154">
        <v>5</v>
      </c>
      <c r="E154" t="s">
        <v>243</v>
      </c>
      <c r="F154" t="s">
        <v>244</v>
      </c>
      <c r="G154">
        <v>1</v>
      </c>
      <c r="H154">
        <v>0.8</v>
      </c>
      <c r="I154" t="s">
        <v>245</v>
      </c>
      <c r="J154">
        <v>0</v>
      </c>
      <c r="K154">
        <v>0</v>
      </c>
      <c r="L154" t="s">
        <v>3</v>
      </c>
      <c r="M154" t="s">
        <v>3</v>
      </c>
      <c r="N154">
        <v>0</v>
      </c>
    </row>
    <row r="155" spans="1:14" x14ac:dyDescent="0.2">
      <c r="A155">
        <v>70</v>
      </c>
      <c r="B155">
        <v>1</v>
      </c>
      <c r="D155">
        <v>6</v>
      </c>
      <c r="E155" t="s">
        <v>246</v>
      </c>
      <c r="F155" t="s">
        <v>247</v>
      </c>
      <c r="G155">
        <v>0.85</v>
      </c>
      <c r="H155">
        <v>0</v>
      </c>
      <c r="I155" t="s">
        <v>3</v>
      </c>
      <c r="J155">
        <v>0</v>
      </c>
      <c r="K155">
        <v>0</v>
      </c>
      <c r="L155" t="s">
        <v>3</v>
      </c>
      <c r="M155" t="s">
        <v>3</v>
      </c>
      <c r="N155">
        <v>0</v>
      </c>
    </row>
    <row r="156" spans="1:14" x14ac:dyDescent="0.2">
      <c r="A156">
        <v>70</v>
      </c>
      <c r="B156">
        <v>1</v>
      </c>
      <c r="D156">
        <v>7</v>
      </c>
      <c r="E156" t="s">
        <v>248</v>
      </c>
      <c r="F156" t="s">
        <v>249</v>
      </c>
      <c r="G156">
        <v>0.8</v>
      </c>
      <c r="H156">
        <v>0</v>
      </c>
      <c r="I156" t="s">
        <v>3</v>
      </c>
      <c r="J156">
        <v>0</v>
      </c>
      <c r="K156">
        <v>0</v>
      </c>
      <c r="L156" t="s">
        <v>3</v>
      </c>
      <c r="M156" t="s">
        <v>3</v>
      </c>
      <c r="N156">
        <v>0</v>
      </c>
    </row>
    <row r="157" spans="1:14" x14ac:dyDescent="0.2">
      <c r="A157">
        <v>70</v>
      </c>
      <c r="B157">
        <v>1</v>
      </c>
      <c r="D157">
        <v>8</v>
      </c>
      <c r="E157" t="s">
        <v>250</v>
      </c>
      <c r="F157" t="s">
        <v>251</v>
      </c>
      <c r="G157">
        <v>0.94</v>
      </c>
      <c r="H157">
        <v>0</v>
      </c>
      <c r="I157" t="s">
        <v>3</v>
      </c>
      <c r="J157">
        <v>0</v>
      </c>
      <c r="K157">
        <v>0</v>
      </c>
      <c r="L157" t="s">
        <v>3</v>
      </c>
      <c r="M157" t="s">
        <v>3</v>
      </c>
      <c r="N157">
        <v>0</v>
      </c>
    </row>
    <row r="158" spans="1:14" x14ac:dyDescent="0.2">
      <c r="A158">
        <v>70</v>
      </c>
      <c r="B158">
        <v>1</v>
      </c>
      <c r="D158">
        <v>9</v>
      </c>
      <c r="E158" t="s">
        <v>252</v>
      </c>
      <c r="F158" t="s">
        <v>253</v>
      </c>
      <c r="G158">
        <v>0.9</v>
      </c>
      <c r="H158">
        <v>0</v>
      </c>
      <c r="I158" t="s">
        <v>3</v>
      </c>
      <c r="J158">
        <v>0</v>
      </c>
      <c r="K158">
        <v>0</v>
      </c>
      <c r="L158" t="s">
        <v>3</v>
      </c>
      <c r="M158" t="s">
        <v>3</v>
      </c>
      <c r="N158">
        <v>0</v>
      </c>
    </row>
    <row r="159" spans="1:14" x14ac:dyDescent="0.2">
      <c r="A159">
        <v>70</v>
      </c>
      <c r="B159">
        <v>1</v>
      </c>
      <c r="D159">
        <v>10</v>
      </c>
      <c r="E159" t="s">
        <v>254</v>
      </c>
      <c r="F159" t="s">
        <v>255</v>
      </c>
      <c r="G159">
        <v>0.6</v>
      </c>
      <c r="H159">
        <v>0</v>
      </c>
      <c r="I159" t="s">
        <v>3</v>
      </c>
      <c r="J159">
        <v>0</v>
      </c>
      <c r="K159">
        <v>0</v>
      </c>
      <c r="L159" t="s">
        <v>3</v>
      </c>
      <c r="M159" t="s">
        <v>3</v>
      </c>
      <c r="N159">
        <v>0</v>
      </c>
    </row>
    <row r="160" spans="1:14" x14ac:dyDescent="0.2">
      <c r="A160">
        <v>70</v>
      </c>
      <c r="B160">
        <v>1</v>
      </c>
      <c r="D160">
        <v>11</v>
      </c>
      <c r="E160" t="s">
        <v>256</v>
      </c>
      <c r="F160" t="s">
        <v>257</v>
      </c>
      <c r="G160">
        <v>1.2</v>
      </c>
      <c r="H160">
        <v>0</v>
      </c>
      <c r="I160" t="s">
        <v>3</v>
      </c>
      <c r="J160">
        <v>0</v>
      </c>
      <c r="K160">
        <v>0</v>
      </c>
      <c r="L160" t="s">
        <v>3</v>
      </c>
      <c r="M160" t="s">
        <v>3</v>
      </c>
      <c r="N160">
        <v>0</v>
      </c>
    </row>
    <row r="161" spans="1:34" x14ac:dyDescent="0.2">
      <c r="A161">
        <v>70</v>
      </c>
      <c r="B161">
        <v>1</v>
      </c>
      <c r="D161">
        <v>12</v>
      </c>
      <c r="E161" t="s">
        <v>258</v>
      </c>
      <c r="F161" t="s">
        <v>259</v>
      </c>
      <c r="G161">
        <v>0</v>
      </c>
      <c r="H161">
        <v>0</v>
      </c>
      <c r="I161" t="s">
        <v>3</v>
      </c>
      <c r="J161">
        <v>0</v>
      </c>
      <c r="K161">
        <v>0</v>
      </c>
      <c r="L161" t="s">
        <v>3</v>
      </c>
      <c r="M161" t="s">
        <v>3</v>
      </c>
      <c r="N161">
        <v>0</v>
      </c>
    </row>
    <row r="162" spans="1:34" x14ac:dyDescent="0.2">
      <c r="A162">
        <v>70</v>
      </c>
      <c r="B162">
        <v>1</v>
      </c>
      <c r="D162">
        <v>13</v>
      </c>
      <c r="E162" t="s">
        <v>260</v>
      </c>
      <c r="F162" t="s">
        <v>261</v>
      </c>
      <c r="G162">
        <v>0.94</v>
      </c>
      <c r="H162">
        <v>0</v>
      </c>
      <c r="I162" t="s">
        <v>3</v>
      </c>
      <c r="J162">
        <v>0</v>
      </c>
      <c r="K162">
        <v>0</v>
      </c>
      <c r="L162" t="s">
        <v>3</v>
      </c>
      <c r="M162" t="s">
        <v>3</v>
      </c>
      <c r="N162">
        <v>0</v>
      </c>
    </row>
    <row r="164" spans="1:34" x14ac:dyDescent="0.2">
      <c r="A164">
        <v>-1</v>
      </c>
    </row>
    <row r="166" spans="1:34" x14ac:dyDescent="0.2">
      <c r="A166" s="3">
        <v>75</v>
      </c>
      <c r="B166" s="3" t="s">
        <v>262</v>
      </c>
      <c r="C166" s="3">
        <v>2017</v>
      </c>
      <c r="D166" s="3">
        <v>3</v>
      </c>
      <c r="E166" s="3">
        <v>0</v>
      </c>
      <c r="F166" s="3">
        <v>0</v>
      </c>
      <c r="G166" s="3">
        <v>0</v>
      </c>
      <c r="H166" s="3">
        <v>1</v>
      </c>
      <c r="I166" s="3">
        <v>0</v>
      </c>
      <c r="J166" s="3">
        <v>1</v>
      </c>
      <c r="K166" s="3">
        <v>0</v>
      </c>
      <c r="L166" s="3">
        <v>0</v>
      </c>
      <c r="M166" s="3">
        <v>0</v>
      </c>
      <c r="N166" s="3">
        <v>39045951</v>
      </c>
      <c r="O166" s="3">
        <v>1</v>
      </c>
    </row>
    <row r="167" spans="1:34" x14ac:dyDescent="0.2">
      <c r="A167" s="5">
        <v>3</v>
      </c>
      <c r="B167" s="5" t="s">
        <v>263</v>
      </c>
      <c r="C167" s="5">
        <v>7.61</v>
      </c>
      <c r="D167" s="5">
        <v>1</v>
      </c>
      <c r="E167" s="5">
        <v>1</v>
      </c>
      <c r="F167" s="5">
        <v>1</v>
      </c>
      <c r="G167" s="5">
        <v>1</v>
      </c>
      <c r="H167" s="5">
        <v>1</v>
      </c>
      <c r="I167" s="5">
        <v>1</v>
      </c>
      <c r="J167" s="5">
        <v>1</v>
      </c>
      <c r="K167" s="5">
        <v>1</v>
      </c>
      <c r="L167" s="5">
        <v>1</v>
      </c>
      <c r="M167" s="5">
        <v>7.61</v>
      </c>
      <c r="N167" s="5">
        <v>1</v>
      </c>
      <c r="O167" s="5">
        <v>1</v>
      </c>
      <c r="P167" s="5">
        <v>1</v>
      </c>
      <c r="Q167" s="5">
        <v>1</v>
      </c>
      <c r="R167" s="5">
        <v>1</v>
      </c>
      <c r="S167" s="5" t="s">
        <v>3</v>
      </c>
      <c r="T167" s="5" t="s">
        <v>3</v>
      </c>
      <c r="U167" s="5" t="s">
        <v>3</v>
      </c>
      <c r="V167" s="5" t="s">
        <v>3</v>
      </c>
      <c r="W167" s="5" t="s">
        <v>3</v>
      </c>
      <c r="X167" s="5" t="s">
        <v>3</v>
      </c>
      <c r="Y167" s="5" t="s">
        <v>3</v>
      </c>
      <c r="Z167" s="5" t="s">
        <v>3</v>
      </c>
      <c r="AA167" s="5" t="s">
        <v>3</v>
      </c>
      <c r="AB167" s="5" t="s">
        <v>3</v>
      </c>
      <c r="AC167" s="5" t="s">
        <v>3</v>
      </c>
      <c r="AD167" s="5" t="s">
        <v>3</v>
      </c>
      <c r="AE167" s="5" t="s">
        <v>3</v>
      </c>
      <c r="AF167" s="5" t="s">
        <v>3</v>
      </c>
      <c r="AG167" s="5" t="s">
        <v>3</v>
      </c>
      <c r="AH167" s="5" t="s">
        <v>3</v>
      </c>
    </row>
    <row r="171" spans="1:34" x14ac:dyDescent="0.2">
      <c r="A171">
        <v>65</v>
      </c>
      <c r="C171">
        <v>1</v>
      </c>
      <c r="D171">
        <v>0</v>
      </c>
      <c r="E171">
        <v>245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K146"/>
  <sheetViews>
    <sheetView workbookViewId="0">
      <selection activeCell="D137" sqref="D137:H146"/>
    </sheetView>
  </sheetViews>
  <sheetFormatPr defaultColWidth="9.140625" defaultRowHeight="12.75" x14ac:dyDescent="0.2"/>
  <cols>
    <col min="1" max="256" width="9.140625" customWidth="1"/>
  </cols>
  <sheetData>
    <row r="1" spans="1:133" x14ac:dyDescent="0.2">
      <c r="A1">
        <v>0</v>
      </c>
      <c r="B1" t="s">
        <v>0</v>
      </c>
      <c r="D1" t="s">
        <v>1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0</v>
      </c>
      <c r="L1">
        <v>13277</v>
      </c>
      <c r="M1">
        <v>10</v>
      </c>
    </row>
    <row r="12" spans="1:133" x14ac:dyDescent="0.2">
      <c r="A12" s="1">
        <v>1</v>
      </c>
      <c r="B12" s="1">
        <v>141</v>
      </c>
      <c r="C12" s="1">
        <v>0</v>
      </c>
      <c r="D12" s="1">
        <f>ROW(A83)</f>
        <v>83</v>
      </c>
      <c r="E12" s="1">
        <v>0</v>
      </c>
      <c r="F12" s="1" t="s">
        <v>3</v>
      </c>
      <c r="G12" s="1" t="s">
        <v>419</v>
      </c>
      <c r="H12" s="1" t="s">
        <v>3</v>
      </c>
      <c r="I12" s="1">
        <v>0</v>
      </c>
      <c r="J12" s="1" t="s">
        <v>3</v>
      </c>
      <c r="K12" s="1">
        <v>0</v>
      </c>
      <c r="L12" s="1"/>
      <c r="M12" s="1"/>
      <c r="N12" s="1"/>
      <c r="O12" s="1">
        <v>0</v>
      </c>
      <c r="P12" s="1">
        <v>0</v>
      </c>
      <c r="Q12" s="1">
        <v>0</v>
      </c>
      <c r="R12" s="1">
        <v>0</v>
      </c>
      <c r="S12" s="1"/>
      <c r="T12" s="1"/>
      <c r="U12" s="1" t="s">
        <v>3</v>
      </c>
      <c r="V12" s="1">
        <v>0</v>
      </c>
      <c r="W12" s="1" t="s">
        <v>3</v>
      </c>
      <c r="X12" s="1" t="s">
        <v>3</v>
      </c>
      <c r="Y12" s="1" t="s">
        <v>3</v>
      </c>
      <c r="Z12" s="1" t="s">
        <v>3</v>
      </c>
      <c r="AA12" s="1" t="s">
        <v>3</v>
      </c>
      <c r="AB12" s="1" t="s">
        <v>3</v>
      </c>
      <c r="AC12" s="1" t="s">
        <v>3</v>
      </c>
      <c r="AD12" s="1" t="s">
        <v>3</v>
      </c>
      <c r="AE12" s="1" t="s">
        <v>3</v>
      </c>
      <c r="AF12" s="1" t="s">
        <v>3</v>
      </c>
      <c r="AG12" s="1" t="s">
        <v>3</v>
      </c>
      <c r="AH12" s="1" t="s">
        <v>3</v>
      </c>
      <c r="AI12" s="1" t="s">
        <v>3</v>
      </c>
      <c r="AJ12" s="1" t="s">
        <v>3</v>
      </c>
      <c r="AK12" s="1"/>
      <c r="AL12" s="1" t="s">
        <v>3</v>
      </c>
      <c r="AM12" s="1" t="s">
        <v>3</v>
      </c>
      <c r="AN12" s="1" t="s">
        <v>3</v>
      </c>
      <c r="AO12" s="1"/>
      <c r="AP12" s="1" t="s">
        <v>3</v>
      </c>
      <c r="AQ12" s="1" t="s">
        <v>3</v>
      </c>
      <c r="AR12" s="1" t="s">
        <v>3</v>
      </c>
      <c r="AS12" s="1"/>
      <c r="AT12" s="1"/>
      <c r="AU12" s="1"/>
      <c r="AV12" s="1"/>
      <c r="AW12" s="1"/>
      <c r="AX12" s="1" t="s">
        <v>3</v>
      </c>
      <c r="AY12" s="1" t="s">
        <v>3</v>
      </c>
      <c r="AZ12" s="1" t="s">
        <v>3</v>
      </c>
      <c r="BA12" s="1"/>
      <c r="BB12" s="1"/>
      <c r="BC12" s="1"/>
      <c r="BD12" s="1"/>
      <c r="BE12" s="1"/>
      <c r="BF12" s="1"/>
      <c r="BG12" s="1"/>
      <c r="BH12" s="1" t="s">
        <v>5</v>
      </c>
      <c r="BI12" s="1" t="s">
        <v>6</v>
      </c>
      <c r="BJ12" s="1">
        <v>1</v>
      </c>
      <c r="BK12" s="1">
        <v>1</v>
      </c>
      <c r="BL12" s="1">
        <v>0</v>
      </c>
      <c r="BM12" s="1">
        <v>0</v>
      </c>
      <c r="BN12" s="1">
        <v>1</v>
      </c>
      <c r="BO12" s="1">
        <v>0</v>
      </c>
      <c r="BP12" s="1">
        <v>2</v>
      </c>
      <c r="BQ12" s="1">
        <v>2</v>
      </c>
      <c r="BR12" s="1">
        <v>1</v>
      </c>
      <c r="BS12" s="1">
        <v>1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1" t="s">
        <v>7</v>
      </c>
      <c r="BZ12" s="1" t="s">
        <v>8</v>
      </c>
      <c r="CA12" s="1" t="s">
        <v>7</v>
      </c>
      <c r="CB12" s="1" t="s">
        <v>7</v>
      </c>
      <c r="CC12" s="1" t="s">
        <v>7</v>
      </c>
      <c r="CD12" s="1" t="s">
        <v>7</v>
      </c>
      <c r="CE12" s="1" t="s">
        <v>9</v>
      </c>
      <c r="CF12" s="1">
        <v>0</v>
      </c>
      <c r="CG12" s="1">
        <v>0</v>
      </c>
      <c r="CH12" s="1">
        <v>8</v>
      </c>
      <c r="CI12" s="1" t="s">
        <v>3</v>
      </c>
      <c r="CJ12" s="1" t="s">
        <v>3</v>
      </c>
      <c r="CK12" s="1">
        <v>0</v>
      </c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5" spans="1:133" x14ac:dyDescent="0.2">
      <c r="A15" s="1">
        <v>15</v>
      </c>
      <c r="B15" s="1">
        <v>1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</row>
    <row r="18" spans="1:245" x14ac:dyDescent="0.2">
      <c r="A18" s="2">
        <v>52</v>
      </c>
      <c r="B18" s="2">
        <f>B83</f>
        <v>141</v>
      </c>
      <c r="C18" s="2">
        <f>C83</f>
        <v>1</v>
      </c>
      <c r="D18" s="2">
        <f>D83</f>
        <v>12</v>
      </c>
      <c r="E18" s="2">
        <f>E83</f>
        <v>0</v>
      </c>
      <c r="F18" s="2" t="str">
        <f>F83</f>
        <v/>
      </c>
      <c r="G18" s="2" t="str">
        <f>G83</f>
        <v>Кислов пожарка 2-этаж ШКУЛЁВА</v>
      </c>
      <c r="H18" s="2"/>
      <c r="I18" s="2"/>
      <c r="J18" s="2"/>
      <c r="K18" s="2"/>
      <c r="L18" s="2"/>
      <c r="M18" s="2"/>
      <c r="N18" s="2"/>
      <c r="O18" s="2">
        <f>O83</f>
        <v>174398.63</v>
      </c>
      <c r="P18" s="2">
        <f>P83</f>
        <v>149106.13</v>
      </c>
      <c r="Q18" s="2">
        <f>Q83</f>
        <v>3806.31</v>
      </c>
      <c r="R18" s="2">
        <f>R83</f>
        <v>432.37</v>
      </c>
      <c r="S18" s="2">
        <f>S83</f>
        <v>21486.19</v>
      </c>
      <c r="T18" s="2">
        <f>T83</f>
        <v>0</v>
      </c>
      <c r="U18" s="2">
        <f>U83</f>
        <v>294.96160000000003</v>
      </c>
      <c r="V18" s="2">
        <f>V83</f>
        <v>4.7836000000000007</v>
      </c>
      <c r="W18" s="2">
        <f>W83</f>
        <v>0</v>
      </c>
      <c r="X18" s="2">
        <f>X83</f>
        <v>19907.72</v>
      </c>
      <c r="Y18" s="2">
        <f>Y83</f>
        <v>14013.87</v>
      </c>
      <c r="Z18" s="2">
        <f>Z83</f>
        <v>0</v>
      </c>
      <c r="AA18" s="2">
        <f>AA83</f>
        <v>0</v>
      </c>
      <c r="AB18" s="2">
        <f>AB83</f>
        <v>0</v>
      </c>
      <c r="AC18" s="2">
        <f>AC83</f>
        <v>0</v>
      </c>
      <c r="AD18" s="2">
        <f>AD83</f>
        <v>0</v>
      </c>
      <c r="AE18" s="2">
        <f>AE83</f>
        <v>0</v>
      </c>
      <c r="AF18" s="2">
        <f>AF83</f>
        <v>0</v>
      </c>
      <c r="AG18" s="2">
        <f>AG83</f>
        <v>0</v>
      </c>
      <c r="AH18" s="2">
        <f>AH83</f>
        <v>0</v>
      </c>
      <c r="AI18" s="2">
        <f>AI83</f>
        <v>0</v>
      </c>
      <c r="AJ18" s="2">
        <f>AJ83</f>
        <v>0</v>
      </c>
      <c r="AK18" s="2">
        <f>AK83</f>
        <v>0</v>
      </c>
      <c r="AL18" s="2">
        <f>AL83</f>
        <v>0</v>
      </c>
      <c r="AM18" s="2">
        <f>AM83</f>
        <v>0</v>
      </c>
      <c r="AN18" s="2">
        <f>AN83</f>
        <v>0</v>
      </c>
      <c r="AO18" s="2">
        <f>AO83</f>
        <v>0</v>
      </c>
      <c r="AP18" s="2">
        <f>AP83</f>
        <v>0</v>
      </c>
      <c r="AQ18" s="2">
        <f>AQ83</f>
        <v>0</v>
      </c>
      <c r="AR18" s="2">
        <f>AR83</f>
        <v>208320.22</v>
      </c>
      <c r="AS18" s="2">
        <f>AS83</f>
        <v>0</v>
      </c>
      <c r="AT18" s="2">
        <f>AT83</f>
        <v>208320.22</v>
      </c>
      <c r="AU18" s="2">
        <f>AU83</f>
        <v>0</v>
      </c>
      <c r="AV18" s="2">
        <f>AV83</f>
        <v>149106.13</v>
      </c>
      <c r="AW18" s="2">
        <f>AW83</f>
        <v>149106.13</v>
      </c>
      <c r="AX18" s="2">
        <f>AX83</f>
        <v>0</v>
      </c>
      <c r="AY18" s="2">
        <f>AY83</f>
        <v>149106.13</v>
      </c>
      <c r="AZ18" s="2">
        <f>AZ83</f>
        <v>0</v>
      </c>
      <c r="BA18" s="2">
        <f>BA83</f>
        <v>0</v>
      </c>
      <c r="BB18" s="2">
        <f>BB83</f>
        <v>0</v>
      </c>
      <c r="BC18" s="2">
        <f>BC83</f>
        <v>0</v>
      </c>
      <c r="BD18" s="2">
        <f>BD83</f>
        <v>0</v>
      </c>
      <c r="BE18" s="2">
        <f>BE83</f>
        <v>0</v>
      </c>
      <c r="BF18" s="2">
        <f>BF83</f>
        <v>0</v>
      </c>
      <c r="BG18" s="2">
        <f>BG83</f>
        <v>0</v>
      </c>
      <c r="BH18" s="2">
        <f>BH83</f>
        <v>0</v>
      </c>
      <c r="BI18" s="2">
        <f>BI83</f>
        <v>0</v>
      </c>
      <c r="BJ18" s="2">
        <f>BJ83</f>
        <v>0</v>
      </c>
      <c r="BK18" s="2">
        <f>BK83</f>
        <v>0</v>
      </c>
      <c r="BL18" s="2">
        <f>BL83</f>
        <v>0</v>
      </c>
      <c r="BM18" s="2">
        <f>BM83</f>
        <v>0</v>
      </c>
      <c r="BN18" s="2">
        <f>BN83</f>
        <v>0</v>
      </c>
      <c r="BO18" s="2">
        <f>BO83</f>
        <v>0</v>
      </c>
      <c r="BP18" s="2">
        <f>BP83</f>
        <v>0</v>
      </c>
      <c r="BQ18" s="2">
        <f>BQ83</f>
        <v>0</v>
      </c>
      <c r="BR18" s="2">
        <f>BR83</f>
        <v>0</v>
      </c>
      <c r="BS18" s="2">
        <f>BS83</f>
        <v>0</v>
      </c>
      <c r="BT18" s="2">
        <f>BT83</f>
        <v>0</v>
      </c>
      <c r="BU18" s="2">
        <f>BU83</f>
        <v>0</v>
      </c>
      <c r="BV18" s="2">
        <f>BV83</f>
        <v>0</v>
      </c>
      <c r="BW18" s="2">
        <f>BW83</f>
        <v>0</v>
      </c>
      <c r="BX18" s="2">
        <f>BX83</f>
        <v>0</v>
      </c>
      <c r="BY18" s="2">
        <f>BY83</f>
        <v>0</v>
      </c>
      <c r="BZ18" s="2">
        <f>BZ83</f>
        <v>0</v>
      </c>
      <c r="CA18" s="2">
        <f>CA83</f>
        <v>0</v>
      </c>
      <c r="CB18" s="2">
        <f>CB83</f>
        <v>0</v>
      </c>
      <c r="CC18" s="2">
        <f>CC83</f>
        <v>0</v>
      </c>
      <c r="CD18" s="2">
        <f>CD83</f>
        <v>0</v>
      </c>
      <c r="CE18" s="2">
        <f>CE83</f>
        <v>0</v>
      </c>
      <c r="CF18" s="2">
        <f>CF83</f>
        <v>0</v>
      </c>
      <c r="CG18" s="2">
        <f>CG83</f>
        <v>0</v>
      </c>
      <c r="CH18" s="2">
        <f>CH83</f>
        <v>0</v>
      </c>
      <c r="CI18" s="2">
        <f>CI83</f>
        <v>0</v>
      </c>
      <c r="CJ18" s="2">
        <f>CJ83</f>
        <v>0</v>
      </c>
      <c r="CK18" s="2">
        <f>CK83</f>
        <v>0</v>
      </c>
      <c r="CL18" s="2">
        <f>CL83</f>
        <v>0</v>
      </c>
      <c r="CM18" s="2">
        <f>CM83</f>
        <v>0</v>
      </c>
      <c r="CN18" s="2">
        <f>CN83</f>
        <v>0</v>
      </c>
      <c r="CO18" s="2">
        <f>CO83</f>
        <v>0</v>
      </c>
      <c r="CP18" s="2">
        <f>CP83</f>
        <v>0</v>
      </c>
      <c r="CQ18" s="2">
        <f>CQ83</f>
        <v>0</v>
      </c>
      <c r="CR18" s="2">
        <f>CR83</f>
        <v>0</v>
      </c>
      <c r="CS18" s="2">
        <f>CS83</f>
        <v>0</v>
      </c>
      <c r="CT18" s="2">
        <f>CT83</f>
        <v>0</v>
      </c>
      <c r="CU18" s="2">
        <f>CU83</f>
        <v>0</v>
      </c>
      <c r="CV18" s="2">
        <f>CV83</f>
        <v>0</v>
      </c>
      <c r="CW18" s="2">
        <f>CW83</f>
        <v>0</v>
      </c>
      <c r="CX18" s="2">
        <f>CX83</f>
        <v>0</v>
      </c>
      <c r="CY18" s="2">
        <f>CY83</f>
        <v>0</v>
      </c>
      <c r="CZ18" s="2">
        <f>CZ83</f>
        <v>0</v>
      </c>
      <c r="DA18" s="2">
        <f>DA83</f>
        <v>0</v>
      </c>
      <c r="DB18" s="2">
        <f>DB83</f>
        <v>0</v>
      </c>
      <c r="DC18" s="2">
        <f>DC83</f>
        <v>0</v>
      </c>
      <c r="DD18" s="2">
        <f>DD83</f>
        <v>0</v>
      </c>
      <c r="DE18" s="2">
        <f>DE83</f>
        <v>0</v>
      </c>
      <c r="DF18" s="2">
        <f>DF83</f>
        <v>0</v>
      </c>
      <c r="DG18" s="3">
        <f>DG83</f>
        <v>0</v>
      </c>
      <c r="DH18" s="3">
        <f>DH83</f>
        <v>0</v>
      </c>
      <c r="DI18" s="3">
        <f>DI83</f>
        <v>0</v>
      </c>
      <c r="DJ18" s="3">
        <f>DJ83</f>
        <v>0</v>
      </c>
      <c r="DK18" s="3">
        <f>DK83</f>
        <v>0</v>
      </c>
      <c r="DL18" s="3">
        <f>DL83</f>
        <v>0</v>
      </c>
      <c r="DM18" s="3">
        <f>DM83</f>
        <v>0</v>
      </c>
      <c r="DN18" s="3">
        <f>DN83</f>
        <v>0</v>
      </c>
      <c r="DO18" s="3">
        <f>DO83</f>
        <v>0</v>
      </c>
      <c r="DP18" s="3">
        <f>DP83</f>
        <v>0</v>
      </c>
      <c r="DQ18" s="3">
        <f>DQ83</f>
        <v>0</v>
      </c>
      <c r="DR18" s="3">
        <f>DR83</f>
        <v>0</v>
      </c>
      <c r="DS18" s="3">
        <f>DS83</f>
        <v>0</v>
      </c>
      <c r="DT18" s="3">
        <f>DT83</f>
        <v>0</v>
      </c>
      <c r="DU18" s="3">
        <f>DU83</f>
        <v>0</v>
      </c>
      <c r="DV18" s="3">
        <f>DV83</f>
        <v>0</v>
      </c>
      <c r="DW18" s="3">
        <f>DW83</f>
        <v>0</v>
      </c>
      <c r="DX18" s="3">
        <f>DX83</f>
        <v>0</v>
      </c>
      <c r="DY18" s="3">
        <f>DY83</f>
        <v>0</v>
      </c>
      <c r="DZ18" s="3">
        <f>DZ83</f>
        <v>0</v>
      </c>
      <c r="EA18" s="3">
        <f>EA83</f>
        <v>0</v>
      </c>
      <c r="EB18" s="3">
        <f>EB83</f>
        <v>0</v>
      </c>
      <c r="EC18" s="3">
        <f>EC83</f>
        <v>0</v>
      </c>
      <c r="ED18" s="3">
        <f>ED83</f>
        <v>0</v>
      </c>
      <c r="EE18" s="3">
        <f>EE83</f>
        <v>0</v>
      </c>
      <c r="EF18" s="3">
        <f>EF83</f>
        <v>0</v>
      </c>
      <c r="EG18" s="3">
        <f>EG83</f>
        <v>0</v>
      </c>
      <c r="EH18" s="3">
        <f>EH83</f>
        <v>0</v>
      </c>
      <c r="EI18" s="3">
        <f>EI83</f>
        <v>0</v>
      </c>
      <c r="EJ18" s="3">
        <f>EJ83</f>
        <v>0</v>
      </c>
      <c r="EK18" s="3">
        <f>EK83</f>
        <v>0</v>
      </c>
      <c r="EL18" s="3">
        <f>EL83</f>
        <v>0</v>
      </c>
      <c r="EM18" s="3">
        <f>EM83</f>
        <v>0</v>
      </c>
      <c r="EN18" s="3">
        <f>EN83</f>
        <v>0</v>
      </c>
      <c r="EO18" s="3">
        <f>EO83</f>
        <v>0</v>
      </c>
      <c r="EP18" s="3">
        <f>EP83</f>
        <v>0</v>
      </c>
      <c r="EQ18" s="3">
        <f>EQ83</f>
        <v>0</v>
      </c>
      <c r="ER18" s="3">
        <f>ER83</f>
        <v>0</v>
      </c>
      <c r="ES18" s="3">
        <f>ES83</f>
        <v>0</v>
      </c>
      <c r="ET18" s="3">
        <f>ET83</f>
        <v>0</v>
      </c>
      <c r="EU18" s="3">
        <f>EU83</f>
        <v>0</v>
      </c>
      <c r="EV18" s="3">
        <f>EV83</f>
        <v>0</v>
      </c>
      <c r="EW18" s="3">
        <f>EW83</f>
        <v>0</v>
      </c>
      <c r="EX18" s="3">
        <f>EX83</f>
        <v>0</v>
      </c>
      <c r="EY18" s="3">
        <f>EY83</f>
        <v>0</v>
      </c>
      <c r="EZ18" s="3">
        <f>EZ83</f>
        <v>0</v>
      </c>
      <c r="FA18" s="3">
        <f>FA83</f>
        <v>0</v>
      </c>
      <c r="FB18" s="3">
        <f>FB83</f>
        <v>0</v>
      </c>
      <c r="FC18" s="3">
        <f>FC83</f>
        <v>0</v>
      </c>
      <c r="FD18" s="3">
        <f>FD83</f>
        <v>0</v>
      </c>
      <c r="FE18" s="3">
        <f>FE83</f>
        <v>0</v>
      </c>
      <c r="FF18" s="3">
        <f>FF83</f>
        <v>0</v>
      </c>
      <c r="FG18" s="3">
        <f>FG83</f>
        <v>0</v>
      </c>
      <c r="FH18" s="3">
        <f>FH83</f>
        <v>0</v>
      </c>
      <c r="FI18" s="3">
        <f>FI83</f>
        <v>0</v>
      </c>
      <c r="FJ18" s="3">
        <f>FJ83</f>
        <v>0</v>
      </c>
      <c r="FK18" s="3">
        <f>FK83</f>
        <v>0</v>
      </c>
      <c r="FL18" s="3">
        <f>FL83</f>
        <v>0</v>
      </c>
      <c r="FM18" s="3">
        <f>FM83</f>
        <v>0</v>
      </c>
      <c r="FN18" s="3">
        <f>FN83</f>
        <v>0</v>
      </c>
      <c r="FO18" s="3">
        <f>FO83</f>
        <v>0</v>
      </c>
      <c r="FP18" s="3">
        <f>FP83</f>
        <v>0</v>
      </c>
      <c r="FQ18" s="3">
        <f>FQ83</f>
        <v>0</v>
      </c>
      <c r="FR18" s="3">
        <f>FR83</f>
        <v>0</v>
      </c>
      <c r="FS18" s="3">
        <f>FS83</f>
        <v>0</v>
      </c>
      <c r="FT18" s="3">
        <f>FT83</f>
        <v>0</v>
      </c>
      <c r="FU18" s="3">
        <f>FU83</f>
        <v>0</v>
      </c>
      <c r="FV18" s="3">
        <f>FV83</f>
        <v>0</v>
      </c>
      <c r="FW18" s="3">
        <f>FW83</f>
        <v>0</v>
      </c>
      <c r="FX18" s="3">
        <f>FX83</f>
        <v>0</v>
      </c>
      <c r="FY18" s="3">
        <f>FY83</f>
        <v>0</v>
      </c>
      <c r="FZ18" s="3">
        <f>FZ83</f>
        <v>0</v>
      </c>
      <c r="GA18" s="3">
        <f>GA83</f>
        <v>0</v>
      </c>
      <c r="GB18" s="3">
        <f>GB83</f>
        <v>0</v>
      </c>
      <c r="GC18" s="3">
        <f>GC83</f>
        <v>0</v>
      </c>
      <c r="GD18" s="3">
        <f>GD83</f>
        <v>0</v>
      </c>
      <c r="GE18" s="3">
        <f>GE83</f>
        <v>0</v>
      </c>
      <c r="GF18" s="3">
        <f>GF83</f>
        <v>0</v>
      </c>
      <c r="GG18" s="3">
        <f>GG83</f>
        <v>0</v>
      </c>
      <c r="GH18" s="3">
        <f>GH83</f>
        <v>0</v>
      </c>
      <c r="GI18" s="3">
        <f>GI83</f>
        <v>0</v>
      </c>
      <c r="GJ18" s="3">
        <f>GJ83</f>
        <v>0</v>
      </c>
      <c r="GK18" s="3">
        <f>GK83</f>
        <v>0</v>
      </c>
      <c r="GL18" s="3">
        <f>GL83</f>
        <v>0</v>
      </c>
      <c r="GM18" s="3">
        <f>GM83</f>
        <v>0</v>
      </c>
      <c r="GN18" s="3">
        <f>GN83</f>
        <v>0</v>
      </c>
      <c r="GO18" s="3">
        <f>GO83</f>
        <v>0</v>
      </c>
      <c r="GP18" s="3">
        <f>GP83</f>
        <v>0</v>
      </c>
      <c r="GQ18" s="3">
        <f>GQ83</f>
        <v>0</v>
      </c>
      <c r="GR18" s="3">
        <f>GR83</f>
        <v>0</v>
      </c>
      <c r="GS18" s="3">
        <f>GS83</f>
        <v>0</v>
      </c>
      <c r="GT18" s="3">
        <f>GT83</f>
        <v>0</v>
      </c>
      <c r="GU18" s="3">
        <f>GU83</f>
        <v>0</v>
      </c>
      <c r="GV18" s="3">
        <f>GV83</f>
        <v>0</v>
      </c>
      <c r="GW18" s="3">
        <f>GW83</f>
        <v>0</v>
      </c>
      <c r="GX18" s="3">
        <f>GX83</f>
        <v>0</v>
      </c>
    </row>
    <row r="20" spans="1:245" x14ac:dyDescent="0.2">
      <c r="A20" s="1">
        <v>3</v>
      </c>
      <c r="B20" s="1">
        <v>1</v>
      </c>
      <c r="C20" s="1"/>
      <c r="D20" s="1">
        <f>ROW(A51)</f>
        <v>51</v>
      </c>
      <c r="E20" s="1"/>
      <c r="F20" s="1" t="s">
        <v>10</v>
      </c>
      <c r="G20" s="1" t="s">
        <v>10</v>
      </c>
      <c r="H20" s="1" t="s">
        <v>3</v>
      </c>
      <c r="I20" s="1">
        <v>0</v>
      </c>
      <c r="J20" s="1" t="s">
        <v>3</v>
      </c>
      <c r="K20" s="1">
        <v>0</v>
      </c>
      <c r="L20" s="1" t="s">
        <v>3</v>
      </c>
      <c r="M20" s="1"/>
      <c r="N20" s="1"/>
      <c r="O20" s="1"/>
      <c r="P20" s="1"/>
      <c r="Q20" s="1"/>
      <c r="R20" s="1"/>
      <c r="S20" s="1"/>
      <c r="T20" s="1"/>
      <c r="U20" s="1" t="s">
        <v>3</v>
      </c>
      <c r="V20" s="1">
        <v>0</v>
      </c>
      <c r="W20" s="1"/>
      <c r="X20" s="1"/>
      <c r="Y20" s="1"/>
      <c r="Z20" s="1"/>
      <c r="AA20" s="1"/>
      <c r="AB20" s="1" t="s">
        <v>3</v>
      </c>
      <c r="AC20" s="1" t="s">
        <v>3</v>
      </c>
      <c r="AD20" s="1" t="s">
        <v>3</v>
      </c>
      <c r="AE20" s="1" t="s">
        <v>3</v>
      </c>
      <c r="AF20" s="1" t="s">
        <v>3</v>
      </c>
      <c r="AG20" s="1" t="s">
        <v>3</v>
      </c>
      <c r="AH20" s="1"/>
      <c r="AI20" s="1"/>
      <c r="AJ20" s="1"/>
      <c r="AK20" s="1"/>
      <c r="AL20" s="1"/>
      <c r="AM20" s="1"/>
      <c r="AN20" s="1"/>
      <c r="AO20" s="1"/>
      <c r="AP20" s="1" t="s">
        <v>3</v>
      </c>
      <c r="AQ20" s="1" t="s">
        <v>3</v>
      </c>
      <c r="AR20" s="1" t="s">
        <v>3</v>
      </c>
      <c r="AS20" s="1"/>
      <c r="AT20" s="1"/>
      <c r="AU20" s="1"/>
      <c r="AV20" s="1"/>
      <c r="AW20" s="1"/>
      <c r="AX20" s="1"/>
      <c r="AY20" s="1"/>
      <c r="AZ20" s="1" t="s">
        <v>3</v>
      </c>
      <c r="BA20" s="1"/>
      <c r="BB20" s="1" t="s">
        <v>3</v>
      </c>
      <c r="BC20" s="1" t="s">
        <v>3</v>
      </c>
      <c r="BD20" s="1" t="s">
        <v>3</v>
      </c>
      <c r="BE20" s="1" t="s">
        <v>3</v>
      </c>
      <c r="BF20" s="1" t="s">
        <v>3</v>
      </c>
      <c r="BG20" s="1" t="s">
        <v>3</v>
      </c>
      <c r="BH20" s="1" t="s">
        <v>3</v>
      </c>
      <c r="BI20" s="1" t="s">
        <v>3</v>
      </c>
      <c r="BJ20" s="1" t="s">
        <v>3</v>
      </c>
      <c r="BK20" s="1" t="s">
        <v>3</v>
      </c>
      <c r="BL20" s="1" t="s">
        <v>3</v>
      </c>
      <c r="BM20" s="1" t="s">
        <v>3</v>
      </c>
      <c r="BN20" s="1" t="s">
        <v>3</v>
      </c>
      <c r="BO20" s="1" t="s">
        <v>3</v>
      </c>
      <c r="BP20" s="1" t="s">
        <v>3</v>
      </c>
      <c r="BQ20" s="1"/>
      <c r="BR20" s="1"/>
      <c r="BS20" s="1"/>
      <c r="BT20" s="1"/>
      <c r="BU20" s="1"/>
      <c r="BV20" s="1"/>
      <c r="BW20" s="1"/>
      <c r="BX20" s="1">
        <v>0</v>
      </c>
      <c r="BY20" s="1"/>
      <c r="BZ20" s="1"/>
      <c r="CA20" s="1"/>
      <c r="CB20" s="1"/>
      <c r="CC20" s="1"/>
      <c r="CD20" s="1"/>
      <c r="CE20" s="1"/>
      <c r="CF20" s="1">
        <v>0</v>
      </c>
      <c r="CG20" s="1">
        <v>0</v>
      </c>
      <c r="CH20" s="1"/>
      <c r="CI20" s="1" t="s">
        <v>3</v>
      </c>
      <c r="CJ20" s="1" t="s">
        <v>3</v>
      </c>
    </row>
    <row r="22" spans="1:245" x14ac:dyDescent="0.2">
      <c r="A22" s="2">
        <v>52</v>
      </c>
      <c r="B22" s="2">
        <f>B51</f>
        <v>1</v>
      </c>
      <c r="C22" s="2">
        <f>C51</f>
        <v>3</v>
      </c>
      <c r="D22" s="2">
        <f>D51</f>
        <v>20</v>
      </c>
      <c r="E22" s="2">
        <f>E51</f>
        <v>0</v>
      </c>
      <c r="F22" s="2" t="str">
        <f>F51</f>
        <v>Новая локальная смета</v>
      </c>
      <c r="G22" s="2" t="str">
        <f>G51</f>
        <v>Новая локальная смета</v>
      </c>
      <c r="H22" s="2"/>
      <c r="I22" s="2"/>
      <c r="J22" s="2"/>
      <c r="K22" s="2"/>
      <c r="L22" s="2"/>
      <c r="M22" s="2"/>
      <c r="N22" s="2"/>
      <c r="O22" s="2">
        <f>O51</f>
        <v>174398.63</v>
      </c>
      <c r="P22" s="2">
        <f>P51</f>
        <v>149106.13</v>
      </c>
      <c r="Q22" s="2">
        <f>Q51</f>
        <v>3806.31</v>
      </c>
      <c r="R22" s="2">
        <f>R51</f>
        <v>432.37</v>
      </c>
      <c r="S22" s="2">
        <f>S51</f>
        <v>21486.19</v>
      </c>
      <c r="T22" s="2">
        <f>T51</f>
        <v>0</v>
      </c>
      <c r="U22" s="2">
        <f>U51</f>
        <v>294.96160000000003</v>
      </c>
      <c r="V22" s="2">
        <f>V51</f>
        <v>4.7836000000000007</v>
      </c>
      <c r="W22" s="2">
        <f>W51</f>
        <v>0</v>
      </c>
      <c r="X22" s="2">
        <f>X51</f>
        <v>19907.72</v>
      </c>
      <c r="Y22" s="2">
        <f>Y51</f>
        <v>14013.87</v>
      </c>
      <c r="Z22" s="2">
        <f>Z51</f>
        <v>0</v>
      </c>
      <c r="AA22" s="2">
        <f>AA51</f>
        <v>0</v>
      </c>
      <c r="AB22" s="2">
        <f>AB51</f>
        <v>174398.63</v>
      </c>
      <c r="AC22" s="2">
        <f>AC51</f>
        <v>149106.13</v>
      </c>
      <c r="AD22" s="2">
        <f>AD51</f>
        <v>3806.31</v>
      </c>
      <c r="AE22" s="2">
        <f>AE51</f>
        <v>432.37</v>
      </c>
      <c r="AF22" s="2">
        <f>AF51</f>
        <v>21486.19</v>
      </c>
      <c r="AG22" s="2">
        <f>AG51</f>
        <v>0</v>
      </c>
      <c r="AH22" s="2">
        <f>AH51</f>
        <v>294.96160000000003</v>
      </c>
      <c r="AI22" s="2">
        <f>AI51</f>
        <v>4.7836000000000007</v>
      </c>
      <c r="AJ22" s="2">
        <f>AJ51</f>
        <v>0</v>
      </c>
      <c r="AK22" s="2">
        <f>AK51</f>
        <v>19907.72</v>
      </c>
      <c r="AL22" s="2">
        <f>AL51</f>
        <v>14013.87</v>
      </c>
      <c r="AM22" s="2">
        <f>AM51</f>
        <v>0</v>
      </c>
      <c r="AN22" s="2">
        <f>AN51</f>
        <v>0</v>
      </c>
      <c r="AO22" s="2">
        <f>AO51</f>
        <v>0</v>
      </c>
      <c r="AP22" s="2">
        <f>AP51</f>
        <v>0</v>
      </c>
      <c r="AQ22" s="2">
        <f>AQ51</f>
        <v>0</v>
      </c>
      <c r="AR22" s="2">
        <f>AR51</f>
        <v>208320.22</v>
      </c>
      <c r="AS22" s="2">
        <f>AS51</f>
        <v>0</v>
      </c>
      <c r="AT22" s="2">
        <f>AT51</f>
        <v>208320.22</v>
      </c>
      <c r="AU22" s="2">
        <f>AU51</f>
        <v>0</v>
      </c>
      <c r="AV22" s="2">
        <f>AV51</f>
        <v>149106.13</v>
      </c>
      <c r="AW22" s="2">
        <f>AW51</f>
        <v>149106.13</v>
      </c>
      <c r="AX22" s="2">
        <f>AX51</f>
        <v>0</v>
      </c>
      <c r="AY22" s="2">
        <f>AY51</f>
        <v>149106.13</v>
      </c>
      <c r="AZ22" s="2">
        <f>AZ51</f>
        <v>0</v>
      </c>
      <c r="BA22" s="2">
        <f>BA51</f>
        <v>0</v>
      </c>
      <c r="BB22" s="2">
        <f>BB51</f>
        <v>0</v>
      </c>
      <c r="BC22" s="2">
        <f>BC51</f>
        <v>0</v>
      </c>
      <c r="BD22" s="2">
        <f>BD51</f>
        <v>0</v>
      </c>
      <c r="BE22" s="2">
        <f>BE51</f>
        <v>0</v>
      </c>
      <c r="BF22" s="2">
        <f>BF51</f>
        <v>0</v>
      </c>
      <c r="BG22" s="2">
        <f>BG51</f>
        <v>0</v>
      </c>
      <c r="BH22" s="2">
        <f>BH51</f>
        <v>0</v>
      </c>
      <c r="BI22" s="2">
        <f>BI51</f>
        <v>0</v>
      </c>
      <c r="BJ22" s="2">
        <f>BJ51</f>
        <v>0</v>
      </c>
      <c r="BK22" s="2">
        <f>BK51</f>
        <v>0</v>
      </c>
      <c r="BL22" s="2">
        <f>BL51</f>
        <v>0</v>
      </c>
      <c r="BM22" s="2">
        <f>BM51</f>
        <v>0</v>
      </c>
      <c r="BN22" s="2">
        <f>BN51</f>
        <v>0</v>
      </c>
      <c r="BO22" s="2">
        <f>BO51</f>
        <v>0</v>
      </c>
      <c r="BP22" s="2">
        <f>BP51</f>
        <v>0</v>
      </c>
      <c r="BQ22" s="2">
        <f>BQ51</f>
        <v>0</v>
      </c>
      <c r="BR22" s="2">
        <f>BR51</f>
        <v>0</v>
      </c>
      <c r="BS22" s="2">
        <f>BS51</f>
        <v>0</v>
      </c>
      <c r="BT22" s="2">
        <f>BT51</f>
        <v>0</v>
      </c>
      <c r="BU22" s="2">
        <f>BU51</f>
        <v>0</v>
      </c>
      <c r="BV22" s="2">
        <f>BV51</f>
        <v>0</v>
      </c>
      <c r="BW22" s="2">
        <f>BW51</f>
        <v>0</v>
      </c>
      <c r="BX22" s="2">
        <f>BX51</f>
        <v>0</v>
      </c>
      <c r="BY22" s="2">
        <f>BY51</f>
        <v>0</v>
      </c>
      <c r="BZ22" s="2">
        <f>BZ51</f>
        <v>0</v>
      </c>
      <c r="CA22" s="2">
        <f>CA51</f>
        <v>208320.22</v>
      </c>
      <c r="CB22" s="2">
        <f>CB51</f>
        <v>0</v>
      </c>
      <c r="CC22" s="2">
        <f>CC51</f>
        <v>208320.22</v>
      </c>
      <c r="CD22" s="2">
        <f>CD51</f>
        <v>0</v>
      </c>
      <c r="CE22" s="2">
        <f>CE51</f>
        <v>149106.13</v>
      </c>
      <c r="CF22" s="2">
        <f>CF51</f>
        <v>149106.13</v>
      </c>
      <c r="CG22" s="2">
        <f>CG51</f>
        <v>0</v>
      </c>
      <c r="CH22" s="2">
        <f>CH51</f>
        <v>149106.13</v>
      </c>
      <c r="CI22" s="2">
        <f>CI51</f>
        <v>0</v>
      </c>
      <c r="CJ22" s="2">
        <f>CJ51</f>
        <v>0</v>
      </c>
      <c r="CK22" s="2">
        <f>CK51</f>
        <v>0</v>
      </c>
      <c r="CL22" s="2">
        <f>CL51</f>
        <v>0</v>
      </c>
      <c r="CM22" s="2">
        <f>CM51</f>
        <v>0</v>
      </c>
      <c r="CN22" s="2">
        <f>CN51</f>
        <v>0</v>
      </c>
      <c r="CO22" s="2">
        <f>CO51</f>
        <v>0</v>
      </c>
      <c r="CP22" s="2">
        <f>CP51</f>
        <v>0</v>
      </c>
      <c r="CQ22" s="2">
        <f>CQ51</f>
        <v>0</v>
      </c>
      <c r="CR22" s="2">
        <f>CR51</f>
        <v>0</v>
      </c>
      <c r="CS22" s="2">
        <f>CS51</f>
        <v>0</v>
      </c>
      <c r="CT22" s="2">
        <f>CT51</f>
        <v>0</v>
      </c>
      <c r="CU22" s="2">
        <f>CU51</f>
        <v>0</v>
      </c>
      <c r="CV22" s="2">
        <f>CV51</f>
        <v>0</v>
      </c>
      <c r="CW22" s="2">
        <f>CW51</f>
        <v>0</v>
      </c>
      <c r="CX22" s="2">
        <f>CX51</f>
        <v>0</v>
      </c>
      <c r="CY22" s="2">
        <f>CY51</f>
        <v>0</v>
      </c>
      <c r="CZ22" s="2">
        <f>CZ51</f>
        <v>0</v>
      </c>
      <c r="DA22" s="2">
        <f>DA51</f>
        <v>0</v>
      </c>
      <c r="DB22" s="2">
        <f>DB51</f>
        <v>0</v>
      </c>
      <c r="DC22" s="2">
        <f>DC51</f>
        <v>0</v>
      </c>
      <c r="DD22" s="2">
        <f>DD51</f>
        <v>0</v>
      </c>
      <c r="DE22" s="2">
        <f>DE51</f>
        <v>0</v>
      </c>
      <c r="DF22" s="2">
        <f>DF51</f>
        <v>0</v>
      </c>
      <c r="DG22" s="3">
        <f>DG51</f>
        <v>0</v>
      </c>
      <c r="DH22" s="3">
        <f>DH51</f>
        <v>0</v>
      </c>
      <c r="DI22" s="3">
        <f>DI51</f>
        <v>0</v>
      </c>
      <c r="DJ22" s="3">
        <f>DJ51</f>
        <v>0</v>
      </c>
      <c r="DK22" s="3">
        <f>DK51</f>
        <v>0</v>
      </c>
      <c r="DL22" s="3">
        <f>DL51</f>
        <v>0</v>
      </c>
      <c r="DM22" s="3">
        <f>DM51</f>
        <v>0</v>
      </c>
      <c r="DN22" s="3">
        <f>DN51</f>
        <v>0</v>
      </c>
      <c r="DO22" s="3">
        <f>DO51</f>
        <v>0</v>
      </c>
      <c r="DP22" s="3">
        <f>DP51</f>
        <v>0</v>
      </c>
      <c r="DQ22" s="3">
        <f>DQ51</f>
        <v>0</v>
      </c>
      <c r="DR22" s="3">
        <f>DR51</f>
        <v>0</v>
      </c>
      <c r="DS22" s="3">
        <f>DS51</f>
        <v>0</v>
      </c>
      <c r="DT22" s="3">
        <f>DT51</f>
        <v>0</v>
      </c>
      <c r="DU22" s="3">
        <f>DU51</f>
        <v>0</v>
      </c>
      <c r="DV22" s="3">
        <f>DV51</f>
        <v>0</v>
      </c>
      <c r="DW22" s="3">
        <f>DW51</f>
        <v>0</v>
      </c>
      <c r="DX22" s="3">
        <f>DX51</f>
        <v>0</v>
      </c>
      <c r="DY22" s="3">
        <f>DY51</f>
        <v>0</v>
      </c>
      <c r="DZ22" s="3">
        <f>DZ51</f>
        <v>0</v>
      </c>
      <c r="EA22" s="3">
        <f>EA51</f>
        <v>0</v>
      </c>
      <c r="EB22" s="3">
        <f>EB51</f>
        <v>0</v>
      </c>
      <c r="EC22" s="3">
        <f>EC51</f>
        <v>0</v>
      </c>
      <c r="ED22" s="3">
        <f>ED51</f>
        <v>0</v>
      </c>
      <c r="EE22" s="3">
        <f>EE51</f>
        <v>0</v>
      </c>
      <c r="EF22" s="3">
        <f>EF51</f>
        <v>0</v>
      </c>
      <c r="EG22" s="3">
        <f>EG51</f>
        <v>0</v>
      </c>
      <c r="EH22" s="3">
        <f>EH51</f>
        <v>0</v>
      </c>
      <c r="EI22" s="3">
        <f>EI51</f>
        <v>0</v>
      </c>
      <c r="EJ22" s="3">
        <f>EJ51</f>
        <v>0</v>
      </c>
      <c r="EK22" s="3">
        <f>EK51</f>
        <v>0</v>
      </c>
      <c r="EL22" s="3">
        <f>EL51</f>
        <v>0</v>
      </c>
      <c r="EM22" s="3">
        <f>EM51</f>
        <v>0</v>
      </c>
      <c r="EN22" s="3">
        <f>EN51</f>
        <v>0</v>
      </c>
      <c r="EO22" s="3">
        <f>EO51</f>
        <v>0</v>
      </c>
      <c r="EP22" s="3">
        <f>EP51</f>
        <v>0</v>
      </c>
      <c r="EQ22" s="3">
        <f>EQ51</f>
        <v>0</v>
      </c>
      <c r="ER22" s="3">
        <f>ER51</f>
        <v>0</v>
      </c>
      <c r="ES22" s="3">
        <f>ES51</f>
        <v>0</v>
      </c>
      <c r="ET22" s="3">
        <f>ET51</f>
        <v>0</v>
      </c>
      <c r="EU22" s="3">
        <f>EU51</f>
        <v>0</v>
      </c>
      <c r="EV22" s="3">
        <f>EV51</f>
        <v>0</v>
      </c>
      <c r="EW22" s="3">
        <f>EW51</f>
        <v>0</v>
      </c>
      <c r="EX22" s="3">
        <f>EX51</f>
        <v>0</v>
      </c>
      <c r="EY22" s="3">
        <f>EY51</f>
        <v>0</v>
      </c>
      <c r="EZ22" s="3">
        <f>EZ51</f>
        <v>0</v>
      </c>
      <c r="FA22" s="3">
        <f>FA51</f>
        <v>0</v>
      </c>
      <c r="FB22" s="3">
        <f>FB51</f>
        <v>0</v>
      </c>
      <c r="FC22" s="3">
        <f>FC51</f>
        <v>0</v>
      </c>
      <c r="FD22" s="3">
        <f>FD51</f>
        <v>0</v>
      </c>
      <c r="FE22" s="3">
        <f>FE51</f>
        <v>0</v>
      </c>
      <c r="FF22" s="3">
        <f>FF51</f>
        <v>0</v>
      </c>
      <c r="FG22" s="3">
        <f>FG51</f>
        <v>0</v>
      </c>
      <c r="FH22" s="3">
        <f>FH51</f>
        <v>0</v>
      </c>
      <c r="FI22" s="3">
        <f>FI51</f>
        <v>0</v>
      </c>
      <c r="FJ22" s="3">
        <f>FJ51</f>
        <v>0</v>
      </c>
      <c r="FK22" s="3">
        <f>FK51</f>
        <v>0</v>
      </c>
      <c r="FL22" s="3">
        <f>FL51</f>
        <v>0</v>
      </c>
      <c r="FM22" s="3">
        <f>FM51</f>
        <v>0</v>
      </c>
      <c r="FN22" s="3">
        <f>FN51</f>
        <v>0</v>
      </c>
      <c r="FO22" s="3">
        <f>FO51</f>
        <v>0</v>
      </c>
      <c r="FP22" s="3">
        <f>FP51</f>
        <v>0</v>
      </c>
      <c r="FQ22" s="3">
        <f>FQ51</f>
        <v>0</v>
      </c>
      <c r="FR22" s="3">
        <f>FR51</f>
        <v>0</v>
      </c>
      <c r="FS22" s="3">
        <f>FS51</f>
        <v>0</v>
      </c>
      <c r="FT22" s="3">
        <f>FT51</f>
        <v>0</v>
      </c>
      <c r="FU22" s="3">
        <f>FU51</f>
        <v>0</v>
      </c>
      <c r="FV22" s="3">
        <f>FV51</f>
        <v>0</v>
      </c>
      <c r="FW22" s="3">
        <f>FW51</f>
        <v>0</v>
      </c>
      <c r="FX22" s="3">
        <f>FX51</f>
        <v>0</v>
      </c>
      <c r="FY22" s="3">
        <f>FY51</f>
        <v>0</v>
      </c>
      <c r="FZ22" s="3">
        <f>FZ51</f>
        <v>0</v>
      </c>
      <c r="GA22" s="3">
        <f>GA51</f>
        <v>0</v>
      </c>
      <c r="GB22" s="3">
        <f>GB51</f>
        <v>0</v>
      </c>
      <c r="GC22" s="3">
        <f>GC51</f>
        <v>0</v>
      </c>
      <c r="GD22" s="3">
        <f>GD51</f>
        <v>0</v>
      </c>
      <c r="GE22" s="3">
        <f>GE51</f>
        <v>0</v>
      </c>
      <c r="GF22" s="3">
        <f>GF51</f>
        <v>0</v>
      </c>
      <c r="GG22" s="3">
        <f>GG51</f>
        <v>0</v>
      </c>
      <c r="GH22" s="3">
        <f>GH51</f>
        <v>0</v>
      </c>
      <c r="GI22" s="3">
        <f>GI51</f>
        <v>0</v>
      </c>
      <c r="GJ22" s="3">
        <f>GJ51</f>
        <v>0</v>
      </c>
      <c r="GK22" s="3">
        <f>GK51</f>
        <v>0</v>
      </c>
      <c r="GL22" s="3">
        <f>GL51</f>
        <v>0</v>
      </c>
      <c r="GM22" s="3">
        <f>GM51</f>
        <v>0</v>
      </c>
      <c r="GN22" s="3">
        <f>GN51</f>
        <v>0</v>
      </c>
      <c r="GO22" s="3">
        <f>GO51</f>
        <v>0</v>
      </c>
      <c r="GP22" s="3">
        <f>GP51</f>
        <v>0</v>
      </c>
      <c r="GQ22" s="3">
        <f>GQ51</f>
        <v>0</v>
      </c>
      <c r="GR22" s="3">
        <f>GR51</f>
        <v>0</v>
      </c>
      <c r="GS22" s="3">
        <f>GS51</f>
        <v>0</v>
      </c>
      <c r="GT22" s="3">
        <f>GT51</f>
        <v>0</v>
      </c>
      <c r="GU22" s="3">
        <f>GU51</f>
        <v>0</v>
      </c>
      <c r="GV22" s="3">
        <f>GV51</f>
        <v>0</v>
      </c>
      <c r="GW22" s="3">
        <f>GW51</f>
        <v>0</v>
      </c>
      <c r="GX22" s="3">
        <f>GX51</f>
        <v>0</v>
      </c>
    </row>
    <row r="24" spans="1:245" x14ac:dyDescent="0.2">
      <c r="A24">
        <v>17</v>
      </c>
      <c r="B24">
        <v>1</v>
      </c>
      <c r="C24">
        <f>ROW([2]SmtRes!A19)</f>
        <v>19</v>
      </c>
      <c r="D24">
        <f>ROW([2]EtalonRes!A17)</f>
        <v>17</v>
      </c>
      <c r="E24" t="s">
        <v>11</v>
      </c>
      <c r="F24" t="s">
        <v>12</v>
      </c>
      <c r="G24" t="s">
        <v>408</v>
      </c>
      <c r="H24" t="s">
        <v>14</v>
      </c>
      <c r="I24">
        <v>3</v>
      </c>
      <c r="J24">
        <v>0</v>
      </c>
      <c r="O24">
        <f>ROUND(CP24,2)</f>
        <v>4564.8599999999997</v>
      </c>
      <c r="P24">
        <f>ROUND(CQ24*I24,2)</f>
        <v>1103.5999999999999</v>
      </c>
      <c r="Q24">
        <f>ROUND(CR24*I24,2)</f>
        <v>904.07</v>
      </c>
      <c r="R24">
        <f>ROUND(CS24*I24,2)</f>
        <v>101.14</v>
      </c>
      <c r="S24">
        <f>ROUND(CT24*I24,2)</f>
        <v>2557.19</v>
      </c>
      <c r="T24">
        <f>ROUND(CU24*I24,2)</f>
        <v>0</v>
      </c>
      <c r="U24">
        <f>CV24*I24</f>
        <v>30.299999999999997</v>
      </c>
      <c r="V24">
        <f>CW24*I24</f>
        <v>1.32</v>
      </c>
      <c r="W24">
        <f>ROUND(CX24*I24,2)</f>
        <v>0</v>
      </c>
      <c r="X24">
        <f>ROUND(CY24,2)</f>
        <v>2126.66</v>
      </c>
      <c r="Y24">
        <f>ROUND(CZ24,2)</f>
        <v>1595</v>
      </c>
      <c r="AA24">
        <v>39046648</v>
      </c>
      <c r="AB24">
        <f>ROUND((AC24+AD24+AF24),2)</f>
        <v>199.95</v>
      </c>
      <c r="AC24">
        <f>ROUND((ES24),2)</f>
        <v>48.34</v>
      </c>
      <c r="AD24">
        <f>ROUND((((ET24)-(EU24))+AE24),2)</f>
        <v>39.6</v>
      </c>
      <c r="AE24">
        <f>ROUND((EU24),2)</f>
        <v>4.43</v>
      </c>
      <c r="AF24">
        <f>ROUND((EV24),2)</f>
        <v>112.01</v>
      </c>
      <c r="AG24">
        <f>ROUND((AP24),2)</f>
        <v>0</v>
      </c>
      <c r="AH24">
        <f>(EW24)</f>
        <v>10.1</v>
      </c>
      <c r="AI24">
        <f>(EX24)</f>
        <v>0.44</v>
      </c>
      <c r="AJ24">
        <f>ROUND((AS24),2)</f>
        <v>0</v>
      </c>
      <c r="AK24">
        <v>199.95</v>
      </c>
      <c r="AL24">
        <v>48.34</v>
      </c>
      <c r="AM24">
        <v>39.6</v>
      </c>
      <c r="AN24">
        <v>4.43</v>
      </c>
      <c r="AO24">
        <v>112.01</v>
      </c>
      <c r="AP24">
        <v>0</v>
      </c>
      <c r="AQ24">
        <v>10.1</v>
      </c>
      <c r="AR24">
        <v>0.44</v>
      </c>
      <c r="AS24">
        <v>0</v>
      </c>
      <c r="AT24">
        <v>80</v>
      </c>
      <c r="AU24">
        <v>60</v>
      </c>
      <c r="AV24">
        <v>1</v>
      </c>
      <c r="AW24">
        <v>1</v>
      </c>
      <c r="AZ24">
        <v>7.61</v>
      </c>
      <c r="BA24">
        <v>7.61</v>
      </c>
      <c r="BB24">
        <v>7.61</v>
      </c>
      <c r="BC24">
        <v>7.61</v>
      </c>
      <c r="BD24" t="s">
        <v>3</v>
      </c>
      <c r="BE24" t="s">
        <v>3</v>
      </c>
      <c r="BF24" t="s">
        <v>3</v>
      </c>
      <c r="BG24" t="s">
        <v>3</v>
      </c>
      <c r="BH24">
        <v>0</v>
      </c>
      <c r="BI24">
        <v>2</v>
      </c>
      <c r="BJ24" t="s">
        <v>15</v>
      </c>
      <c r="BM24">
        <v>110001</v>
      </c>
      <c r="BN24">
        <v>0</v>
      </c>
      <c r="BO24" t="s">
        <v>3</v>
      </c>
      <c r="BP24">
        <v>0</v>
      </c>
      <c r="BQ24">
        <v>3</v>
      </c>
      <c r="BR24">
        <v>0</v>
      </c>
      <c r="BS24">
        <v>7.61</v>
      </c>
      <c r="BT24">
        <v>1</v>
      </c>
      <c r="BU24">
        <v>1</v>
      </c>
      <c r="BV24">
        <v>1</v>
      </c>
      <c r="BW24">
        <v>1</v>
      </c>
      <c r="BX24">
        <v>1</v>
      </c>
      <c r="BY24" t="s">
        <v>3</v>
      </c>
      <c r="BZ24">
        <v>80</v>
      </c>
      <c r="CA24">
        <v>60</v>
      </c>
      <c r="CF24">
        <v>0</v>
      </c>
      <c r="CG24">
        <v>0</v>
      </c>
      <c r="CM24">
        <v>0</v>
      </c>
      <c r="CN24" t="s">
        <v>3</v>
      </c>
      <c r="CO24">
        <v>0</v>
      </c>
      <c r="CP24">
        <f>(P24+Q24+S24)</f>
        <v>4564.8600000000006</v>
      </c>
      <c r="CQ24">
        <f>AC24*BC24</f>
        <v>367.86740000000003</v>
      </c>
      <c r="CR24">
        <f>AD24*BB24</f>
        <v>301.35600000000005</v>
      </c>
      <c r="CS24">
        <f>AE24*BS24</f>
        <v>33.712299999999999</v>
      </c>
      <c r="CT24">
        <f>AF24*BA24</f>
        <v>852.39610000000005</v>
      </c>
      <c r="CU24">
        <f>AG24</f>
        <v>0</v>
      </c>
      <c r="CV24">
        <f>AH24</f>
        <v>10.1</v>
      </c>
      <c r="CW24">
        <f>AI24</f>
        <v>0.44</v>
      </c>
      <c r="CX24">
        <f>AJ24</f>
        <v>0</v>
      </c>
      <c r="CY24">
        <f>(((S24+R24)*AT24)/100)</f>
        <v>2126.6639999999998</v>
      </c>
      <c r="CZ24">
        <f>(((S24+R24)*AU24)/100)</f>
        <v>1594.9979999999998</v>
      </c>
      <c r="DC24" t="s">
        <v>3</v>
      </c>
      <c r="DD24" t="s">
        <v>3</v>
      </c>
      <c r="DE24" t="s">
        <v>3</v>
      </c>
      <c r="DF24" t="s">
        <v>3</v>
      </c>
      <c r="DG24" t="s">
        <v>3</v>
      </c>
      <c r="DH24" t="s">
        <v>3</v>
      </c>
      <c r="DI24" t="s">
        <v>3</v>
      </c>
      <c r="DJ24" t="s">
        <v>3</v>
      </c>
      <c r="DK24" t="s">
        <v>3</v>
      </c>
      <c r="DL24" t="s">
        <v>3</v>
      </c>
      <c r="DM24" t="s">
        <v>3</v>
      </c>
      <c r="DN24">
        <v>0</v>
      </c>
      <c r="DO24">
        <v>0</v>
      </c>
      <c r="DP24">
        <v>1</v>
      </c>
      <c r="DQ24">
        <v>1</v>
      </c>
      <c r="DU24">
        <v>1013</v>
      </c>
      <c r="DV24" t="s">
        <v>14</v>
      </c>
      <c r="DW24" t="s">
        <v>14</v>
      </c>
      <c r="DX24">
        <v>1</v>
      </c>
      <c r="EE24">
        <v>38092701</v>
      </c>
      <c r="EF24">
        <v>3</v>
      </c>
      <c r="EG24" t="s">
        <v>16</v>
      </c>
      <c r="EH24">
        <v>0</v>
      </c>
      <c r="EI24" t="s">
        <v>3</v>
      </c>
      <c r="EJ24">
        <v>2</v>
      </c>
      <c r="EK24">
        <v>110001</v>
      </c>
      <c r="EL24" t="s">
        <v>17</v>
      </c>
      <c r="EM24" t="s">
        <v>18</v>
      </c>
      <c r="EO24" t="s">
        <v>3</v>
      </c>
      <c r="EQ24">
        <v>0</v>
      </c>
      <c r="ER24">
        <v>199.95</v>
      </c>
      <c r="ES24">
        <v>48.34</v>
      </c>
      <c r="ET24">
        <v>39.6</v>
      </c>
      <c r="EU24">
        <v>4.43</v>
      </c>
      <c r="EV24">
        <v>112.01</v>
      </c>
      <c r="EW24">
        <v>10.1</v>
      </c>
      <c r="EX24">
        <v>0.44</v>
      </c>
      <c r="EY24">
        <v>0</v>
      </c>
      <c r="FQ24">
        <v>0</v>
      </c>
      <c r="FR24">
        <f>ROUND(IF(AND(BH24=3,BI24=3),P24,0),2)</f>
        <v>0</v>
      </c>
      <c r="FS24">
        <v>0</v>
      </c>
      <c r="FX24">
        <v>80</v>
      </c>
      <c r="FY24">
        <v>60</v>
      </c>
      <c r="GA24" t="s">
        <v>3</v>
      </c>
      <c r="GD24">
        <v>0</v>
      </c>
      <c r="GF24">
        <v>69775132</v>
      </c>
      <c r="GG24">
        <v>1</v>
      </c>
      <c r="GH24">
        <v>1</v>
      </c>
      <c r="GI24">
        <v>4</v>
      </c>
      <c r="GJ24">
        <v>0</v>
      </c>
      <c r="GK24">
        <f>ROUND(R24*(R12)/100,2)</f>
        <v>0</v>
      </c>
      <c r="GL24">
        <f>ROUND(IF(AND(BH24=3,BI24=3,FS24&lt;&gt;0),P24,0),2)</f>
        <v>0</v>
      </c>
      <c r="GM24">
        <f>ROUND(O24+X24+Y24+GK24,2)+GX24</f>
        <v>8286.52</v>
      </c>
      <c r="GN24">
        <f>IF(OR(BI24=0,BI24=1),ROUND(O24+X24+Y24+GK24,2),0)</f>
        <v>0</v>
      </c>
      <c r="GO24">
        <f>IF(BI24=2,ROUND(O24+X24+Y24+GK24,2),0)</f>
        <v>8286.52</v>
      </c>
      <c r="GP24">
        <f>IF(BI24=4,ROUND(O24+X24+Y24+GK24,2)+GX24,0)</f>
        <v>0</v>
      </c>
      <c r="GR24">
        <v>0</v>
      </c>
      <c r="GS24">
        <v>3</v>
      </c>
      <c r="GT24">
        <v>0</v>
      </c>
      <c r="GU24" t="s">
        <v>3</v>
      </c>
      <c r="GV24">
        <f>ROUND(GT24,2)</f>
        <v>0</v>
      </c>
      <c r="GW24">
        <v>1</v>
      </c>
      <c r="GX24">
        <f>ROUND(GV24*GW24*I24,2)</f>
        <v>0</v>
      </c>
      <c r="HA24">
        <v>0</v>
      </c>
      <c r="HB24">
        <v>0</v>
      </c>
      <c r="IK24">
        <v>0</v>
      </c>
    </row>
    <row r="25" spans="1:245" x14ac:dyDescent="0.2">
      <c r="A25">
        <v>18</v>
      </c>
      <c r="B25">
        <v>1</v>
      </c>
      <c r="C25">
        <v>17</v>
      </c>
      <c r="E25" t="s">
        <v>19</v>
      </c>
      <c r="F25" t="s">
        <v>20</v>
      </c>
      <c r="G25" t="s">
        <v>21</v>
      </c>
      <c r="H25" t="s">
        <v>22</v>
      </c>
      <c r="I25">
        <f>I24*J25</f>
        <v>1</v>
      </c>
      <c r="J25">
        <v>0.33333333333333331</v>
      </c>
      <c r="O25">
        <f>ROUND(CP25,2)</f>
        <v>1336.54</v>
      </c>
      <c r="P25">
        <f>ROUND(CQ25*I25,2)</f>
        <v>1336.54</v>
      </c>
      <c r="Q25">
        <f>ROUND(CR25*I25,2)</f>
        <v>0</v>
      </c>
      <c r="R25">
        <f>ROUND(CS25*I25,2)</f>
        <v>0</v>
      </c>
      <c r="S25">
        <f>ROUND(CT25*I25,2)</f>
        <v>0</v>
      </c>
      <c r="T25">
        <f>ROUND(CU25*I25,2)</f>
        <v>0</v>
      </c>
      <c r="U25">
        <f>CV25*I25</f>
        <v>0</v>
      </c>
      <c r="V25">
        <f>CW25*I25</f>
        <v>0</v>
      </c>
      <c r="W25">
        <f>ROUND(CX25*I25,2)</f>
        <v>0</v>
      </c>
      <c r="X25">
        <f>ROUND(CY25,2)</f>
        <v>0</v>
      </c>
      <c r="Y25">
        <f>ROUND(CZ25,2)</f>
        <v>0</v>
      </c>
      <c r="AA25">
        <v>39046648</v>
      </c>
      <c r="AB25">
        <f>ROUND((AC25+AD25+AF25),2)</f>
        <v>175.63</v>
      </c>
      <c r="AC25">
        <f>ROUND((ES25),2)</f>
        <v>175.63</v>
      </c>
      <c r="AD25">
        <f>ROUND((((ET25)-(EU25))+AE25),2)</f>
        <v>0</v>
      </c>
      <c r="AE25">
        <f>ROUND((EU25),2)</f>
        <v>0</v>
      </c>
      <c r="AF25">
        <f>ROUND((EV25),2)</f>
        <v>0</v>
      </c>
      <c r="AG25">
        <f>ROUND((AP25),2)</f>
        <v>0</v>
      </c>
      <c r="AH25">
        <f>(EW25)</f>
        <v>0</v>
      </c>
      <c r="AI25">
        <f>(EX25)</f>
        <v>0</v>
      </c>
      <c r="AJ25">
        <f>ROUND((AS25),2)</f>
        <v>0</v>
      </c>
      <c r="AK25">
        <v>175.63</v>
      </c>
      <c r="AL25">
        <v>175.63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  <c r="AS25">
        <v>0</v>
      </c>
      <c r="AT25">
        <v>92</v>
      </c>
      <c r="AU25">
        <v>65</v>
      </c>
      <c r="AV25">
        <v>1</v>
      </c>
      <c r="AW25">
        <v>1</v>
      </c>
      <c r="AZ25">
        <v>7.61</v>
      </c>
      <c r="BA25">
        <v>1</v>
      </c>
      <c r="BB25">
        <v>1</v>
      </c>
      <c r="BC25">
        <v>7.61</v>
      </c>
      <c r="BD25" t="s">
        <v>3</v>
      </c>
      <c r="BE25" t="s">
        <v>3</v>
      </c>
      <c r="BF25" t="s">
        <v>3</v>
      </c>
      <c r="BG25" t="s">
        <v>3</v>
      </c>
      <c r="BH25">
        <v>3</v>
      </c>
      <c r="BI25">
        <v>2</v>
      </c>
      <c r="BJ25" t="s">
        <v>23</v>
      </c>
      <c r="BM25">
        <v>110004</v>
      </c>
      <c r="BN25">
        <v>0</v>
      </c>
      <c r="BO25" t="s">
        <v>3</v>
      </c>
      <c r="BP25">
        <v>0</v>
      </c>
      <c r="BQ25">
        <v>3</v>
      </c>
      <c r="BR25">
        <v>0</v>
      </c>
      <c r="BS25">
        <v>1</v>
      </c>
      <c r="BT25">
        <v>1</v>
      </c>
      <c r="BU25">
        <v>1</v>
      </c>
      <c r="BV25">
        <v>1</v>
      </c>
      <c r="BW25">
        <v>1</v>
      </c>
      <c r="BX25">
        <v>1</v>
      </c>
      <c r="BY25" t="s">
        <v>3</v>
      </c>
      <c r="BZ25">
        <v>92</v>
      </c>
      <c r="CA25">
        <v>65</v>
      </c>
      <c r="CF25">
        <v>0</v>
      </c>
      <c r="CG25">
        <v>0</v>
      </c>
      <c r="CM25">
        <v>0</v>
      </c>
      <c r="CN25" t="s">
        <v>3</v>
      </c>
      <c r="CO25">
        <v>0</v>
      </c>
      <c r="CP25">
        <f>(P25+Q25+S25)</f>
        <v>1336.54</v>
      </c>
      <c r="CQ25">
        <f>AC25*BC25</f>
        <v>1336.5443</v>
      </c>
      <c r="CR25">
        <f>AD25*BB25</f>
        <v>0</v>
      </c>
      <c r="CS25">
        <f>AE25*BS25</f>
        <v>0</v>
      </c>
      <c r="CT25">
        <f>AF25*BA25</f>
        <v>0</v>
      </c>
      <c r="CU25">
        <f>AG25</f>
        <v>0</v>
      </c>
      <c r="CV25">
        <f>AH25</f>
        <v>0</v>
      </c>
      <c r="CW25">
        <f>AI25</f>
        <v>0</v>
      </c>
      <c r="CX25">
        <f>AJ25</f>
        <v>0</v>
      </c>
      <c r="CY25">
        <f>(((S25+R25)*AT25)/100)</f>
        <v>0</v>
      </c>
      <c r="CZ25">
        <f>(((S25+R25)*AU25)/100)</f>
        <v>0</v>
      </c>
      <c r="DC25" t="s">
        <v>3</v>
      </c>
      <c r="DD25" t="s">
        <v>3</v>
      </c>
      <c r="DE25" t="s">
        <v>3</v>
      </c>
      <c r="DF25" t="s">
        <v>3</v>
      </c>
      <c r="DG25" t="s">
        <v>3</v>
      </c>
      <c r="DH25" t="s">
        <v>3</v>
      </c>
      <c r="DI25" t="s">
        <v>3</v>
      </c>
      <c r="DJ25" t="s">
        <v>3</v>
      </c>
      <c r="DK25" t="s">
        <v>3</v>
      </c>
      <c r="DL25" t="s">
        <v>3</v>
      </c>
      <c r="DM25" t="s">
        <v>3</v>
      </c>
      <c r="DN25">
        <v>0</v>
      </c>
      <c r="DO25">
        <v>0</v>
      </c>
      <c r="DP25">
        <v>1</v>
      </c>
      <c r="DQ25">
        <v>1</v>
      </c>
      <c r="DU25">
        <v>1010</v>
      </c>
      <c r="DV25" t="s">
        <v>22</v>
      </c>
      <c r="DW25" t="s">
        <v>22</v>
      </c>
      <c r="DX25">
        <v>1</v>
      </c>
      <c r="EE25">
        <v>38092702</v>
      </c>
      <c r="EF25">
        <v>3</v>
      </c>
      <c r="EG25" t="s">
        <v>16</v>
      </c>
      <c r="EH25">
        <v>0</v>
      </c>
      <c r="EI25" t="s">
        <v>3</v>
      </c>
      <c r="EJ25">
        <v>2</v>
      </c>
      <c r="EK25">
        <v>110004</v>
      </c>
      <c r="EL25" t="s">
        <v>24</v>
      </c>
      <c r="EM25" t="s">
        <v>18</v>
      </c>
      <c r="EO25" t="s">
        <v>3</v>
      </c>
      <c r="EQ25">
        <v>0</v>
      </c>
      <c r="ER25">
        <v>175.63</v>
      </c>
      <c r="ES25">
        <v>175.63</v>
      </c>
      <c r="ET25">
        <v>0</v>
      </c>
      <c r="EU25">
        <v>0</v>
      </c>
      <c r="EV25">
        <v>0</v>
      </c>
      <c r="EW25">
        <v>0</v>
      </c>
      <c r="EX25">
        <v>0</v>
      </c>
      <c r="FQ25">
        <v>0</v>
      </c>
      <c r="FR25">
        <f>ROUND(IF(AND(BH25=3,BI25=3),P25,0),2)</f>
        <v>0</v>
      </c>
      <c r="FS25">
        <v>0</v>
      </c>
      <c r="FX25">
        <v>92</v>
      </c>
      <c r="FY25">
        <v>65</v>
      </c>
      <c r="GA25" t="s">
        <v>3</v>
      </c>
      <c r="GD25">
        <v>0</v>
      </c>
      <c r="GF25">
        <v>-2134391166</v>
      </c>
      <c r="GG25">
        <v>1</v>
      </c>
      <c r="GH25">
        <v>1</v>
      </c>
      <c r="GI25">
        <v>4</v>
      </c>
      <c r="GJ25">
        <v>0</v>
      </c>
      <c r="GK25">
        <f>ROUND(R25*(R12)/100,2)</f>
        <v>0</v>
      </c>
      <c r="GL25">
        <f>ROUND(IF(AND(BH25=3,BI25=3,FS25&lt;&gt;0),P25,0),2)</f>
        <v>0</v>
      </c>
      <c r="GM25">
        <f>ROUND(O25+X25+Y25+GK25,2)+GX25</f>
        <v>1336.54</v>
      </c>
      <c r="GN25">
        <f>IF(OR(BI25=0,BI25=1),ROUND(O25+X25+Y25+GK25,2),0)</f>
        <v>0</v>
      </c>
      <c r="GO25">
        <f>IF(BI25=2,ROUND(O25+X25+Y25+GK25,2),0)</f>
        <v>1336.54</v>
      </c>
      <c r="GP25">
        <f>IF(BI25=4,ROUND(O25+X25+Y25+GK25,2)+GX25,0)</f>
        <v>0</v>
      </c>
      <c r="GR25">
        <v>0</v>
      </c>
      <c r="GS25">
        <v>3</v>
      </c>
      <c r="GT25">
        <v>0</v>
      </c>
      <c r="GU25" t="s">
        <v>3</v>
      </c>
      <c r="GV25">
        <f>ROUND(GT25,2)</f>
        <v>0</v>
      </c>
      <c r="GW25">
        <v>1</v>
      </c>
      <c r="GX25">
        <f>ROUND(GV25*GW25*I25,2)</f>
        <v>0</v>
      </c>
      <c r="HA25">
        <v>0</v>
      </c>
      <c r="HB25">
        <v>0</v>
      </c>
      <c r="IK25">
        <v>0</v>
      </c>
    </row>
    <row r="26" spans="1:245" x14ac:dyDescent="0.2">
      <c r="A26">
        <v>18</v>
      </c>
      <c r="B26">
        <v>1</v>
      </c>
      <c r="C26">
        <v>16</v>
      </c>
      <c r="E26" t="s">
        <v>25</v>
      </c>
      <c r="F26" t="s">
        <v>26</v>
      </c>
      <c r="G26" t="s">
        <v>27</v>
      </c>
      <c r="H26" t="s">
        <v>22</v>
      </c>
      <c r="I26">
        <f>I24*J26</f>
        <v>1</v>
      </c>
      <c r="J26">
        <v>0.33333333333333331</v>
      </c>
      <c r="O26">
        <f>ROUND(CP26,2)</f>
        <v>1855.7</v>
      </c>
      <c r="P26">
        <f>ROUND(CQ26*I26,2)</f>
        <v>1855.7</v>
      </c>
      <c r="Q26">
        <f>ROUND(CR26*I26,2)</f>
        <v>0</v>
      </c>
      <c r="R26">
        <f>ROUND(CS26*I26,2)</f>
        <v>0</v>
      </c>
      <c r="S26">
        <f>ROUND(CT26*I26,2)</f>
        <v>0</v>
      </c>
      <c r="T26">
        <f>ROUND(CU26*I26,2)</f>
        <v>0</v>
      </c>
      <c r="U26">
        <f>CV26*I26</f>
        <v>0</v>
      </c>
      <c r="V26">
        <f>CW26*I26</f>
        <v>0</v>
      </c>
      <c r="W26">
        <f>ROUND(CX26*I26,2)</f>
        <v>0</v>
      </c>
      <c r="X26">
        <f>ROUND(CY26,2)</f>
        <v>0</v>
      </c>
      <c r="Y26">
        <f>ROUND(CZ26,2)</f>
        <v>0</v>
      </c>
      <c r="AA26">
        <v>39046648</v>
      </c>
      <c r="AB26">
        <f>ROUND((AC26+AD26+AF26),2)</f>
        <v>243.85</v>
      </c>
      <c r="AC26">
        <f>ROUND((ES26),2)</f>
        <v>243.85</v>
      </c>
      <c r="AD26">
        <f>ROUND((((ET26)-(EU26))+AE26),2)</f>
        <v>0</v>
      </c>
      <c r="AE26">
        <f>ROUND((EU26),2)</f>
        <v>0</v>
      </c>
      <c r="AF26">
        <f>ROUND((EV26),2)</f>
        <v>0</v>
      </c>
      <c r="AG26">
        <f>ROUND((AP26),2)</f>
        <v>0</v>
      </c>
      <c r="AH26">
        <f>(EW26)</f>
        <v>0</v>
      </c>
      <c r="AI26">
        <f>(EX26)</f>
        <v>0</v>
      </c>
      <c r="AJ26">
        <f>ROUND((AS26),2)</f>
        <v>0</v>
      </c>
      <c r="AK26">
        <v>243.85</v>
      </c>
      <c r="AL26">
        <v>243.85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  <c r="AS26">
        <v>0</v>
      </c>
      <c r="AT26">
        <v>80</v>
      </c>
      <c r="AU26">
        <v>60</v>
      </c>
      <c r="AV26">
        <v>1</v>
      </c>
      <c r="AW26">
        <v>1</v>
      </c>
      <c r="AZ26">
        <v>7.61</v>
      </c>
      <c r="BA26">
        <v>1</v>
      </c>
      <c r="BB26">
        <v>1</v>
      </c>
      <c r="BC26">
        <v>7.61</v>
      </c>
      <c r="BD26" t="s">
        <v>3</v>
      </c>
      <c r="BE26" t="s">
        <v>3</v>
      </c>
      <c r="BF26" t="s">
        <v>3</v>
      </c>
      <c r="BG26" t="s">
        <v>3</v>
      </c>
      <c r="BH26">
        <v>3</v>
      </c>
      <c r="BI26">
        <v>2</v>
      </c>
      <c r="BJ26" t="s">
        <v>28</v>
      </c>
      <c r="BM26">
        <v>110001</v>
      </c>
      <c r="BN26">
        <v>0</v>
      </c>
      <c r="BO26" t="s">
        <v>3</v>
      </c>
      <c r="BP26">
        <v>0</v>
      </c>
      <c r="BQ26">
        <v>3</v>
      </c>
      <c r="BR26">
        <v>0</v>
      </c>
      <c r="BS26">
        <v>1</v>
      </c>
      <c r="BT26">
        <v>1</v>
      </c>
      <c r="BU26">
        <v>1</v>
      </c>
      <c r="BV26">
        <v>1</v>
      </c>
      <c r="BW26">
        <v>1</v>
      </c>
      <c r="BX26">
        <v>1</v>
      </c>
      <c r="BY26" t="s">
        <v>3</v>
      </c>
      <c r="BZ26">
        <v>80</v>
      </c>
      <c r="CA26">
        <v>60</v>
      </c>
      <c r="CF26">
        <v>0</v>
      </c>
      <c r="CG26">
        <v>0</v>
      </c>
      <c r="CM26">
        <v>0</v>
      </c>
      <c r="CN26" t="s">
        <v>3</v>
      </c>
      <c r="CO26">
        <v>0</v>
      </c>
      <c r="CP26">
        <f>(P26+Q26+S26)</f>
        <v>1855.7</v>
      </c>
      <c r="CQ26">
        <f>AC26*BC26</f>
        <v>1855.6985</v>
      </c>
      <c r="CR26">
        <f>AD26*BB26</f>
        <v>0</v>
      </c>
      <c r="CS26">
        <f>AE26*BS26</f>
        <v>0</v>
      </c>
      <c r="CT26">
        <f>AF26*BA26</f>
        <v>0</v>
      </c>
      <c r="CU26">
        <f>AG26</f>
        <v>0</v>
      </c>
      <c r="CV26">
        <f>AH26</f>
        <v>0</v>
      </c>
      <c r="CW26">
        <f>AI26</f>
        <v>0</v>
      </c>
      <c r="CX26">
        <f>AJ26</f>
        <v>0</v>
      </c>
      <c r="CY26">
        <f>(((S26+R26)*AT26)/100)</f>
        <v>0</v>
      </c>
      <c r="CZ26">
        <f>(((S26+R26)*AU26)/100)</f>
        <v>0</v>
      </c>
      <c r="DC26" t="s">
        <v>3</v>
      </c>
      <c r="DD26" t="s">
        <v>3</v>
      </c>
      <c r="DE26" t="s">
        <v>3</v>
      </c>
      <c r="DF26" t="s">
        <v>3</v>
      </c>
      <c r="DG26" t="s">
        <v>3</v>
      </c>
      <c r="DH26" t="s">
        <v>3</v>
      </c>
      <c r="DI26" t="s">
        <v>3</v>
      </c>
      <c r="DJ26" t="s">
        <v>3</v>
      </c>
      <c r="DK26" t="s">
        <v>3</v>
      </c>
      <c r="DL26" t="s">
        <v>3</v>
      </c>
      <c r="DM26" t="s">
        <v>3</v>
      </c>
      <c r="DN26">
        <v>0</v>
      </c>
      <c r="DO26">
        <v>0</v>
      </c>
      <c r="DP26">
        <v>1</v>
      </c>
      <c r="DQ26">
        <v>1</v>
      </c>
      <c r="DU26">
        <v>1010</v>
      </c>
      <c r="DV26" t="s">
        <v>22</v>
      </c>
      <c r="DW26" t="s">
        <v>22</v>
      </c>
      <c r="DX26">
        <v>1</v>
      </c>
      <c r="EE26">
        <v>38092701</v>
      </c>
      <c r="EF26">
        <v>3</v>
      </c>
      <c r="EG26" t="s">
        <v>16</v>
      </c>
      <c r="EH26">
        <v>0</v>
      </c>
      <c r="EI26" t="s">
        <v>3</v>
      </c>
      <c r="EJ26">
        <v>2</v>
      </c>
      <c r="EK26">
        <v>110001</v>
      </c>
      <c r="EL26" t="s">
        <v>17</v>
      </c>
      <c r="EM26" t="s">
        <v>18</v>
      </c>
      <c r="EO26" t="s">
        <v>3</v>
      </c>
      <c r="EQ26">
        <v>0</v>
      </c>
      <c r="ER26">
        <v>243.85</v>
      </c>
      <c r="ES26">
        <v>243.85</v>
      </c>
      <c r="ET26">
        <v>0</v>
      </c>
      <c r="EU26">
        <v>0</v>
      </c>
      <c r="EV26">
        <v>0</v>
      </c>
      <c r="EW26">
        <v>0</v>
      </c>
      <c r="EX26">
        <v>0</v>
      </c>
      <c r="FQ26">
        <v>0</v>
      </c>
      <c r="FR26">
        <f>ROUND(IF(AND(BH26=3,BI26=3),P26,0),2)</f>
        <v>0</v>
      </c>
      <c r="FS26">
        <v>0</v>
      </c>
      <c r="FX26">
        <v>80</v>
      </c>
      <c r="FY26">
        <v>60</v>
      </c>
      <c r="GA26" t="s">
        <v>3</v>
      </c>
      <c r="GD26">
        <v>0</v>
      </c>
      <c r="GF26">
        <v>1994226335</v>
      </c>
      <c r="GG26">
        <v>1</v>
      </c>
      <c r="GH26">
        <v>1</v>
      </c>
      <c r="GI26">
        <v>4</v>
      </c>
      <c r="GJ26">
        <v>0</v>
      </c>
      <c r="GK26">
        <f>ROUND(R26*(R12)/100,2)</f>
        <v>0</v>
      </c>
      <c r="GL26">
        <f>ROUND(IF(AND(BH26=3,BI26=3,FS26&lt;&gt;0),P26,0),2)</f>
        <v>0</v>
      </c>
      <c r="GM26">
        <f>ROUND(O26+X26+Y26+GK26,2)+GX26</f>
        <v>1855.7</v>
      </c>
      <c r="GN26">
        <f>IF(OR(BI26=0,BI26=1),ROUND(O26+X26+Y26+GK26,2),0)</f>
        <v>0</v>
      </c>
      <c r="GO26">
        <f>IF(BI26=2,ROUND(O26+X26+Y26+GK26,2),0)</f>
        <v>1855.7</v>
      </c>
      <c r="GP26">
        <f>IF(BI26=4,ROUND(O26+X26+Y26+GK26,2)+GX26,0)</f>
        <v>0</v>
      </c>
      <c r="GR26">
        <v>0</v>
      </c>
      <c r="GS26">
        <v>3</v>
      </c>
      <c r="GT26">
        <v>0</v>
      </c>
      <c r="GU26" t="s">
        <v>3</v>
      </c>
      <c r="GV26">
        <f>ROUND(GT26,2)</f>
        <v>0</v>
      </c>
      <c r="GW26">
        <v>1</v>
      </c>
      <c r="GX26">
        <f>ROUND(GV26*GW26*I26,2)</f>
        <v>0</v>
      </c>
      <c r="HA26">
        <v>0</v>
      </c>
      <c r="HB26">
        <v>0</v>
      </c>
      <c r="IK26">
        <v>0</v>
      </c>
    </row>
    <row r="27" spans="1:245" x14ac:dyDescent="0.2">
      <c r="A27">
        <v>18</v>
      </c>
      <c r="B27">
        <v>1</v>
      </c>
      <c r="C27">
        <v>19</v>
      </c>
      <c r="E27" t="s">
        <v>29</v>
      </c>
      <c r="F27" t="s">
        <v>30</v>
      </c>
      <c r="G27" t="s">
        <v>31</v>
      </c>
      <c r="H27" t="s">
        <v>14</v>
      </c>
      <c r="I27">
        <f>I24*J27</f>
        <v>1</v>
      </c>
      <c r="J27">
        <v>0.33333333333333331</v>
      </c>
      <c r="O27">
        <f>ROUND(CP27,2)</f>
        <v>1440.65</v>
      </c>
      <c r="P27">
        <f>ROUND(CQ27*I27,2)</f>
        <v>1440.65</v>
      </c>
      <c r="Q27">
        <f>ROUND(CR27*I27,2)</f>
        <v>0</v>
      </c>
      <c r="R27">
        <f>ROUND(CS27*I27,2)</f>
        <v>0</v>
      </c>
      <c r="S27">
        <f>ROUND(CT27*I27,2)</f>
        <v>0</v>
      </c>
      <c r="T27">
        <f>ROUND(CU27*I27,2)</f>
        <v>0</v>
      </c>
      <c r="U27">
        <f>CV27*I27</f>
        <v>0</v>
      </c>
      <c r="V27">
        <f>CW27*I27</f>
        <v>0</v>
      </c>
      <c r="W27">
        <f>ROUND(CX27*I27,2)</f>
        <v>0</v>
      </c>
      <c r="X27">
        <f>ROUND(CY27,2)</f>
        <v>0</v>
      </c>
      <c r="Y27">
        <f>ROUND(CZ27,2)</f>
        <v>0</v>
      </c>
      <c r="AA27">
        <v>39046648</v>
      </c>
      <c r="AB27">
        <f>ROUND((AC27+AD27+AF27),2)</f>
        <v>189.31</v>
      </c>
      <c r="AC27">
        <f>ROUND((ES27),2)</f>
        <v>189.31</v>
      </c>
      <c r="AD27">
        <f>ROUND((((ET27)-(EU27))+AE27),2)</f>
        <v>0</v>
      </c>
      <c r="AE27">
        <f>ROUND((EU27),2)</f>
        <v>0</v>
      </c>
      <c r="AF27">
        <f>ROUND((EV27),2)</f>
        <v>0</v>
      </c>
      <c r="AG27">
        <f>ROUND((AP27),2)</f>
        <v>0</v>
      </c>
      <c r="AH27">
        <f>(EW27)</f>
        <v>0</v>
      </c>
      <c r="AI27">
        <f>(EX27)</f>
        <v>0</v>
      </c>
      <c r="AJ27">
        <f>ROUND((AS27),2)</f>
        <v>0</v>
      </c>
      <c r="AK27">
        <v>189.31</v>
      </c>
      <c r="AL27">
        <v>189.31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  <c r="AS27">
        <v>0</v>
      </c>
      <c r="AT27">
        <v>80</v>
      </c>
      <c r="AU27">
        <v>60</v>
      </c>
      <c r="AV27">
        <v>1</v>
      </c>
      <c r="AW27">
        <v>1</v>
      </c>
      <c r="AZ27">
        <v>7.61</v>
      </c>
      <c r="BA27">
        <v>1</v>
      </c>
      <c r="BB27">
        <v>1</v>
      </c>
      <c r="BC27">
        <v>7.61</v>
      </c>
      <c r="BD27" t="s">
        <v>3</v>
      </c>
      <c r="BE27" t="s">
        <v>3</v>
      </c>
      <c r="BF27" t="s">
        <v>3</v>
      </c>
      <c r="BG27" t="s">
        <v>3</v>
      </c>
      <c r="BH27">
        <v>3</v>
      </c>
      <c r="BI27">
        <v>2</v>
      </c>
      <c r="BJ27" t="s">
        <v>3</v>
      </c>
      <c r="BM27">
        <v>110001</v>
      </c>
      <c r="BN27">
        <v>0</v>
      </c>
      <c r="BO27" t="s">
        <v>3</v>
      </c>
      <c r="BP27">
        <v>0</v>
      </c>
      <c r="BQ27">
        <v>3</v>
      </c>
      <c r="BR27">
        <v>0</v>
      </c>
      <c r="BS27">
        <v>1</v>
      </c>
      <c r="BT27">
        <v>1</v>
      </c>
      <c r="BU27">
        <v>1</v>
      </c>
      <c r="BV27">
        <v>1</v>
      </c>
      <c r="BW27">
        <v>1</v>
      </c>
      <c r="BX27">
        <v>1</v>
      </c>
      <c r="BY27" t="s">
        <v>3</v>
      </c>
      <c r="BZ27">
        <v>80</v>
      </c>
      <c r="CA27">
        <v>60</v>
      </c>
      <c r="CF27">
        <v>0</v>
      </c>
      <c r="CG27">
        <v>0</v>
      </c>
      <c r="CM27">
        <v>0</v>
      </c>
      <c r="CN27" t="s">
        <v>3</v>
      </c>
      <c r="CO27">
        <v>0</v>
      </c>
      <c r="CP27">
        <f>(P27+Q27+S27)</f>
        <v>1440.65</v>
      </c>
      <c r="CQ27">
        <f>AC27*BC27</f>
        <v>1440.6491000000001</v>
      </c>
      <c r="CR27">
        <f>AD27*BB27</f>
        <v>0</v>
      </c>
      <c r="CS27">
        <f>AE27*BS27</f>
        <v>0</v>
      </c>
      <c r="CT27">
        <f>AF27*BA27</f>
        <v>0</v>
      </c>
      <c r="CU27">
        <f>AG27</f>
        <v>0</v>
      </c>
      <c r="CV27">
        <f>AH27</f>
        <v>0</v>
      </c>
      <c r="CW27">
        <f>AI27</f>
        <v>0</v>
      </c>
      <c r="CX27">
        <f>AJ27</f>
        <v>0</v>
      </c>
      <c r="CY27">
        <f>(((S27+R27)*AT27)/100)</f>
        <v>0</v>
      </c>
      <c r="CZ27">
        <f>(((S27+R27)*AU27)/100)</f>
        <v>0</v>
      </c>
      <c r="DC27" t="s">
        <v>3</v>
      </c>
      <c r="DD27" t="s">
        <v>3</v>
      </c>
      <c r="DE27" t="s">
        <v>3</v>
      </c>
      <c r="DF27" t="s">
        <v>3</v>
      </c>
      <c r="DG27" t="s">
        <v>3</v>
      </c>
      <c r="DH27" t="s">
        <v>3</v>
      </c>
      <c r="DI27" t="s">
        <v>3</v>
      </c>
      <c r="DJ27" t="s">
        <v>3</v>
      </c>
      <c r="DK27" t="s">
        <v>3</v>
      </c>
      <c r="DL27" t="s">
        <v>3</v>
      </c>
      <c r="DM27" t="s">
        <v>3</v>
      </c>
      <c r="DN27">
        <v>0</v>
      </c>
      <c r="DO27">
        <v>0</v>
      </c>
      <c r="DP27">
        <v>1</v>
      </c>
      <c r="DQ27">
        <v>1</v>
      </c>
      <c r="DU27">
        <v>1013</v>
      </c>
      <c r="DV27" t="s">
        <v>14</v>
      </c>
      <c r="DW27" t="s">
        <v>14</v>
      </c>
      <c r="DX27">
        <v>1</v>
      </c>
      <c r="EE27">
        <v>38092701</v>
      </c>
      <c r="EF27">
        <v>3</v>
      </c>
      <c r="EG27" t="s">
        <v>16</v>
      </c>
      <c r="EH27">
        <v>0</v>
      </c>
      <c r="EI27" t="s">
        <v>3</v>
      </c>
      <c r="EJ27">
        <v>2</v>
      </c>
      <c r="EK27">
        <v>110001</v>
      </c>
      <c r="EL27" t="s">
        <v>17</v>
      </c>
      <c r="EM27" t="s">
        <v>18</v>
      </c>
      <c r="EO27" t="s">
        <v>3</v>
      </c>
      <c r="EQ27">
        <v>0</v>
      </c>
      <c r="ER27">
        <v>1440.68</v>
      </c>
      <c r="ES27">
        <v>189.31</v>
      </c>
      <c r="ET27">
        <v>0</v>
      </c>
      <c r="EU27">
        <v>0</v>
      </c>
      <c r="EV27">
        <v>0</v>
      </c>
      <c r="EW27">
        <v>0</v>
      </c>
      <c r="EX27">
        <v>0</v>
      </c>
      <c r="EZ27">
        <v>5</v>
      </c>
      <c r="FC27">
        <v>1</v>
      </c>
      <c r="FD27">
        <v>18</v>
      </c>
      <c r="FF27">
        <v>1700</v>
      </c>
      <c r="FQ27">
        <v>0</v>
      </c>
      <c r="FR27">
        <f>ROUND(IF(AND(BH27=3,BI27=3),P27,0),2)</f>
        <v>0</v>
      </c>
      <c r="FS27">
        <v>0</v>
      </c>
      <c r="FX27">
        <v>80</v>
      </c>
      <c r="FY27">
        <v>60</v>
      </c>
      <c r="GA27" t="s">
        <v>32</v>
      </c>
      <c r="GD27">
        <v>0</v>
      </c>
      <c r="GF27">
        <v>261871310</v>
      </c>
      <c r="GG27">
        <v>1</v>
      </c>
      <c r="GH27">
        <v>3</v>
      </c>
      <c r="GI27">
        <v>4</v>
      </c>
      <c r="GJ27">
        <v>0</v>
      </c>
      <c r="GK27">
        <f>ROUND(R27*(R12)/100,2)</f>
        <v>0</v>
      </c>
      <c r="GL27">
        <f>ROUND(IF(AND(BH27=3,BI27=3,FS27&lt;&gt;0),P27,0),2)</f>
        <v>0</v>
      </c>
      <c r="GM27">
        <f>ROUND(O27+X27+Y27+GK27,2)+GX27</f>
        <v>1440.65</v>
      </c>
      <c r="GN27">
        <f>IF(OR(BI27=0,BI27=1),ROUND(O27+X27+Y27+GK27,2),0)</f>
        <v>0</v>
      </c>
      <c r="GO27">
        <f>IF(BI27=2,ROUND(O27+X27+Y27+GK27,2),0)</f>
        <v>1440.65</v>
      </c>
      <c r="GP27">
        <f>IF(BI27=4,ROUND(O27+X27+Y27+GK27,2)+GX27,0)</f>
        <v>0</v>
      </c>
      <c r="GR27">
        <v>1</v>
      </c>
      <c r="GS27">
        <v>1</v>
      </c>
      <c r="GT27">
        <v>0</v>
      </c>
      <c r="GU27" t="s">
        <v>3</v>
      </c>
      <c r="GV27">
        <f>ROUND(GT27,2)</f>
        <v>0</v>
      </c>
      <c r="GW27">
        <v>1</v>
      </c>
      <c r="GX27">
        <f>ROUND(GV27*GW27*I27,2)</f>
        <v>0</v>
      </c>
      <c r="HA27">
        <v>0</v>
      </c>
      <c r="HB27">
        <v>0</v>
      </c>
      <c r="IK27">
        <v>0</v>
      </c>
    </row>
    <row r="28" spans="1:245" x14ac:dyDescent="0.2">
      <c r="A28">
        <v>17</v>
      </c>
      <c r="B28">
        <v>1</v>
      </c>
      <c r="C28">
        <f>ROW([2]SmtRes!A28)</f>
        <v>28</v>
      </c>
      <c r="D28">
        <f>ROW([2]EtalonRes!A25)</f>
        <v>25</v>
      </c>
      <c r="E28" t="s">
        <v>33</v>
      </c>
      <c r="F28" t="s">
        <v>52</v>
      </c>
      <c r="G28" t="s">
        <v>53</v>
      </c>
      <c r="H28" t="s">
        <v>54</v>
      </c>
      <c r="I28">
        <v>0.02</v>
      </c>
      <c r="J28">
        <v>0</v>
      </c>
      <c r="O28">
        <f>ROUND(CP28,2)</f>
        <v>203.22</v>
      </c>
      <c r="P28">
        <f>ROUND(CQ28*I28,2)</f>
        <v>79.2</v>
      </c>
      <c r="Q28">
        <f>ROUND(CR28*I28,2)</f>
        <v>5.41</v>
      </c>
      <c r="R28">
        <f>ROUND(CS28*I28,2)</f>
        <v>0.76</v>
      </c>
      <c r="S28">
        <f>ROUND(CT28*I28,2)</f>
        <v>118.61</v>
      </c>
      <c r="T28">
        <f>ROUND(CU28*I28,2)</f>
        <v>0</v>
      </c>
      <c r="U28">
        <f>CV28*I28</f>
        <v>1.5712000000000002</v>
      </c>
      <c r="V28">
        <f>CW28*I28</f>
        <v>8.0000000000000002E-3</v>
      </c>
      <c r="W28">
        <f>ROUND(CX28*I28,2)</f>
        <v>0</v>
      </c>
      <c r="X28">
        <f>ROUND(CY28,2)</f>
        <v>113.4</v>
      </c>
      <c r="Y28">
        <f>ROUND(CZ28,2)</f>
        <v>77.59</v>
      </c>
      <c r="AA28">
        <v>39046648</v>
      </c>
      <c r="AB28">
        <f>ROUND((AC28+AD28+AF28),2)</f>
        <v>1335.26</v>
      </c>
      <c r="AC28">
        <f>ROUND((ES28),2)</f>
        <v>520.4</v>
      </c>
      <c r="AD28">
        <f>ROUND((((ET28)-(EU28))+AE28),2)</f>
        <v>35.54</v>
      </c>
      <c r="AE28">
        <f>ROUND((EU28),2)</f>
        <v>5.0199999999999996</v>
      </c>
      <c r="AF28">
        <f>ROUND((EV28),2)</f>
        <v>779.32</v>
      </c>
      <c r="AG28">
        <f>ROUND((AP28),2)</f>
        <v>0</v>
      </c>
      <c r="AH28">
        <f>(EW28)</f>
        <v>78.56</v>
      </c>
      <c r="AI28">
        <f>(EX28)</f>
        <v>0.4</v>
      </c>
      <c r="AJ28">
        <f>ROUND((AS28),2)</f>
        <v>0</v>
      </c>
      <c r="AK28">
        <v>1335.26</v>
      </c>
      <c r="AL28">
        <v>520.4</v>
      </c>
      <c r="AM28">
        <v>35.54</v>
      </c>
      <c r="AN28">
        <v>5.0199999999999996</v>
      </c>
      <c r="AO28">
        <v>779.32</v>
      </c>
      <c r="AP28">
        <v>0</v>
      </c>
      <c r="AQ28">
        <v>78.56</v>
      </c>
      <c r="AR28">
        <v>0.4</v>
      </c>
      <c r="AS28">
        <v>0</v>
      </c>
      <c r="AT28">
        <v>95</v>
      </c>
      <c r="AU28">
        <v>65</v>
      </c>
      <c r="AV28">
        <v>1</v>
      </c>
      <c r="AW28">
        <v>1</v>
      </c>
      <c r="AZ28">
        <v>7.61</v>
      </c>
      <c r="BA28">
        <v>7.61</v>
      </c>
      <c r="BB28">
        <v>7.61</v>
      </c>
      <c r="BC28">
        <v>7.61</v>
      </c>
      <c r="BD28" t="s">
        <v>3</v>
      </c>
      <c r="BE28" t="s">
        <v>3</v>
      </c>
      <c r="BF28" t="s">
        <v>3</v>
      </c>
      <c r="BG28" t="s">
        <v>3</v>
      </c>
      <c r="BH28">
        <v>0</v>
      </c>
      <c r="BI28">
        <v>2</v>
      </c>
      <c r="BJ28" t="s">
        <v>55</v>
      </c>
      <c r="BM28">
        <v>108001</v>
      </c>
      <c r="BN28">
        <v>0</v>
      </c>
      <c r="BO28" t="s">
        <v>3</v>
      </c>
      <c r="BP28">
        <v>0</v>
      </c>
      <c r="BQ28">
        <v>3</v>
      </c>
      <c r="BR28">
        <v>0</v>
      </c>
      <c r="BS28">
        <v>7.61</v>
      </c>
      <c r="BT28">
        <v>1</v>
      </c>
      <c r="BU28">
        <v>1</v>
      </c>
      <c r="BV28">
        <v>1</v>
      </c>
      <c r="BW28">
        <v>1</v>
      </c>
      <c r="BX28">
        <v>1</v>
      </c>
      <c r="BY28" t="s">
        <v>3</v>
      </c>
      <c r="BZ28">
        <v>95</v>
      </c>
      <c r="CA28">
        <v>65</v>
      </c>
      <c r="CF28">
        <v>0</v>
      </c>
      <c r="CG28">
        <v>0</v>
      </c>
      <c r="CM28">
        <v>0</v>
      </c>
      <c r="CN28" t="s">
        <v>3</v>
      </c>
      <c r="CO28">
        <v>0</v>
      </c>
      <c r="CP28">
        <f>(P28+Q28+S28)</f>
        <v>203.22</v>
      </c>
      <c r="CQ28">
        <f>AC28*BC28</f>
        <v>3960.2440000000001</v>
      </c>
      <c r="CR28">
        <f>AD28*BB28</f>
        <v>270.45940000000002</v>
      </c>
      <c r="CS28">
        <f>AE28*BS28</f>
        <v>38.202199999999998</v>
      </c>
      <c r="CT28">
        <f>AF28*BA28</f>
        <v>5930.6252000000004</v>
      </c>
      <c r="CU28">
        <f>AG28</f>
        <v>0</v>
      </c>
      <c r="CV28">
        <f>AH28</f>
        <v>78.56</v>
      </c>
      <c r="CW28">
        <f>AI28</f>
        <v>0.4</v>
      </c>
      <c r="CX28">
        <f>AJ28</f>
        <v>0</v>
      </c>
      <c r="CY28">
        <f>(((S28+R28)*AT28)/100)</f>
        <v>113.4015</v>
      </c>
      <c r="CZ28">
        <f>(((S28+R28)*AU28)/100)</f>
        <v>77.590500000000006</v>
      </c>
      <c r="DC28" t="s">
        <v>3</v>
      </c>
      <c r="DD28" t="s">
        <v>3</v>
      </c>
      <c r="DE28" t="s">
        <v>3</v>
      </c>
      <c r="DF28" t="s">
        <v>3</v>
      </c>
      <c r="DG28" t="s">
        <v>3</v>
      </c>
      <c r="DH28" t="s">
        <v>3</v>
      </c>
      <c r="DI28" t="s">
        <v>3</v>
      </c>
      <c r="DJ28" t="s">
        <v>3</v>
      </c>
      <c r="DK28" t="s">
        <v>3</v>
      </c>
      <c r="DL28" t="s">
        <v>3</v>
      </c>
      <c r="DM28" t="s">
        <v>3</v>
      </c>
      <c r="DN28">
        <v>0</v>
      </c>
      <c r="DO28">
        <v>0</v>
      </c>
      <c r="DP28">
        <v>1</v>
      </c>
      <c r="DQ28">
        <v>1</v>
      </c>
      <c r="DU28">
        <v>1013</v>
      </c>
      <c r="DV28" t="s">
        <v>54</v>
      </c>
      <c r="DW28" t="s">
        <v>54</v>
      </c>
      <c r="DX28">
        <v>1</v>
      </c>
      <c r="EE28">
        <v>38092698</v>
      </c>
      <c r="EF28">
        <v>3</v>
      </c>
      <c r="EG28" t="s">
        <v>16</v>
      </c>
      <c r="EH28">
        <v>0</v>
      </c>
      <c r="EI28" t="s">
        <v>3</v>
      </c>
      <c r="EJ28">
        <v>2</v>
      </c>
      <c r="EK28">
        <v>108001</v>
      </c>
      <c r="EL28" t="s">
        <v>56</v>
      </c>
      <c r="EM28" t="s">
        <v>57</v>
      </c>
      <c r="EO28" t="s">
        <v>3</v>
      </c>
      <c r="EQ28">
        <v>0</v>
      </c>
      <c r="ER28">
        <v>1335.26</v>
      </c>
      <c r="ES28">
        <v>520.4</v>
      </c>
      <c r="ET28">
        <v>35.54</v>
      </c>
      <c r="EU28">
        <v>5.0199999999999996</v>
      </c>
      <c r="EV28">
        <v>779.32</v>
      </c>
      <c r="EW28">
        <v>78.56</v>
      </c>
      <c r="EX28">
        <v>0.4</v>
      </c>
      <c r="EY28">
        <v>0</v>
      </c>
      <c r="FQ28">
        <v>0</v>
      </c>
      <c r="FR28">
        <f>ROUND(IF(AND(BH28=3,BI28=3),P28,0),2)</f>
        <v>0</v>
      </c>
      <c r="FS28">
        <v>0</v>
      </c>
      <c r="FX28">
        <v>95</v>
      </c>
      <c r="FY28">
        <v>65</v>
      </c>
      <c r="GA28" t="s">
        <v>3</v>
      </c>
      <c r="GD28">
        <v>0</v>
      </c>
      <c r="GF28">
        <v>1235966342</v>
      </c>
      <c r="GG28">
        <v>1</v>
      </c>
      <c r="GH28">
        <v>1</v>
      </c>
      <c r="GI28">
        <v>4</v>
      </c>
      <c r="GJ28">
        <v>0</v>
      </c>
      <c r="GK28">
        <f>ROUND(R28*(R12)/100,2)</f>
        <v>0</v>
      </c>
      <c r="GL28">
        <f>ROUND(IF(AND(BH28=3,BI28=3,FS28&lt;&gt;0),P28,0),2)</f>
        <v>0</v>
      </c>
      <c r="GM28">
        <f>ROUND(O28+X28+Y28+GK28,2)+GX28</f>
        <v>394.21</v>
      </c>
      <c r="GN28">
        <f>IF(OR(BI28=0,BI28=1),ROUND(O28+X28+Y28+GK28,2),0)</f>
        <v>0</v>
      </c>
      <c r="GO28">
        <f>IF(BI28=2,ROUND(O28+X28+Y28+GK28,2),0)</f>
        <v>394.21</v>
      </c>
      <c r="GP28">
        <f>IF(BI28=4,ROUND(O28+X28+Y28+GK28,2)+GX28,0)</f>
        <v>0</v>
      </c>
      <c r="GR28">
        <v>0</v>
      </c>
      <c r="GS28">
        <v>3</v>
      </c>
      <c r="GT28">
        <v>0</v>
      </c>
      <c r="GU28" t="s">
        <v>3</v>
      </c>
      <c r="GV28">
        <f>ROUND(GT28,2)</f>
        <v>0</v>
      </c>
      <c r="GW28">
        <v>1</v>
      </c>
      <c r="GX28">
        <f>ROUND(GV28*GW28*I28,2)</f>
        <v>0</v>
      </c>
      <c r="HA28">
        <v>0</v>
      </c>
      <c r="HB28">
        <v>0</v>
      </c>
      <c r="IK28">
        <v>0</v>
      </c>
    </row>
    <row r="29" spans="1:245" x14ac:dyDescent="0.2">
      <c r="A29">
        <v>18</v>
      </c>
      <c r="B29">
        <v>1</v>
      </c>
      <c r="C29">
        <v>27</v>
      </c>
      <c r="E29" t="s">
        <v>38</v>
      </c>
      <c r="F29" t="s">
        <v>59</v>
      </c>
      <c r="G29" t="s">
        <v>60</v>
      </c>
      <c r="H29" t="s">
        <v>22</v>
      </c>
      <c r="I29">
        <f>I28*J29</f>
        <v>2</v>
      </c>
      <c r="J29">
        <v>100</v>
      </c>
      <c r="O29">
        <f>ROUND(CP29,2)</f>
        <v>584.14</v>
      </c>
      <c r="P29">
        <f>ROUND(CQ29*I29,2)</f>
        <v>584.14</v>
      </c>
      <c r="Q29">
        <f>ROUND(CR29*I29,2)</f>
        <v>0</v>
      </c>
      <c r="R29">
        <f>ROUND(CS29*I29,2)</f>
        <v>0</v>
      </c>
      <c r="S29">
        <f>ROUND(CT29*I29,2)</f>
        <v>0</v>
      </c>
      <c r="T29">
        <f>ROUND(CU29*I29,2)</f>
        <v>0</v>
      </c>
      <c r="U29">
        <f>CV29*I29</f>
        <v>0</v>
      </c>
      <c r="V29">
        <f>CW29*I29</f>
        <v>0</v>
      </c>
      <c r="W29">
        <f>ROUND(CX29*I29,2)</f>
        <v>0</v>
      </c>
      <c r="X29">
        <f>ROUND(CY29,2)</f>
        <v>0</v>
      </c>
      <c r="Y29">
        <f>ROUND(CZ29,2)</f>
        <v>0</v>
      </c>
      <c r="AA29">
        <v>39046648</v>
      </c>
      <c r="AB29">
        <f>ROUND((AC29+AD29+AF29),2)</f>
        <v>38.380000000000003</v>
      </c>
      <c r="AC29">
        <f>ROUND((ES29),2)</f>
        <v>38.380000000000003</v>
      </c>
      <c r="AD29">
        <f>ROUND((((ET29)-(EU29))+AE29),2)</f>
        <v>0</v>
      </c>
      <c r="AE29">
        <f>ROUND((EU29),2)</f>
        <v>0</v>
      </c>
      <c r="AF29">
        <f>ROUND((EV29),2)</f>
        <v>0</v>
      </c>
      <c r="AG29">
        <f>ROUND((AP29),2)</f>
        <v>0</v>
      </c>
      <c r="AH29">
        <f>(EW29)</f>
        <v>0</v>
      </c>
      <c r="AI29">
        <f>(EX29)</f>
        <v>0</v>
      </c>
      <c r="AJ29">
        <f>ROUND((AS29),2)</f>
        <v>0</v>
      </c>
      <c r="AK29">
        <v>38.380000000000003</v>
      </c>
      <c r="AL29">
        <v>38.380000000000003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  <c r="AS29">
        <v>0</v>
      </c>
      <c r="AT29">
        <v>95</v>
      </c>
      <c r="AU29">
        <v>65</v>
      </c>
      <c r="AV29">
        <v>1</v>
      </c>
      <c r="AW29">
        <v>1</v>
      </c>
      <c r="AZ29">
        <v>7.61</v>
      </c>
      <c r="BA29">
        <v>1</v>
      </c>
      <c r="BB29">
        <v>1</v>
      </c>
      <c r="BC29">
        <v>7.61</v>
      </c>
      <c r="BD29" t="s">
        <v>3</v>
      </c>
      <c r="BE29" t="s">
        <v>3</v>
      </c>
      <c r="BF29" t="s">
        <v>3</v>
      </c>
      <c r="BG29" t="s">
        <v>3</v>
      </c>
      <c r="BH29">
        <v>3</v>
      </c>
      <c r="BI29">
        <v>2</v>
      </c>
      <c r="BJ29" t="s">
        <v>61</v>
      </c>
      <c r="BM29">
        <v>108001</v>
      </c>
      <c r="BN29">
        <v>0</v>
      </c>
      <c r="BO29" t="s">
        <v>3</v>
      </c>
      <c r="BP29">
        <v>0</v>
      </c>
      <c r="BQ29">
        <v>3</v>
      </c>
      <c r="BR29">
        <v>0</v>
      </c>
      <c r="BS29">
        <v>1</v>
      </c>
      <c r="BT29">
        <v>1</v>
      </c>
      <c r="BU29">
        <v>1</v>
      </c>
      <c r="BV29">
        <v>1</v>
      </c>
      <c r="BW29">
        <v>1</v>
      </c>
      <c r="BX29">
        <v>1</v>
      </c>
      <c r="BY29" t="s">
        <v>3</v>
      </c>
      <c r="BZ29">
        <v>95</v>
      </c>
      <c r="CA29">
        <v>65</v>
      </c>
      <c r="CF29">
        <v>0</v>
      </c>
      <c r="CG29">
        <v>0</v>
      </c>
      <c r="CM29">
        <v>0</v>
      </c>
      <c r="CN29" t="s">
        <v>3</v>
      </c>
      <c r="CO29">
        <v>0</v>
      </c>
      <c r="CP29">
        <f>(P29+Q29+S29)</f>
        <v>584.14</v>
      </c>
      <c r="CQ29">
        <f>AC29*BC29</f>
        <v>292.07180000000005</v>
      </c>
      <c r="CR29">
        <f>AD29*BB29</f>
        <v>0</v>
      </c>
      <c r="CS29">
        <f>AE29*BS29</f>
        <v>0</v>
      </c>
      <c r="CT29">
        <f>AF29*BA29</f>
        <v>0</v>
      </c>
      <c r="CU29">
        <f>AG29</f>
        <v>0</v>
      </c>
      <c r="CV29">
        <f>AH29</f>
        <v>0</v>
      </c>
      <c r="CW29">
        <f>AI29</f>
        <v>0</v>
      </c>
      <c r="CX29">
        <f>AJ29</f>
        <v>0</v>
      </c>
      <c r="CY29">
        <f>(((S29+R29)*AT29)/100)</f>
        <v>0</v>
      </c>
      <c r="CZ29">
        <f>(((S29+R29)*AU29)/100)</f>
        <v>0</v>
      </c>
      <c r="DC29" t="s">
        <v>3</v>
      </c>
      <c r="DD29" t="s">
        <v>3</v>
      </c>
      <c r="DE29" t="s">
        <v>3</v>
      </c>
      <c r="DF29" t="s">
        <v>3</v>
      </c>
      <c r="DG29" t="s">
        <v>3</v>
      </c>
      <c r="DH29" t="s">
        <v>3</v>
      </c>
      <c r="DI29" t="s">
        <v>3</v>
      </c>
      <c r="DJ29" t="s">
        <v>3</v>
      </c>
      <c r="DK29" t="s">
        <v>3</v>
      </c>
      <c r="DL29" t="s">
        <v>3</v>
      </c>
      <c r="DM29" t="s">
        <v>3</v>
      </c>
      <c r="DN29">
        <v>0</v>
      </c>
      <c r="DO29">
        <v>0</v>
      </c>
      <c r="DP29">
        <v>1</v>
      </c>
      <c r="DQ29">
        <v>1</v>
      </c>
      <c r="DU29">
        <v>1010</v>
      </c>
      <c r="DV29" t="s">
        <v>22</v>
      </c>
      <c r="DW29" t="s">
        <v>22</v>
      </c>
      <c r="DX29">
        <v>1</v>
      </c>
      <c r="EE29">
        <v>38092698</v>
      </c>
      <c r="EF29">
        <v>3</v>
      </c>
      <c r="EG29" t="s">
        <v>16</v>
      </c>
      <c r="EH29">
        <v>0</v>
      </c>
      <c r="EI29" t="s">
        <v>3</v>
      </c>
      <c r="EJ29">
        <v>2</v>
      </c>
      <c r="EK29">
        <v>108001</v>
      </c>
      <c r="EL29" t="s">
        <v>56</v>
      </c>
      <c r="EM29" t="s">
        <v>57</v>
      </c>
      <c r="EO29" t="s">
        <v>3</v>
      </c>
      <c r="EQ29">
        <v>0</v>
      </c>
      <c r="ER29">
        <v>38.380000000000003</v>
      </c>
      <c r="ES29">
        <v>38.380000000000003</v>
      </c>
      <c r="ET29">
        <v>0</v>
      </c>
      <c r="EU29">
        <v>0</v>
      </c>
      <c r="EV29">
        <v>0</v>
      </c>
      <c r="EW29">
        <v>0</v>
      </c>
      <c r="EX29">
        <v>0</v>
      </c>
      <c r="FQ29">
        <v>0</v>
      </c>
      <c r="FR29">
        <f>ROUND(IF(AND(BH29=3,BI29=3),P29,0),2)</f>
        <v>0</v>
      </c>
      <c r="FS29">
        <v>0</v>
      </c>
      <c r="FX29">
        <v>95</v>
      </c>
      <c r="FY29">
        <v>65</v>
      </c>
      <c r="GA29" t="s">
        <v>3</v>
      </c>
      <c r="GD29">
        <v>0</v>
      </c>
      <c r="GF29">
        <v>-1237183262</v>
      </c>
      <c r="GG29">
        <v>1</v>
      </c>
      <c r="GH29">
        <v>1</v>
      </c>
      <c r="GI29">
        <v>4</v>
      </c>
      <c r="GJ29">
        <v>0</v>
      </c>
      <c r="GK29">
        <f>ROUND(R29*(R12)/100,2)</f>
        <v>0</v>
      </c>
      <c r="GL29">
        <f>ROUND(IF(AND(BH29=3,BI29=3,FS29&lt;&gt;0),P29,0),2)</f>
        <v>0</v>
      </c>
      <c r="GM29">
        <f>ROUND(O29+X29+Y29+GK29,2)+GX29</f>
        <v>584.14</v>
      </c>
      <c r="GN29">
        <f>IF(OR(BI29=0,BI29=1),ROUND(O29+X29+Y29+GK29,2),0)</f>
        <v>0</v>
      </c>
      <c r="GO29">
        <f>IF(BI29=2,ROUND(O29+X29+Y29+GK29,2),0)</f>
        <v>584.14</v>
      </c>
      <c r="GP29">
        <f>IF(BI29=4,ROUND(O29+X29+Y29+GK29,2)+GX29,0)</f>
        <v>0</v>
      </c>
      <c r="GR29">
        <v>0</v>
      </c>
      <c r="GS29">
        <v>3</v>
      </c>
      <c r="GT29">
        <v>0</v>
      </c>
      <c r="GU29" t="s">
        <v>3</v>
      </c>
      <c r="GV29">
        <f>ROUND(GT29,2)</f>
        <v>0</v>
      </c>
      <c r="GW29">
        <v>1</v>
      </c>
      <c r="GX29">
        <f>ROUND(GV29*GW29*I29,2)</f>
        <v>0</v>
      </c>
      <c r="HA29">
        <v>0</v>
      </c>
      <c r="HB29">
        <v>0</v>
      </c>
      <c r="IK29">
        <v>0</v>
      </c>
    </row>
    <row r="30" spans="1:245" x14ac:dyDescent="0.2">
      <c r="A30">
        <v>17</v>
      </c>
      <c r="B30">
        <v>1</v>
      </c>
      <c r="C30">
        <f>ROW([2]SmtRes!A39)</f>
        <v>39</v>
      </c>
      <c r="D30">
        <f>ROW([2]EtalonRes!A35)</f>
        <v>35</v>
      </c>
      <c r="E30" t="s">
        <v>43</v>
      </c>
      <c r="F30" t="s">
        <v>63</v>
      </c>
      <c r="G30" t="s">
        <v>64</v>
      </c>
      <c r="H30" t="s">
        <v>14</v>
      </c>
      <c r="I30">
        <v>1</v>
      </c>
      <c r="J30">
        <v>0</v>
      </c>
      <c r="O30">
        <f>ROUND(CP30,2)</f>
        <v>3468.79</v>
      </c>
      <c r="P30">
        <f>ROUND(CQ30*I30,2)</f>
        <v>2679.56</v>
      </c>
      <c r="Q30">
        <f>ROUND(CR30*I30,2)</f>
        <v>525.77</v>
      </c>
      <c r="R30">
        <f>ROUND(CS30*I30,2)</f>
        <v>63.09</v>
      </c>
      <c r="S30">
        <f>ROUND(CT30*I30,2)</f>
        <v>263.45999999999998</v>
      </c>
      <c r="T30">
        <f>ROUND(CU30*I30,2)</f>
        <v>0</v>
      </c>
      <c r="U30">
        <f>CV30*I30</f>
        <v>3.49</v>
      </c>
      <c r="V30">
        <f>CW30*I30</f>
        <v>0.66</v>
      </c>
      <c r="W30">
        <f>ROUND(CX30*I30,2)</f>
        <v>0</v>
      </c>
      <c r="X30">
        <f>ROUND(CY30,2)</f>
        <v>310.22000000000003</v>
      </c>
      <c r="Y30">
        <f>ROUND(CZ30,2)</f>
        <v>212.26</v>
      </c>
      <c r="AA30">
        <v>39046648</v>
      </c>
      <c r="AB30">
        <f>ROUND((AC30+AD30+AF30),2)</f>
        <v>455.82</v>
      </c>
      <c r="AC30">
        <f>ROUND((ES30),2)</f>
        <v>352.11</v>
      </c>
      <c r="AD30">
        <f>ROUND((((ET30)-(EU30))+AE30),2)</f>
        <v>69.09</v>
      </c>
      <c r="AE30">
        <f>ROUND((EU30),2)</f>
        <v>8.2899999999999991</v>
      </c>
      <c r="AF30">
        <f>ROUND((EV30),2)</f>
        <v>34.619999999999997</v>
      </c>
      <c r="AG30">
        <f>ROUND((AP30),2)</f>
        <v>0</v>
      </c>
      <c r="AH30">
        <f>(EW30)</f>
        <v>3.49</v>
      </c>
      <c r="AI30">
        <f>(EX30)</f>
        <v>0.66</v>
      </c>
      <c r="AJ30">
        <f>ROUND((AS30),2)</f>
        <v>0</v>
      </c>
      <c r="AK30">
        <v>455.82</v>
      </c>
      <c r="AL30">
        <v>352.11</v>
      </c>
      <c r="AM30">
        <v>69.09</v>
      </c>
      <c r="AN30">
        <v>8.2899999999999991</v>
      </c>
      <c r="AO30">
        <v>34.619999999999997</v>
      </c>
      <c r="AP30">
        <v>0</v>
      </c>
      <c r="AQ30">
        <v>3.49</v>
      </c>
      <c r="AR30">
        <v>0.66</v>
      </c>
      <c r="AS30">
        <v>0</v>
      </c>
      <c r="AT30">
        <v>95</v>
      </c>
      <c r="AU30">
        <v>65</v>
      </c>
      <c r="AV30">
        <v>1</v>
      </c>
      <c r="AW30">
        <v>1</v>
      </c>
      <c r="AZ30">
        <v>7.61</v>
      </c>
      <c r="BA30">
        <v>7.61</v>
      </c>
      <c r="BB30">
        <v>7.61</v>
      </c>
      <c r="BC30">
        <v>7.61</v>
      </c>
      <c r="BD30" t="s">
        <v>3</v>
      </c>
      <c r="BE30" t="s">
        <v>3</v>
      </c>
      <c r="BF30" t="s">
        <v>3</v>
      </c>
      <c r="BG30" t="s">
        <v>3</v>
      </c>
      <c r="BH30">
        <v>0</v>
      </c>
      <c r="BI30">
        <v>2</v>
      </c>
      <c r="BJ30" t="s">
        <v>65</v>
      </c>
      <c r="BM30">
        <v>108001</v>
      </c>
      <c r="BN30">
        <v>0</v>
      </c>
      <c r="BO30" t="s">
        <v>3</v>
      </c>
      <c r="BP30">
        <v>0</v>
      </c>
      <c r="BQ30">
        <v>3</v>
      </c>
      <c r="BR30">
        <v>0</v>
      </c>
      <c r="BS30">
        <v>7.61</v>
      </c>
      <c r="BT30">
        <v>1</v>
      </c>
      <c r="BU30">
        <v>1</v>
      </c>
      <c r="BV30">
        <v>1</v>
      </c>
      <c r="BW30">
        <v>1</v>
      </c>
      <c r="BX30">
        <v>1</v>
      </c>
      <c r="BY30" t="s">
        <v>3</v>
      </c>
      <c r="BZ30">
        <v>95</v>
      </c>
      <c r="CA30">
        <v>65</v>
      </c>
      <c r="CF30">
        <v>0</v>
      </c>
      <c r="CG30">
        <v>0</v>
      </c>
      <c r="CM30">
        <v>0</v>
      </c>
      <c r="CN30" t="s">
        <v>3</v>
      </c>
      <c r="CO30">
        <v>0</v>
      </c>
      <c r="CP30">
        <f>(P30+Q30+S30)</f>
        <v>3468.79</v>
      </c>
      <c r="CQ30">
        <f>AC30*BC30</f>
        <v>2679.5571</v>
      </c>
      <c r="CR30">
        <f>AD30*BB30</f>
        <v>525.7749</v>
      </c>
      <c r="CS30">
        <f>AE30*BS30</f>
        <v>63.086899999999993</v>
      </c>
      <c r="CT30">
        <f>AF30*BA30</f>
        <v>263.45819999999998</v>
      </c>
      <c r="CU30">
        <f>AG30</f>
        <v>0</v>
      </c>
      <c r="CV30">
        <f>AH30</f>
        <v>3.49</v>
      </c>
      <c r="CW30">
        <f>AI30</f>
        <v>0.66</v>
      </c>
      <c r="CX30">
        <f>AJ30</f>
        <v>0</v>
      </c>
      <c r="CY30">
        <f>(((S30+R30)*AT30)/100)</f>
        <v>310.22249999999997</v>
      </c>
      <c r="CZ30">
        <f>(((S30+R30)*AU30)/100)</f>
        <v>212.25749999999996</v>
      </c>
      <c r="DC30" t="s">
        <v>3</v>
      </c>
      <c r="DD30" t="s">
        <v>3</v>
      </c>
      <c r="DE30" t="s">
        <v>3</v>
      </c>
      <c r="DF30" t="s">
        <v>3</v>
      </c>
      <c r="DG30" t="s">
        <v>3</v>
      </c>
      <c r="DH30" t="s">
        <v>3</v>
      </c>
      <c r="DI30" t="s">
        <v>3</v>
      </c>
      <c r="DJ30" t="s">
        <v>3</v>
      </c>
      <c r="DK30" t="s">
        <v>3</v>
      </c>
      <c r="DL30" t="s">
        <v>3</v>
      </c>
      <c r="DM30" t="s">
        <v>3</v>
      </c>
      <c r="DN30">
        <v>0</v>
      </c>
      <c r="DO30">
        <v>0</v>
      </c>
      <c r="DP30">
        <v>1</v>
      </c>
      <c r="DQ30">
        <v>1</v>
      </c>
      <c r="DU30">
        <v>1013</v>
      </c>
      <c r="DV30" t="s">
        <v>14</v>
      </c>
      <c r="DW30" t="s">
        <v>14</v>
      </c>
      <c r="DX30">
        <v>1</v>
      </c>
      <c r="EE30">
        <v>38092698</v>
      </c>
      <c r="EF30">
        <v>3</v>
      </c>
      <c r="EG30" t="s">
        <v>16</v>
      </c>
      <c r="EH30">
        <v>0</v>
      </c>
      <c r="EI30" t="s">
        <v>3</v>
      </c>
      <c r="EJ30">
        <v>2</v>
      </c>
      <c r="EK30">
        <v>108001</v>
      </c>
      <c r="EL30" t="s">
        <v>56</v>
      </c>
      <c r="EM30" t="s">
        <v>57</v>
      </c>
      <c r="EO30" t="s">
        <v>3</v>
      </c>
      <c r="EQ30">
        <v>0</v>
      </c>
      <c r="ER30">
        <v>455.82</v>
      </c>
      <c r="ES30">
        <v>352.11</v>
      </c>
      <c r="ET30">
        <v>69.09</v>
      </c>
      <c r="EU30">
        <v>8.2899999999999991</v>
      </c>
      <c r="EV30">
        <v>34.619999999999997</v>
      </c>
      <c r="EW30">
        <v>3.49</v>
      </c>
      <c r="EX30">
        <v>0.66</v>
      </c>
      <c r="EY30">
        <v>0</v>
      </c>
      <c r="FQ30">
        <v>0</v>
      </c>
      <c r="FR30">
        <f>ROUND(IF(AND(BH30=3,BI30=3),P30,0),2)</f>
        <v>0</v>
      </c>
      <c r="FS30">
        <v>0</v>
      </c>
      <c r="FX30">
        <v>95</v>
      </c>
      <c r="FY30">
        <v>65</v>
      </c>
      <c r="GA30" t="s">
        <v>3</v>
      </c>
      <c r="GD30">
        <v>0</v>
      </c>
      <c r="GF30">
        <v>1330464788</v>
      </c>
      <c r="GG30">
        <v>1</v>
      </c>
      <c r="GH30">
        <v>1</v>
      </c>
      <c r="GI30">
        <v>4</v>
      </c>
      <c r="GJ30">
        <v>0</v>
      </c>
      <c r="GK30">
        <f>ROUND(R30*(R12)/100,2)</f>
        <v>0</v>
      </c>
      <c r="GL30">
        <f>ROUND(IF(AND(BH30=3,BI30=3,FS30&lt;&gt;0),P30,0),2)</f>
        <v>0</v>
      </c>
      <c r="GM30">
        <f>ROUND(O30+X30+Y30+GK30,2)+GX30</f>
        <v>3991.27</v>
      </c>
      <c r="GN30">
        <f>IF(OR(BI30=0,BI30=1),ROUND(O30+X30+Y30+GK30,2),0)</f>
        <v>0</v>
      </c>
      <c r="GO30">
        <f>IF(BI30=2,ROUND(O30+X30+Y30+GK30,2),0)</f>
        <v>3991.27</v>
      </c>
      <c r="GP30">
        <f>IF(BI30=4,ROUND(O30+X30+Y30+GK30,2)+GX30,0)</f>
        <v>0</v>
      </c>
      <c r="GR30">
        <v>0</v>
      </c>
      <c r="GS30">
        <v>3</v>
      </c>
      <c r="GT30">
        <v>0</v>
      </c>
      <c r="GU30" t="s">
        <v>3</v>
      </c>
      <c r="GV30">
        <f>ROUND(GT30,2)</f>
        <v>0</v>
      </c>
      <c r="GW30">
        <v>1</v>
      </c>
      <c r="GX30">
        <f>ROUND(GV30*GW30*I30,2)</f>
        <v>0</v>
      </c>
      <c r="HA30">
        <v>0</v>
      </c>
      <c r="HB30">
        <v>0</v>
      </c>
      <c r="IK30">
        <v>0</v>
      </c>
    </row>
    <row r="31" spans="1:245" x14ac:dyDescent="0.2">
      <c r="A31">
        <v>18</v>
      </c>
      <c r="B31">
        <v>1</v>
      </c>
      <c r="C31">
        <v>39</v>
      </c>
      <c r="E31" t="s">
        <v>47</v>
      </c>
      <c r="F31" t="s">
        <v>67</v>
      </c>
      <c r="G31" t="s">
        <v>68</v>
      </c>
      <c r="H31" t="s">
        <v>14</v>
      </c>
      <c r="I31">
        <f>I30*J31</f>
        <v>1</v>
      </c>
      <c r="J31">
        <v>1</v>
      </c>
      <c r="O31">
        <f>ROUND(CP31,2)</f>
        <v>1135.56</v>
      </c>
      <c r="P31">
        <f>ROUND(CQ31*I31,2)</f>
        <v>1135.56</v>
      </c>
      <c r="Q31">
        <f>ROUND(CR31*I31,2)</f>
        <v>0</v>
      </c>
      <c r="R31">
        <f>ROUND(CS31*I31,2)</f>
        <v>0</v>
      </c>
      <c r="S31">
        <f>ROUND(CT31*I31,2)</f>
        <v>0</v>
      </c>
      <c r="T31">
        <f>ROUND(CU31*I31,2)</f>
        <v>0</v>
      </c>
      <c r="U31">
        <f>CV31*I31</f>
        <v>0</v>
      </c>
      <c r="V31">
        <f>CW31*I31</f>
        <v>0</v>
      </c>
      <c r="W31">
        <f>ROUND(CX31*I31,2)</f>
        <v>0</v>
      </c>
      <c r="X31">
        <f>ROUND(CY31,2)</f>
        <v>0</v>
      </c>
      <c r="Y31">
        <f>ROUND(CZ31,2)</f>
        <v>0</v>
      </c>
      <c r="AA31">
        <v>39046648</v>
      </c>
      <c r="AB31">
        <f>ROUND((AC31+AD31+AF31),2)</f>
        <v>149.22</v>
      </c>
      <c r="AC31">
        <f>ROUND((ES31),2)</f>
        <v>149.22</v>
      </c>
      <c r="AD31">
        <f>ROUND((((ET31)-(EU31))+AE31),2)</f>
        <v>0</v>
      </c>
      <c r="AE31">
        <f>ROUND((EU31),2)</f>
        <v>0</v>
      </c>
      <c r="AF31">
        <f>ROUND((EV31),2)</f>
        <v>0</v>
      </c>
      <c r="AG31">
        <f>ROUND((AP31),2)</f>
        <v>0</v>
      </c>
      <c r="AH31">
        <f>(EW31)</f>
        <v>0</v>
      </c>
      <c r="AI31">
        <f>(EX31)</f>
        <v>0</v>
      </c>
      <c r="AJ31">
        <f>ROUND((AS31),2)</f>
        <v>0</v>
      </c>
      <c r="AK31">
        <v>149.22</v>
      </c>
      <c r="AL31">
        <v>149.22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  <c r="AS31">
        <v>0</v>
      </c>
      <c r="AT31">
        <v>95</v>
      </c>
      <c r="AU31">
        <v>65</v>
      </c>
      <c r="AV31">
        <v>1</v>
      </c>
      <c r="AW31">
        <v>1</v>
      </c>
      <c r="AZ31">
        <v>7.61</v>
      </c>
      <c r="BA31">
        <v>1</v>
      </c>
      <c r="BB31">
        <v>1</v>
      </c>
      <c r="BC31">
        <v>7.61</v>
      </c>
      <c r="BD31" t="s">
        <v>3</v>
      </c>
      <c r="BE31" t="s">
        <v>3</v>
      </c>
      <c r="BF31" t="s">
        <v>3</v>
      </c>
      <c r="BG31" t="s">
        <v>3</v>
      </c>
      <c r="BH31">
        <v>3</v>
      </c>
      <c r="BI31">
        <v>2</v>
      </c>
      <c r="BJ31" t="s">
        <v>3</v>
      </c>
      <c r="BM31">
        <v>108001</v>
      </c>
      <c r="BN31">
        <v>0</v>
      </c>
      <c r="BO31" t="s">
        <v>3</v>
      </c>
      <c r="BP31">
        <v>0</v>
      </c>
      <c r="BQ31">
        <v>3</v>
      </c>
      <c r="BR31">
        <v>0</v>
      </c>
      <c r="BS31">
        <v>1</v>
      </c>
      <c r="BT31">
        <v>1</v>
      </c>
      <c r="BU31">
        <v>1</v>
      </c>
      <c r="BV31">
        <v>1</v>
      </c>
      <c r="BW31">
        <v>1</v>
      </c>
      <c r="BX31">
        <v>1</v>
      </c>
      <c r="BY31" t="s">
        <v>3</v>
      </c>
      <c r="BZ31">
        <v>95</v>
      </c>
      <c r="CA31">
        <v>65</v>
      </c>
      <c r="CF31">
        <v>0</v>
      </c>
      <c r="CG31">
        <v>0</v>
      </c>
      <c r="CM31">
        <v>0</v>
      </c>
      <c r="CN31" t="s">
        <v>3</v>
      </c>
      <c r="CO31">
        <v>0</v>
      </c>
      <c r="CP31">
        <f>(P31+Q31+S31)</f>
        <v>1135.56</v>
      </c>
      <c r="CQ31">
        <f>AC31*BC31</f>
        <v>1135.5642</v>
      </c>
      <c r="CR31">
        <f>AD31*BB31</f>
        <v>0</v>
      </c>
      <c r="CS31">
        <f>AE31*BS31</f>
        <v>0</v>
      </c>
      <c r="CT31">
        <f>AF31*BA31</f>
        <v>0</v>
      </c>
      <c r="CU31">
        <f>AG31</f>
        <v>0</v>
      </c>
      <c r="CV31">
        <f>AH31</f>
        <v>0</v>
      </c>
      <c r="CW31">
        <f>AI31</f>
        <v>0</v>
      </c>
      <c r="CX31">
        <f>AJ31</f>
        <v>0</v>
      </c>
      <c r="CY31">
        <f>(((S31+R31)*AT31)/100)</f>
        <v>0</v>
      </c>
      <c r="CZ31">
        <f>(((S31+R31)*AU31)/100)</f>
        <v>0</v>
      </c>
      <c r="DC31" t="s">
        <v>3</v>
      </c>
      <c r="DD31" t="s">
        <v>3</v>
      </c>
      <c r="DE31" t="s">
        <v>3</v>
      </c>
      <c r="DF31" t="s">
        <v>3</v>
      </c>
      <c r="DG31" t="s">
        <v>3</v>
      </c>
      <c r="DH31" t="s">
        <v>3</v>
      </c>
      <c r="DI31" t="s">
        <v>3</v>
      </c>
      <c r="DJ31" t="s">
        <v>3</v>
      </c>
      <c r="DK31" t="s">
        <v>3</v>
      </c>
      <c r="DL31" t="s">
        <v>3</v>
      </c>
      <c r="DM31" t="s">
        <v>3</v>
      </c>
      <c r="DN31">
        <v>0</v>
      </c>
      <c r="DO31">
        <v>0</v>
      </c>
      <c r="DP31">
        <v>1</v>
      </c>
      <c r="DQ31">
        <v>1</v>
      </c>
      <c r="DU31">
        <v>1013</v>
      </c>
      <c r="DV31" t="s">
        <v>14</v>
      </c>
      <c r="DW31" t="s">
        <v>14</v>
      </c>
      <c r="DX31">
        <v>1</v>
      </c>
      <c r="EE31">
        <v>38092698</v>
      </c>
      <c r="EF31">
        <v>3</v>
      </c>
      <c r="EG31" t="s">
        <v>16</v>
      </c>
      <c r="EH31">
        <v>0</v>
      </c>
      <c r="EI31" t="s">
        <v>3</v>
      </c>
      <c r="EJ31">
        <v>2</v>
      </c>
      <c r="EK31">
        <v>108001</v>
      </c>
      <c r="EL31" t="s">
        <v>56</v>
      </c>
      <c r="EM31" t="s">
        <v>57</v>
      </c>
      <c r="EO31" t="s">
        <v>3</v>
      </c>
      <c r="EQ31">
        <v>0</v>
      </c>
      <c r="ER31">
        <v>1135.5899999999999</v>
      </c>
      <c r="ES31">
        <v>149.22</v>
      </c>
      <c r="ET31">
        <v>0</v>
      </c>
      <c r="EU31">
        <v>0</v>
      </c>
      <c r="EV31">
        <v>0</v>
      </c>
      <c r="EW31">
        <v>0</v>
      </c>
      <c r="EX31">
        <v>0</v>
      </c>
      <c r="EZ31">
        <v>5</v>
      </c>
      <c r="FC31">
        <v>1</v>
      </c>
      <c r="FD31">
        <v>18</v>
      </c>
      <c r="FF31">
        <v>1340</v>
      </c>
      <c r="FQ31">
        <v>0</v>
      </c>
      <c r="FR31">
        <f>ROUND(IF(AND(BH31=3,BI31=3),P31,0),2)</f>
        <v>0</v>
      </c>
      <c r="FS31">
        <v>0</v>
      </c>
      <c r="FX31">
        <v>95</v>
      </c>
      <c r="FY31">
        <v>65</v>
      </c>
      <c r="GA31" t="s">
        <v>69</v>
      </c>
      <c r="GD31">
        <v>0</v>
      </c>
      <c r="GF31">
        <v>406860862</v>
      </c>
      <c r="GG31">
        <v>1</v>
      </c>
      <c r="GH31">
        <v>3</v>
      </c>
      <c r="GI31">
        <v>4</v>
      </c>
      <c r="GJ31">
        <v>0</v>
      </c>
      <c r="GK31">
        <f>ROUND(R31*(R12)/100,2)</f>
        <v>0</v>
      </c>
      <c r="GL31">
        <f>ROUND(IF(AND(BH31=3,BI31=3,FS31&lt;&gt;0),P31,0),2)</f>
        <v>0</v>
      </c>
      <c r="GM31">
        <f>ROUND(O31+X31+Y31+GK31,2)+GX31</f>
        <v>1135.56</v>
      </c>
      <c r="GN31">
        <f>IF(OR(BI31=0,BI31=1),ROUND(O31+X31+Y31+GK31,2),0)</f>
        <v>0</v>
      </c>
      <c r="GO31">
        <f>IF(BI31=2,ROUND(O31+X31+Y31+GK31,2),0)</f>
        <v>1135.56</v>
      </c>
      <c r="GP31">
        <f>IF(BI31=4,ROUND(O31+X31+Y31+GK31,2)+GX31,0)</f>
        <v>0</v>
      </c>
      <c r="GR31">
        <v>1</v>
      </c>
      <c r="GS31">
        <v>1</v>
      </c>
      <c r="GT31">
        <v>0</v>
      </c>
      <c r="GU31" t="s">
        <v>3</v>
      </c>
      <c r="GV31">
        <f>ROUND(GT31,2)</f>
        <v>0</v>
      </c>
      <c r="GW31">
        <v>1</v>
      </c>
      <c r="GX31">
        <f>ROUND(GV31*GW31*I31,2)</f>
        <v>0</v>
      </c>
      <c r="HA31">
        <v>0</v>
      </c>
      <c r="HB31">
        <v>0</v>
      </c>
      <c r="IK31">
        <v>0</v>
      </c>
    </row>
    <row r="32" spans="1:245" x14ac:dyDescent="0.2">
      <c r="A32">
        <v>17</v>
      </c>
      <c r="B32">
        <v>1</v>
      </c>
      <c r="C32">
        <f>ROW([2]SmtRes!A45)</f>
        <v>45</v>
      </c>
      <c r="D32">
        <f>ROW([2]EtalonRes!A40)</f>
        <v>40</v>
      </c>
      <c r="E32" t="s">
        <v>51</v>
      </c>
      <c r="F32" t="s">
        <v>71</v>
      </c>
      <c r="G32" t="s">
        <v>72</v>
      </c>
      <c r="H32" t="s">
        <v>14</v>
      </c>
      <c r="I32">
        <v>52</v>
      </c>
      <c r="J32">
        <v>0</v>
      </c>
      <c r="O32">
        <f>ROUND(CP32,2)</f>
        <v>12176.3</v>
      </c>
      <c r="P32">
        <f>ROUND(CQ32*I32,2)</f>
        <v>4997.9399999999996</v>
      </c>
      <c r="Q32">
        <f>ROUND(CR32*I32,2)</f>
        <v>0</v>
      </c>
      <c r="R32">
        <f>ROUND(CS32*I32,2)</f>
        <v>0</v>
      </c>
      <c r="S32">
        <f>ROUND(CT32*I32,2)</f>
        <v>7178.36</v>
      </c>
      <c r="T32">
        <f>ROUND(CU32*I32,2)</f>
        <v>0</v>
      </c>
      <c r="U32">
        <f>CV32*I32</f>
        <v>104</v>
      </c>
      <c r="V32">
        <f>CW32*I32</f>
        <v>0</v>
      </c>
      <c r="W32">
        <f>ROUND(CX32*I32,2)</f>
        <v>0</v>
      </c>
      <c r="X32">
        <f>ROUND(CY32,2)</f>
        <v>6604.09</v>
      </c>
      <c r="Y32">
        <f>ROUND(CZ32,2)</f>
        <v>4665.93</v>
      </c>
      <c r="AA32">
        <v>39046648</v>
      </c>
      <c r="AB32">
        <f>ROUND((AC32+AD32+AF32),2)</f>
        <v>30.77</v>
      </c>
      <c r="AC32">
        <f>ROUND((ES32),2)</f>
        <v>12.63</v>
      </c>
      <c r="AD32">
        <f>ROUND((((ET32)-(EU32))+AE32),2)</f>
        <v>0</v>
      </c>
      <c r="AE32">
        <f>ROUND((EU32),2)</f>
        <v>0</v>
      </c>
      <c r="AF32">
        <f>ROUND((EV32),2)</f>
        <v>18.14</v>
      </c>
      <c r="AG32">
        <f>ROUND((AP32),2)</f>
        <v>0</v>
      </c>
      <c r="AH32">
        <f>(EW32)</f>
        <v>2</v>
      </c>
      <c r="AI32">
        <f>(EX32)</f>
        <v>0</v>
      </c>
      <c r="AJ32">
        <f>ROUND((AS32),2)</f>
        <v>0</v>
      </c>
      <c r="AK32">
        <v>30.77</v>
      </c>
      <c r="AL32">
        <v>12.63</v>
      </c>
      <c r="AM32">
        <v>0</v>
      </c>
      <c r="AN32">
        <v>0</v>
      </c>
      <c r="AO32">
        <v>18.14</v>
      </c>
      <c r="AP32">
        <v>0</v>
      </c>
      <c r="AQ32">
        <v>2</v>
      </c>
      <c r="AR32">
        <v>0</v>
      </c>
      <c r="AS32">
        <v>0</v>
      </c>
      <c r="AT32">
        <v>92</v>
      </c>
      <c r="AU32">
        <v>65</v>
      </c>
      <c r="AV32">
        <v>1</v>
      </c>
      <c r="AW32">
        <v>1</v>
      </c>
      <c r="AZ32">
        <v>7.61</v>
      </c>
      <c r="BA32">
        <v>7.61</v>
      </c>
      <c r="BB32">
        <v>7.61</v>
      </c>
      <c r="BC32">
        <v>7.61</v>
      </c>
      <c r="BD32" t="s">
        <v>3</v>
      </c>
      <c r="BE32" t="s">
        <v>3</v>
      </c>
      <c r="BF32" t="s">
        <v>3</v>
      </c>
      <c r="BG32" t="s">
        <v>3</v>
      </c>
      <c r="BH32">
        <v>0</v>
      </c>
      <c r="BI32">
        <v>2</v>
      </c>
      <c r="BJ32" t="s">
        <v>73</v>
      </c>
      <c r="BM32">
        <v>110004</v>
      </c>
      <c r="BN32">
        <v>0</v>
      </c>
      <c r="BO32" t="s">
        <v>3</v>
      </c>
      <c r="BP32">
        <v>0</v>
      </c>
      <c r="BQ32">
        <v>3</v>
      </c>
      <c r="BR32">
        <v>0</v>
      </c>
      <c r="BS32">
        <v>7.61</v>
      </c>
      <c r="BT32">
        <v>1</v>
      </c>
      <c r="BU32">
        <v>1</v>
      </c>
      <c r="BV32">
        <v>1</v>
      </c>
      <c r="BW32">
        <v>1</v>
      </c>
      <c r="BX32">
        <v>1</v>
      </c>
      <c r="BY32" t="s">
        <v>3</v>
      </c>
      <c r="BZ32">
        <v>92</v>
      </c>
      <c r="CA32">
        <v>65</v>
      </c>
      <c r="CF32">
        <v>0</v>
      </c>
      <c r="CG32">
        <v>0</v>
      </c>
      <c r="CM32">
        <v>0</v>
      </c>
      <c r="CN32" t="s">
        <v>3</v>
      </c>
      <c r="CO32">
        <v>0</v>
      </c>
      <c r="CP32">
        <f>(P32+Q32+S32)</f>
        <v>12176.3</v>
      </c>
      <c r="CQ32">
        <f>AC32*BC32</f>
        <v>96.114300000000014</v>
      </c>
      <c r="CR32">
        <f>AD32*BB32</f>
        <v>0</v>
      </c>
      <c r="CS32">
        <f>AE32*BS32</f>
        <v>0</v>
      </c>
      <c r="CT32">
        <f>AF32*BA32</f>
        <v>138.0454</v>
      </c>
      <c r="CU32">
        <f>AG32</f>
        <v>0</v>
      </c>
      <c r="CV32">
        <f>AH32</f>
        <v>2</v>
      </c>
      <c r="CW32">
        <f>AI32</f>
        <v>0</v>
      </c>
      <c r="CX32">
        <f>AJ32</f>
        <v>0</v>
      </c>
      <c r="CY32">
        <f>(((S32+R32)*AT32)/100)</f>
        <v>6604.0911999999998</v>
      </c>
      <c r="CZ32">
        <f>(((S32+R32)*AU32)/100)</f>
        <v>4665.9339999999993</v>
      </c>
      <c r="DC32" t="s">
        <v>3</v>
      </c>
      <c r="DD32" t="s">
        <v>3</v>
      </c>
      <c r="DE32" t="s">
        <v>3</v>
      </c>
      <c r="DF32" t="s">
        <v>3</v>
      </c>
      <c r="DG32" t="s">
        <v>3</v>
      </c>
      <c r="DH32" t="s">
        <v>3</v>
      </c>
      <c r="DI32" t="s">
        <v>3</v>
      </c>
      <c r="DJ32" t="s">
        <v>3</v>
      </c>
      <c r="DK32" t="s">
        <v>3</v>
      </c>
      <c r="DL32" t="s">
        <v>3</v>
      </c>
      <c r="DM32" t="s">
        <v>3</v>
      </c>
      <c r="DN32">
        <v>0</v>
      </c>
      <c r="DO32">
        <v>0</v>
      </c>
      <c r="DP32">
        <v>1</v>
      </c>
      <c r="DQ32">
        <v>1</v>
      </c>
      <c r="DU32">
        <v>1013</v>
      </c>
      <c r="DV32" t="s">
        <v>14</v>
      </c>
      <c r="DW32" t="s">
        <v>14</v>
      </c>
      <c r="DX32">
        <v>1</v>
      </c>
      <c r="EE32">
        <v>38092702</v>
      </c>
      <c r="EF32">
        <v>3</v>
      </c>
      <c r="EG32" t="s">
        <v>16</v>
      </c>
      <c r="EH32">
        <v>0</v>
      </c>
      <c r="EI32" t="s">
        <v>3</v>
      </c>
      <c r="EJ32">
        <v>2</v>
      </c>
      <c r="EK32">
        <v>110004</v>
      </c>
      <c r="EL32" t="s">
        <v>24</v>
      </c>
      <c r="EM32" t="s">
        <v>18</v>
      </c>
      <c r="EO32" t="s">
        <v>3</v>
      </c>
      <c r="EQ32">
        <v>0</v>
      </c>
      <c r="ER32">
        <v>30.77</v>
      </c>
      <c r="ES32">
        <v>12.63</v>
      </c>
      <c r="ET32">
        <v>0</v>
      </c>
      <c r="EU32">
        <v>0</v>
      </c>
      <c r="EV32">
        <v>18.14</v>
      </c>
      <c r="EW32">
        <v>2</v>
      </c>
      <c r="EX32">
        <v>0</v>
      </c>
      <c r="EY32">
        <v>0</v>
      </c>
      <c r="FQ32">
        <v>0</v>
      </c>
      <c r="FR32">
        <f>ROUND(IF(AND(BH32=3,BI32=3),P32,0),2)</f>
        <v>0</v>
      </c>
      <c r="FS32">
        <v>0</v>
      </c>
      <c r="FX32">
        <v>92</v>
      </c>
      <c r="FY32">
        <v>65</v>
      </c>
      <c r="GA32" t="s">
        <v>3</v>
      </c>
      <c r="GD32">
        <v>0</v>
      </c>
      <c r="GF32">
        <v>-1929198871</v>
      </c>
      <c r="GG32">
        <v>1</v>
      </c>
      <c r="GH32">
        <v>1</v>
      </c>
      <c r="GI32">
        <v>4</v>
      </c>
      <c r="GJ32">
        <v>0</v>
      </c>
      <c r="GK32">
        <f>ROUND(R32*(R12)/100,2)</f>
        <v>0</v>
      </c>
      <c r="GL32">
        <f>ROUND(IF(AND(BH32=3,BI32=3,FS32&lt;&gt;0),P32,0),2)</f>
        <v>0</v>
      </c>
      <c r="GM32">
        <f>ROUND(O32+X32+Y32+GK32,2)+GX32</f>
        <v>23446.32</v>
      </c>
      <c r="GN32">
        <f>IF(OR(BI32=0,BI32=1),ROUND(O32+X32+Y32+GK32,2),0)</f>
        <v>0</v>
      </c>
      <c r="GO32">
        <f>IF(BI32=2,ROUND(O32+X32+Y32+GK32,2),0)</f>
        <v>23446.32</v>
      </c>
      <c r="GP32">
        <f>IF(BI32=4,ROUND(O32+X32+Y32+GK32,2)+GX32,0)</f>
        <v>0</v>
      </c>
      <c r="GR32">
        <v>0</v>
      </c>
      <c r="GS32">
        <v>3</v>
      </c>
      <c r="GT32">
        <v>0</v>
      </c>
      <c r="GU32" t="s">
        <v>3</v>
      </c>
      <c r="GV32">
        <f>ROUND(GT32,2)</f>
        <v>0</v>
      </c>
      <c r="GW32">
        <v>1</v>
      </c>
      <c r="GX32">
        <f>ROUND(GV32*GW32*I32,2)</f>
        <v>0</v>
      </c>
      <c r="HA32">
        <v>0</v>
      </c>
      <c r="HB32">
        <v>0</v>
      </c>
      <c r="IK32">
        <v>0</v>
      </c>
    </row>
    <row r="33" spans="1:245" x14ac:dyDescent="0.2">
      <c r="A33">
        <v>18</v>
      </c>
      <c r="B33">
        <v>1</v>
      </c>
      <c r="C33">
        <v>45</v>
      </c>
      <c r="E33" t="s">
        <v>58</v>
      </c>
      <c r="F33" t="s">
        <v>75</v>
      </c>
      <c r="G33" t="s">
        <v>76</v>
      </c>
      <c r="H33" t="s">
        <v>14</v>
      </c>
      <c r="I33">
        <f>I32*J33</f>
        <v>52</v>
      </c>
      <c r="J33">
        <v>1</v>
      </c>
      <c r="O33">
        <f>ROUND(CP33,2)</f>
        <v>57992.77</v>
      </c>
      <c r="P33">
        <f>ROUND(CQ33*I33,2)</f>
        <v>57992.77</v>
      </c>
      <c r="Q33">
        <f>ROUND(CR33*I33,2)</f>
        <v>0</v>
      </c>
      <c r="R33">
        <f>ROUND(CS33*I33,2)</f>
        <v>0</v>
      </c>
      <c r="S33">
        <f>ROUND(CT33*I33,2)</f>
        <v>0</v>
      </c>
      <c r="T33">
        <f>ROUND(CU33*I33,2)</f>
        <v>0</v>
      </c>
      <c r="U33">
        <f>CV33*I33</f>
        <v>0</v>
      </c>
      <c r="V33">
        <f>CW33*I33</f>
        <v>0</v>
      </c>
      <c r="W33">
        <f>ROUND(CX33*I33,2)</f>
        <v>0</v>
      </c>
      <c r="X33">
        <f>ROUND(CY33,2)</f>
        <v>0</v>
      </c>
      <c r="Y33">
        <f>ROUND(CZ33,2)</f>
        <v>0</v>
      </c>
      <c r="AA33">
        <v>39046648</v>
      </c>
      <c r="AB33">
        <f>ROUND((AC33+AD33+AF33),2)</f>
        <v>146.55000000000001</v>
      </c>
      <c r="AC33">
        <f>ROUND((ES33),2)</f>
        <v>146.55000000000001</v>
      </c>
      <c r="AD33">
        <f>ROUND((((ET33)-(EU33))+AE33),2)</f>
        <v>0</v>
      </c>
      <c r="AE33">
        <f>ROUND((EU33),2)</f>
        <v>0</v>
      </c>
      <c r="AF33">
        <f>ROUND((EV33),2)</f>
        <v>0</v>
      </c>
      <c r="AG33">
        <f>ROUND((AP33),2)</f>
        <v>0</v>
      </c>
      <c r="AH33">
        <f>(EW33)</f>
        <v>0</v>
      </c>
      <c r="AI33">
        <f>(EX33)</f>
        <v>0</v>
      </c>
      <c r="AJ33">
        <f>ROUND((AS33),2)</f>
        <v>0</v>
      </c>
      <c r="AK33">
        <v>146.55000000000001</v>
      </c>
      <c r="AL33">
        <v>146.55000000000001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  <c r="AS33">
        <v>0</v>
      </c>
      <c r="AT33">
        <v>92</v>
      </c>
      <c r="AU33">
        <v>65</v>
      </c>
      <c r="AV33">
        <v>1</v>
      </c>
      <c r="AW33">
        <v>1</v>
      </c>
      <c r="AZ33">
        <v>7.61</v>
      </c>
      <c r="BA33">
        <v>1</v>
      </c>
      <c r="BB33">
        <v>1</v>
      </c>
      <c r="BC33">
        <v>7.61</v>
      </c>
      <c r="BD33" t="s">
        <v>3</v>
      </c>
      <c r="BE33" t="s">
        <v>3</v>
      </c>
      <c r="BF33" t="s">
        <v>3</v>
      </c>
      <c r="BG33" t="s">
        <v>3</v>
      </c>
      <c r="BH33">
        <v>3</v>
      </c>
      <c r="BI33">
        <v>2</v>
      </c>
      <c r="BJ33" t="s">
        <v>3</v>
      </c>
      <c r="BM33">
        <v>110004</v>
      </c>
      <c r="BN33">
        <v>0</v>
      </c>
      <c r="BO33" t="s">
        <v>3</v>
      </c>
      <c r="BP33">
        <v>0</v>
      </c>
      <c r="BQ33">
        <v>3</v>
      </c>
      <c r="BR33">
        <v>0</v>
      </c>
      <c r="BS33">
        <v>1</v>
      </c>
      <c r="BT33">
        <v>1</v>
      </c>
      <c r="BU33">
        <v>1</v>
      </c>
      <c r="BV33">
        <v>1</v>
      </c>
      <c r="BW33">
        <v>1</v>
      </c>
      <c r="BX33">
        <v>1</v>
      </c>
      <c r="BY33" t="s">
        <v>3</v>
      </c>
      <c r="BZ33">
        <v>92</v>
      </c>
      <c r="CA33">
        <v>65</v>
      </c>
      <c r="CF33">
        <v>0</v>
      </c>
      <c r="CG33">
        <v>0</v>
      </c>
      <c r="CM33">
        <v>0</v>
      </c>
      <c r="CN33" t="s">
        <v>3</v>
      </c>
      <c r="CO33">
        <v>0</v>
      </c>
      <c r="CP33">
        <f>(P33+Q33+S33)</f>
        <v>57992.77</v>
      </c>
      <c r="CQ33">
        <f>AC33*BC33</f>
        <v>1115.2455000000002</v>
      </c>
      <c r="CR33">
        <f>AD33*BB33</f>
        <v>0</v>
      </c>
      <c r="CS33">
        <f>AE33*BS33</f>
        <v>0</v>
      </c>
      <c r="CT33">
        <f>AF33*BA33</f>
        <v>0</v>
      </c>
      <c r="CU33">
        <f>AG33</f>
        <v>0</v>
      </c>
      <c r="CV33">
        <f>AH33</f>
        <v>0</v>
      </c>
      <c r="CW33">
        <f>AI33</f>
        <v>0</v>
      </c>
      <c r="CX33">
        <f>AJ33</f>
        <v>0</v>
      </c>
      <c r="CY33">
        <f>(((S33+R33)*AT33)/100)</f>
        <v>0</v>
      </c>
      <c r="CZ33">
        <f>(((S33+R33)*AU33)/100)</f>
        <v>0</v>
      </c>
      <c r="DC33" t="s">
        <v>3</v>
      </c>
      <c r="DD33" t="s">
        <v>3</v>
      </c>
      <c r="DE33" t="s">
        <v>3</v>
      </c>
      <c r="DF33" t="s">
        <v>3</v>
      </c>
      <c r="DG33" t="s">
        <v>3</v>
      </c>
      <c r="DH33" t="s">
        <v>3</v>
      </c>
      <c r="DI33" t="s">
        <v>3</v>
      </c>
      <c r="DJ33" t="s">
        <v>3</v>
      </c>
      <c r="DK33" t="s">
        <v>3</v>
      </c>
      <c r="DL33" t="s">
        <v>3</v>
      </c>
      <c r="DM33" t="s">
        <v>3</v>
      </c>
      <c r="DN33">
        <v>0</v>
      </c>
      <c r="DO33">
        <v>0</v>
      </c>
      <c r="DP33">
        <v>1</v>
      </c>
      <c r="DQ33">
        <v>1</v>
      </c>
      <c r="DU33">
        <v>1013</v>
      </c>
      <c r="DV33" t="s">
        <v>14</v>
      </c>
      <c r="DW33" t="s">
        <v>14</v>
      </c>
      <c r="DX33">
        <v>1</v>
      </c>
      <c r="EE33">
        <v>38092702</v>
      </c>
      <c r="EF33">
        <v>3</v>
      </c>
      <c r="EG33" t="s">
        <v>16</v>
      </c>
      <c r="EH33">
        <v>0</v>
      </c>
      <c r="EI33" t="s">
        <v>3</v>
      </c>
      <c r="EJ33">
        <v>2</v>
      </c>
      <c r="EK33">
        <v>110004</v>
      </c>
      <c r="EL33" t="s">
        <v>24</v>
      </c>
      <c r="EM33" t="s">
        <v>18</v>
      </c>
      <c r="EO33" t="s">
        <v>3</v>
      </c>
      <c r="EQ33">
        <v>0</v>
      </c>
      <c r="ER33">
        <v>1115.25</v>
      </c>
      <c r="ES33">
        <v>146.55000000000001</v>
      </c>
      <c r="ET33">
        <v>0</v>
      </c>
      <c r="EU33">
        <v>0</v>
      </c>
      <c r="EV33">
        <v>0</v>
      </c>
      <c r="EW33">
        <v>0</v>
      </c>
      <c r="EX33">
        <v>0</v>
      </c>
      <c r="EZ33">
        <v>5</v>
      </c>
      <c r="FC33">
        <v>1</v>
      </c>
      <c r="FD33">
        <v>18</v>
      </c>
      <c r="FF33">
        <v>1316</v>
      </c>
      <c r="FQ33">
        <v>0</v>
      </c>
      <c r="FR33">
        <f>ROUND(IF(AND(BH33=3,BI33=3),P33,0),2)</f>
        <v>0</v>
      </c>
      <c r="FS33">
        <v>0</v>
      </c>
      <c r="FX33">
        <v>92</v>
      </c>
      <c r="FY33">
        <v>65</v>
      </c>
      <c r="GA33" t="s">
        <v>77</v>
      </c>
      <c r="GD33">
        <v>0</v>
      </c>
      <c r="GF33">
        <v>255710640</v>
      </c>
      <c r="GG33">
        <v>1</v>
      </c>
      <c r="GH33">
        <v>3</v>
      </c>
      <c r="GI33">
        <v>4</v>
      </c>
      <c r="GJ33">
        <v>0</v>
      </c>
      <c r="GK33">
        <f>ROUND(R33*(R12)/100,2)</f>
        <v>0</v>
      </c>
      <c r="GL33">
        <f>ROUND(IF(AND(BH33=3,BI33=3,FS33&lt;&gt;0),P33,0),2)</f>
        <v>0</v>
      </c>
      <c r="GM33">
        <f>ROUND(O33+X33+Y33+GK33,2)+GX33</f>
        <v>57992.77</v>
      </c>
      <c r="GN33">
        <f>IF(OR(BI33=0,BI33=1),ROUND(O33+X33+Y33+GK33,2),0)</f>
        <v>0</v>
      </c>
      <c r="GO33">
        <f>IF(BI33=2,ROUND(O33+X33+Y33+GK33,2),0)</f>
        <v>57992.77</v>
      </c>
      <c r="GP33">
        <f>IF(BI33=4,ROUND(O33+X33+Y33+GK33,2)+GX33,0)</f>
        <v>0</v>
      </c>
      <c r="GR33">
        <v>1</v>
      </c>
      <c r="GS33">
        <v>1</v>
      </c>
      <c r="GT33">
        <v>0</v>
      </c>
      <c r="GU33" t="s">
        <v>3</v>
      </c>
      <c r="GV33">
        <f>ROUND(GT33,2)</f>
        <v>0</v>
      </c>
      <c r="GW33">
        <v>1</v>
      </c>
      <c r="GX33">
        <f>ROUND(GV33*GW33*I33,2)</f>
        <v>0</v>
      </c>
      <c r="HA33">
        <v>0</v>
      </c>
      <c r="HB33">
        <v>0</v>
      </c>
      <c r="IK33">
        <v>0</v>
      </c>
    </row>
    <row r="34" spans="1:245" x14ac:dyDescent="0.2">
      <c r="A34">
        <v>17</v>
      </c>
      <c r="B34">
        <v>1</v>
      </c>
      <c r="C34">
        <f>ROW([2]SmtRes!A52)</f>
        <v>52</v>
      </c>
      <c r="D34">
        <f>ROW([2]EtalonRes!A46)</f>
        <v>46</v>
      </c>
      <c r="E34" t="s">
        <v>62</v>
      </c>
      <c r="F34" t="s">
        <v>79</v>
      </c>
      <c r="G34" t="s">
        <v>80</v>
      </c>
      <c r="H34" t="s">
        <v>14</v>
      </c>
      <c r="I34">
        <v>1</v>
      </c>
      <c r="J34">
        <v>0</v>
      </c>
      <c r="O34">
        <f>ROUND(CP34,2)</f>
        <v>307.98</v>
      </c>
      <c r="P34">
        <f>ROUND(CQ34*I34,2)</f>
        <v>157.15</v>
      </c>
      <c r="Q34">
        <f>ROUND(CR34*I34,2)</f>
        <v>0</v>
      </c>
      <c r="R34">
        <f>ROUND(CS34*I34,2)</f>
        <v>0</v>
      </c>
      <c r="S34">
        <f>ROUND(CT34*I34,2)</f>
        <v>150.83000000000001</v>
      </c>
      <c r="T34">
        <f>ROUND(CU34*I34,2)</f>
        <v>0</v>
      </c>
      <c r="U34">
        <f>CV34*I34</f>
        <v>2.06</v>
      </c>
      <c r="V34">
        <f>CW34*I34</f>
        <v>0</v>
      </c>
      <c r="W34">
        <f>ROUND(CX34*I34,2)</f>
        <v>0</v>
      </c>
      <c r="X34">
        <f>ROUND(CY34,2)</f>
        <v>143.29</v>
      </c>
      <c r="Y34">
        <f>ROUND(CZ34,2)</f>
        <v>98.04</v>
      </c>
      <c r="AA34">
        <v>39046648</v>
      </c>
      <c r="AB34">
        <f>ROUND((AC34+AD34+AF34),2)</f>
        <v>40.47</v>
      </c>
      <c r="AC34">
        <f>ROUND((ES34),2)</f>
        <v>20.65</v>
      </c>
      <c r="AD34">
        <f>ROUND((((ET34)-(EU34))+AE34),2)</f>
        <v>0</v>
      </c>
      <c r="AE34">
        <f>ROUND((EU34),2)</f>
        <v>0</v>
      </c>
      <c r="AF34">
        <f>ROUND((EV34),2)</f>
        <v>19.82</v>
      </c>
      <c r="AG34">
        <f>ROUND((AP34),2)</f>
        <v>0</v>
      </c>
      <c r="AH34">
        <f>(EW34)</f>
        <v>2.06</v>
      </c>
      <c r="AI34">
        <f>(EX34)</f>
        <v>0</v>
      </c>
      <c r="AJ34">
        <f>ROUND((AS34),2)</f>
        <v>0</v>
      </c>
      <c r="AK34">
        <v>40.47</v>
      </c>
      <c r="AL34">
        <v>20.65</v>
      </c>
      <c r="AM34">
        <v>0</v>
      </c>
      <c r="AN34">
        <v>0</v>
      </c>
      <c r="AO34">
        <v>19.82</v>
      </c>
      <c r="AP34">
        <v>0</v>
      </c>
      <c r="AQ34">
        <v>2.06</v>
      </c>
      <c r="AR34">
        <v>0</v>
      </c>
      <c r="AS34">
        <v>0</v>
      </c>
      <c r="AT34">
        <v>95</v>
      </c>
      <c r="AU34">
        <v>65</v>
      </c>
      <c r="AV34">
        <v>1</v>
      </c>
      <c r="AW34">
        <v>1</v>
      </c>
      <c r="AZ34">
        <v>7.61</v>
      </c>
      <c r="BA34">
        <v>7.61</v>
      </c>
      <c r="BB34">
        <v>7.61</v>
      </c>
      <c r="BC34">
        <v>7.61</v>
      </c>
      <c r="BD34" t="s">
        <v>3</v>
      </c>
      <c r="BE34" t="s">
        <v>3</v>
      </c>
      <c r="BF34" t="s">
        <v>3</v>
      </c>
      <c r="BG34" t="s">
        <v>3</v>
      </c>
      <c r="BH34">
        <v>0</v>
      </c>
      <c r="BI34">
        <v>2</v>
      </c>
      <c r="BJ34" t="s">
        <v>81</v>
      </c>
      <c r="BM34">
        <v>108001</v>
      </c>
      <c r="BN34">
        <v>0</v>
      </c>
      <c r="BO34" t="s">
        <v>3</v>
      </c>
      <c r="BP34">
        <v>0</v>
      </c>
      <c r="BQ34">
        <v>3</v>
      </c>
      <c r="BR34">
        <v>0</v>
      </c>
      <c r="BS34">
        <v>7.61</v>
      </c>
      <c r="BT34">
        <v>1</v>
      </c>
      <c r="BU34">
        <v>1</v>
      </c>
      <c r="BV34">
        <v>1</v>
      </c>
      <c r="BW34">
        <v>1</v>
      </c>
      <c r="BX34">
        <v>1</v>
      </c>
      <c r="BY34" t="s">
        <v>3</v>
      </c>
      <c r="BZ34">
        <v>95</v>
      </c>
      <c r="CA34">
        <v>65</v>
      </c>
      <c r="CF34">
        <v>0</v>
      </c>
      <c r="CG34">
        <v>0</v>
      </c>
      <c r="CM34">
        <v>0</v>
      </c>
      <c r="CN34" t="s">
        <v>3</v>
      </c>
      <c r="CO34">
        <v>0</v>
      </c>
      <c r="CP34">
        <f>(P34+Q34+S34)</f>
        <v>307.98</v>
      </c>
      <c r="CQ34">
        <f>AC34*BC34</f>
        <v>157.1465</v>
      </c>
      <c r="CR34">
        <f>AD34*BB34</f>
        <v>0</v>
      </c>
      <c r="CS34">
        <f>AE34*BS34</f>
        <v>0</v>
      </c>
      <c r="CT34">
        <f>AF34*BA34</f>
        <v>150.83020000000002</v>
      </c>
      <c r="CU34">
        <f>AG34</f>
        <v>0</v>
      </c>
      <c r="CV34">
        <f>AH34</f>
        <v>2.06</v>
      </c>
      <c r="CW34">
        <f>AI34</f>
        <v>0</v>
      </c>
      <c r="CX34">
        <f>AJ34</f>
        <v>0</v>
      </c>
      <c r="CY34">
        <f>(((S34+R34)*AT34)/100)</f>
        <v>143.2885</v>
      </c>
      <c r="CZ34">
        <f>(((S34+R34)*AU34)/100)</f>
        <v>98.039500000000004</v>
      </c>
      <c r="DC34" t="s">
        <v>3</v>
      </c>
      <c r="DD34" t="s">
        <v>3</v>
      </c>
      <c r="DE34" t="s">
        <v>3</v>
      </c>
      <c r="DF34" t="s">
        <v>3</v>
      </c>
      <c r="DG34" t="s">
        <v>3</v>
      </c>
      <c r="DH34" t="s">
        <v>3</v>
      </c>
      <c r="DI34" t="s">
        <v>3</v>
      </c>
      <c r="DJ34" t="s">
        <v>3</v>
      </c>
      <c r="DK34" t="s">
        <v>3</v>
      </c>
      <c r="DL34" t="s">
        <v>3</v>
      </c>
      <c r="DM34" t="s">
        <v>3</v>
      </c>
      <c r="DN34">
        <v>0</v>
      </c>
      <c r="DO34">
        <v>0</v>
      </c>
      <c r="DP34">
        <v>1</v>
      </c>
      <c r="DQ34">
        <v>1</v>
      </c>
      <c r="DU34">
        <v>1013</v>
      </c>
      <c r="DV34" t="s">
        <v>14</v>
      </c>
      <c r="DW34" t="s">
        <v>14</v>
      </c>
      <c r="DX34">
        <v>1</v>
      </c>
      <c r="EE34">
        <v>38092698</v>
      </c>
      <c r="EF34">
        <v>3</v>
      </c>
      <c r="EG34" t="s">
        <v>16</v>
      </c>
      <c r="EH34">
        <v>0</v>
      </c>
      <c r="EI34" t="s">
        <v>3</v>
      </c>
      <c r="EJ34">
        <v>2</v>
      </c>
      <c r="EK34">
        <v>108001</v>
      </c>
      <c r="EL34" t="s">
        <v>56</v>
      </c>
      <c r="EM34" t="s">
        <v>57</v>
      </c>
      <c r="EO34" t="s">
        <v>3</v>
      </c>
      <c r="EQ34">
        <v>0</v>
      </c>
      <c r="ER34">
        <v>40.47</v>
      </c>
      <c r="ES34">
        <v>20.65</v>
      </c>
      <c r="ET34">
        <v>0</v>
      </c>
      <c r="EU34">
        <v>0</v>
      </c>
      <c r="EV34">
        <v>19.82</v>
      </c>
      <c r="EW34">
        <v>2.06</v>
      </c>
      <c r="EX34">
        <v>0</v>
      </c>
      <c r="EY34">
        <v>0</v>
      </c>
      <c r="FQ34">
        <v>0</v>
      </c>
      <c r="FR34">
        <f>ROUND(IF(AND(BH34=3,BI34=3),P34,0),2)</f>
        <v>0</v>
      </c>
      <c r="FS34">
        <v>0</v>
      </c>
      <c r="FX34">
        <v>95</v>
      </c>
      <c r="FY34">
        <v>65</v>
      </c>
      <c r="GA34" t="s">
        <v>3</v>
      </c>
      <c r="GD34">
        <v>0</v>
      </c>
      <c r="GF34">
        <v>738431497</v>
      </c>
      <c r="GG34">
        <v>1</v>
      </c>
      <c r="GH34">
        <v>1</v>
      </c>
      <c r="GI34">
        <v>4</v>
      </c>
      <c r="GJ34">
        <v>0</v>
      </c>
      <c r="GK34">
        <f>ROUND(R34*(R12)/100,2)</f>
        <v>0</v>
      </c>
      <c r="GL34">
        <f>ROUND(IF(AND(BH34=3,BI34=3,FS34&lt;&gt;0),P34,0),2)</f>
        <v>0</v>
      </c>
      <c r="GM34">
        <f>ROUND(O34+X34+Y34+GK34,2)+GX34</f>
        <v>549.30999999999995</v>
      </c>
      <c r="GN34">
        <f>IF(OR(BI34=0,BI34=1),ROUND(O34+X34+Y34+GK34,2),0)</f>
        <v>0</v>
      </c>
      <c r="GO34">
        <f>IF(BI34=2,ROUND(O34+X34+Y34+GK34,2),0)</f>
        <v>549.30999999999995</v>
      </c>
      <c r="GP34">
        <f>IF(BI34=4,ROUND(O34+X34+Y34+GK34,2)+GX34,0)</f>
        <v>0</v>
      </c>
      <c r="GR34">
        <v>0</v>
      </c>
      <c r="GS34">
        <v>3</v>
      </c>
      <c r="GT34">
        <v>0</v>
      </c>
      <c r="GU34" t="s">
        <v>3</v>
      </c>
      <c r="GV34">
        <f>ROUND(GT34,2)</f>
        <v>0</v>
      </c>
      <c r="GW34">
        <v>1</v>
      </c>
      <c r="GX34">
        <f>ROUND(GV34*GW34*I34,2)</f>
        <v>0</v>
      </c>
      <c r="HA34">
        <v>0</v>
      </c>
      <c r="HB34">
        <v>0</v>
      </c>
      <c r="IK34">
        <v>0</v>
      </c>
    </row>
    <row r="35" spans="1:245" x14ac:dyDescent="0.2">
      <c r="A35">
        <v>18</v>
      </c>
      <c r="B35">
        <v>1</v>
      </c>
      <c r="C35">
        <v>51</v>
      </c>
      <c r="E35" t="s">
        <v>66</v>
      </c>
      <c r="F35" t="s">
        <v>83</v>
      </c>
      <c r="G35" t="s">
        <v>84</v>
      </c>
      <c r="H35" t="s">
        <v>22</v>
      </c>
      <c r="I35">
        <f>I34*J35</f>
        <v>1</v>
      </c>
      <c r="J35">
        <v>1</v>
      </c>
      <c r="O35">
        <f>ROUND(CP35,2)</f>
        <v>589.78</v>
      </c>
      <c r="P35">
        <f>ROUND(CQ35*I35,2)</f>
        <v>589.78</v>
      </c>
      <c r="Q35">
        <f>ROUND(CR35*I35,2)</f>
        <v>0</v>
      </c>
      <c r="R35">
        <f>ROUND(CS35*I35,2)</f>
        <v>0</v>
      </c>
      <c r="S35">
        <f>ROUND(CT35*I35,2)</f>
        <v>0</v>
      </c>
      <c r="T35">
        <f>ROUND(CU35*I35,2)</f>
        <v>0</v>
      </c>
      <c r="U35">
        <f>CV35*I35</f>
        <v>0</v>
      </c>
      <c r="V35">
        <f>CW35*I35</f>
        <v>0</v>
      </c>
      <c r="W35">
        <f>ROUND(CX35*I35,2)</f>
        <v>0</v>
      </c>
      <c r="X35">
        <f>ROUND(CY35,2)</f>
        <v>0</v>
      </c>
      <c r="Y35">
        <f>ROUND(CZ35,2)</f>
        <v>0</v>
      </c>
      <c r="AA35">
        <v>39046648</v>
      </c>
      <c r="AB35">
        <f>ROUND((AC35+AD35+AF35),2)</f>
        <v>77.5</v>
      </c>
      <c r="AC35">
        <f>ROUND((ES35),2)</f>
        <v>77.5</v>
      </c>
      <c r="AD35">
        <f>ROUND((((ET35)-(EU35))+AE35),2)</f>
        <v>0</v>
      </c>
      <c r="AE35">
        <f>ROUND((EU35),2)</f>
        <v>0</v>
      </c>
      <c r="AF35">
        <f>ROUND((EV35),2)</f>
        <v>0</v>
      </c>
      <c r="AG35">
        <f>ROUND((AP35),2)</f>
        <v>0</v>
      </c>
      <c r="AH35">
        <f>(EW35)</f>
        <v>0</v>
      </c>
      <c r="AI35">
        <f>(EX35)</f>
        <v>0</v>
      </c>
      <c r="AJ35">
        <f>ROUND((AS35),2)</f>
        <v>0</v>
      </c>
      <c r="AK35">
        <v>77.5</v>
      </c>
      <c r="AL35">
        <v>77.5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  <c r="AS35">
        <v>0</v>
      </c>
      <c r="AT35">
        <v>95</v>
      </c>
      <c r="AU35">
        <v>65</v>
      </c>
      <c r="AV35">
        <v>1</v>
      </c>
      <c r="AW35">
        <v>1</v>
      </c>
      <c r="AZ35">
        <v>7.61</v>
      </c>
      <c r="BA35">
        <v>1</v>
      </c>
      <c r="BB35">
        <v>1</v>
      </c>
      <c r="BC35">
        <v>7.61</v>
      </c>
      <c r="BD35" t="s">
        <v>3</v>
      </c>
      <c r="BE35" t="s">
        <v>3</v>
      </c>
      <c r="BF35" t="s">
        <v>3</v>
      </c>
      <c r="BG35" t="s">
        <v>3</v>
      </c>
      <c r="BH35">
        <v>3</v>
      </c>
      <c r="BI35">
        <v>2</v>
      </c>
      <c r="BJ35" t="s">
        <v>85</v>
      </c>
      <c r="BM35">
        <v>108001</v>
      </c>
      <c r="BN35">
        <v>0</v>
      </c>
      <c r="BO35" t="s">
        <v>3</v>
      </c>
      <c r="BP35">
        <v>0</v>
      </c>
      <c r="BQ35">
        <v>3</v>
      </c>
      <c r="BR35">
        <v>0</v>
      </c>
      <c r="BS35">
        <v>1</v>
      </c>
      <c r="BT35">
        <v>1</v>
      </c>
      <c r="BU35">
        <v>1</v>
      </c>
      <c r="BV35">
        <v>1</v>
      </c>
      <c r="BW35">
        <v>1</v>
      </c>
      <c r="BX35">
        <v>1</v>
      </c>
      <c r="BY35" t="s">
        <v>3</v>
      </c>
      <c r="BZ35">
        <v>95</v>
      </c>
      <c r="CA35">
        <v>65</v>
      </c>
      <c r="CF35">
        <v>0</v>
      </c>
      <c r="CG35">
        <v>0</v>
      </c>
      <c r="CM35">
        <v>0</v>
      </c>
      <c r="CN35" t="s">
        <v>3</v>
      </c>
      <c r="CO35">
        <v>0</v>
      </c>
      <c r="CP35">
        <f>(P35+Q35+S35)</f>
        <v>589.78</v>
      </c>
      <c r="CQ35">
        <f>AC35*BC35</f>
        <v>589.77499999999998</v>
      </c>
      <c r="CR35">
        <f>AD35*BB35</f>
        <v>0</v>
      </c>
      <c r="CS35">
        <f>AE35*BS35</f>
        <v>0</v>
      </c>
      <c r="CT35">
        <f>AF35*BA35</f>
        <v>0</v>
      </c>
      <c r="CU35">
        <f>AG35</f>
        <v>0</v>
      </c>
      <c r="CV35">
        <f>AH35</f>
        <v>0</v>
      </c>
      <c r="CW35">
        <f>AI35</f>
        <v>0</v>
      </c>
      <c r="CX35">
        <f>AJ35</f>
        <v>0</v>
      </c>
      <c r="CY35">
        <f>(((S35+R35)*AT35)/100)</f>
        <v>0</v>
      </c>
      <c r="CZ35">
        <f>(((S35+R35)*AU35)/100)</f>
        <v>0</v>
      </c>
      <c r="DC35" t="s">
        <v>3</v>
      </c>
      <c r="DD35" t="s">
        <v>3</v>
      </c>
      <c r="DE35" t="s">
        <v>3</v>
      </c>
      <c r="DF35" t="s">
        <v>3</v>
      </c>
      <c r="DG35" t="s">
        <v>3</v>
      </c>
      <c r="DH35" t="s">
        <v>3</v>
      </c>
      <c r="DI35" t="s">
        <v>3</v>
      </c>
      <c r="DJ35" t="s">
        <v>3</v>
      </c>
      <c r="DK35" t="s">
        <v>3</v>
      </c>
      <c r="DL35" t="s">
        <v>3</v>
      </c>
      <c r="DM35" t="s">
        <v>3</v>
      </c>
      <c r="DN35">
        <v>0</v>
      </c>
      <c r="DO35">
        <v>0</v>
      </c>
      <c r="DP35">
        <v>1</v>
      </c>
      <c r="DQ35">
        <v>1</v>
      </c>
      <c r="DU35">
        <v>1010</v>
      </c>
      <c r="DV35" t="s">
        <v>22</v>
      </c>
      <c r="DW35" t="s">
        <v>22</v>
      </c>
      <c r="DX35">
        <v>1</v>
      </c>
      <c r="EE35">
        <v>38092698</v>
      </c>
      <c r="EF35">
        <v>3</v>
      </c>
      <c r="EG35" t="s">
        <v>16</v>
      </c>
      <c r="EH35">
        <v>0</v>
      </c>
      <c r="EI35" t="s">
        <v>3</v>
      </c>
      <c r="EJ35">
        <v>2</v>
      </c>
      <c r="EK35">
        <v>108001</v>
      </c>
      <c r="EL35" t="s">
        <v>56</v>
      </c>
      <c r="EM35" t="s">
        <v>57</v>
      </c>
      <c r="EO35" t="s">
        <v>3</v>
      </c>
      <c r="EQ35">
        <v>0</v>
      </c>
      <c r="ER35">
        <v>77.5</v>
      </c>
      <c r="ES35">
        <v>77.5</v>
      </c>
      <c r="ET35">
        <v>0</v>
      </c>
      <c r="EU35">
        <v>0</v>
      </c>
      <c r="EV35">
        <v>0</v>
      </c>
      <c r="EW35">
        <v>0</v>
      </c>
      <c r="EX35">
        <v>0</v>
      </c>
      <c r="FQ35">
        <v>0</v>
      </c>
      <c r="FR35">
        <f>ROUND(IF(AND(BH35=3,BI35=3),P35,0),2)</f>
        <v>0</v>
      </c>
      <c r="FS35">
        <v>0</v>
      </c>
      <c r="FX35">
        <v>95</v>
      </c>
      <c r="FY35">
        <v>65</v>
      </c>
      <c r="GA35" t="s">
        <v>3</v>
      </c>
      <c r="GD35">
        <v>0</v>
      </c>
      <c r="GF35">
        <v>-565215675</v>
      </c>
      <c r="GG35">
        <v>1</v>
      </c>
      <c r="GH35">
        <v>1</v>
      </c>
      <c r="GI35">
        <v>4</v>
      </c>
      <c r="GJ35">
        <v>0</v>
      </c>
      <c r="GK35">
        <f>ROUND(R35*(R12)/100,2)</f>
        <v>0</v>
      </c>
      <c r="GL35">
        <f>ROUND(IF(AND(BH35=3,BI35=3,FS35&lt;&gt;0),P35,0),2)</f>
        <v>0</v>
      </c>
      <c r="GM35">
        <f>ROUND(O35+X35+Y35+GK35,2)+GX35</f>
        <v>589.78</v>
      </c>
      <c r="GN35">
        <f>IF(OR(BI35=0,BI35=1),ROUND(O35+X35+Y35+GK35,2),0)</f>
        <v>0</v>
      </c>
      <c r="GO35">
        <f>IF(BI35=2,ROUND(O35+X35+Y35+GK35,2),0)</f>
        <v>589.78</v>
      </c>
      <c r="GP35">
        <f>IF(BI35=4,ROUND(O35+X35+Y35+GK35,2)+GX35,0)</f>
        <v>0</v>
      </c>
      <c r="GR35">
        <v>0</v>
      </c>
      <c r="GS35">
        <v>3</v>
      </c>
      <c r="GT35">
        <v>0</v>
      </c>
      <c r="GU35" t="s">
        <v>3</v>
      </c>
      <c r="GV35">
        <f>ROUND(GT35,2)</f>
        <v>0</v>
      </c>
      <c r="GW35">
        <v>1</v>
      </c>
      <c r="GX35">
        <f>ROUND(GV35*GW35*I35,2)</f>
        <v>0</v>
      </c>
      <c r="HA35">
        <v>0</v>
      </c>
      <c r="HB35">
        <v>0</v>
      </c>
      <c r="IK35">
        <v>0</v>
      </c>
    </row>
    <row r="36" spans="1:245" x14ac:dyDescent="0.2">
      <c r="A36">
        <v>17</v>
      </c>
      <c r="B36">
        <v>1</v>
      </c>
      <c r="C36">
        <f>ROW([2]SmtRes!A61)</f>
        <v>61</v>
      </c>
      <c r="D36">
        <f>ROW([2]EtalonRes!A54)</f>
        <v>54</v>
      </c>
      <c r="E36" t="s">
        <v>70</v>
      </c>
      <c r="F36" t="s">
        <v>87</v>
      </c>
      <c r="G36" t="s">
        <v>88</v>
      </c>
      <c r="H36" t="s">
        <v>14</v>
      </c>
      <c r="I36">
        <v>1</v>
      </c>
      <c r="J36">
        <v>0</v>
      </c>
      <c r="O36">
        <f>ROUND(CP36,2)</f>
        <v>254.32</v>
      </c>
      <c r="P36">
        <f>ROUND(CQ36*I36,2)</f>
        <v>47.18</v>
      </c>
      <c r="Q36">
        <f>ROUND(CR36*I36,2)</f>
        <v>135.22999999999999</v>
      </c>
      <c r="R36">
        <f>ROUND(CS36*I36,2)</f>
        <v>19.100000000000001</v>
      </c>
      <c r="S36">
        <f>ROUND(CT36*I36,2)</f>
        <v>71.91</v>
      </c>
      <c r="T36">
        <f>ROUND(CU36*I36,2)</f>
        <v>0</v>
      </c>
      <c r="U36">
        <f>CV36*I36</f>
        <v>0.9</v>
      </c>
      <c r="V36">
        <f>CW36*I36</f>
        <v>0.2</v>
      </c>
      <c r="W36">
        <f>ROUND(CX36*I36,2)</f>
        <v>0</v>
      </c>
      <c r="X36">
        <f>ROUND(CY36,2)</f>
        <v>86.46</v>
      </c>
      <c r="Y36">
        <f>ROUND(CZ36,2)</f>
        <v>59.16</v>
      </c>
      <c r="AA36">
        <v>39046648</v>
      </c>
      <c r="AB36">
        <f>ROUND((AC36+AD36+AF36),2)</f>
        <v>33.42</v>
      </c>
      <c r="AC36">
        <f>ROUND((ES36),2)</f>
        <v>6.2</v>
      </c>
      <c r="AD36">
        <f>ROUND((((ET36)-(EU36))+AE36),2)</f>
        <v>17.77</v>
      </c>
      <c r="AE36">
        <f>ROUND((EU36),2)</f>
        <v>2.5099999999999998</v>
      </c>
      <c r="AF36">
        <f>ROUND((EV36),2)</f>
        <v>9.4499999999999993</v>
      </c>
      <c r="AG36">
        <f>ROUND((AP36),2)</f>
        <v>0</v>
      </c>
      <c r="AH36">
        <f>(EW36)</f>
        <v>0.9</v>
      </c>
      <c r="AI36">
        <f>(EX36)</f>
        <v>0.2</v>
      </c>
      <c r="AJ36">
        <f>ROUND((AS36),2)</f>
        <v>0</v>
      </c>
      <c r="AK36">
        <v>33.42</v>
      </c>
      <c r="AL36">
        <v>6.2</v>
      </c>
      <c r="AM36">
        <v>17.77</v>
      </c>
      <c r="AN36">
        <v>2.5099999999999998</v>
      </c>
      <c r="AO36">
        <v>9.4499999999999993</v>
      </c>
      <c r="AP36">
        <v>0</v>
      </c>
      <c r="AQ36">
        <v>0.9</v>
      </c>
      <c r="AR36">
        <v>0.2</v>
      </c>
      <c r="AS36">
        <v>0</v>
      </c>
      <c r="AT36">
        <v>95</v>
      </c>
      <c r="AU36">
        <v>65</v>
      </c>
      <c r="AV36">
        <v>1</v>
      </c>
      <c r="AW36">
        <v>1</v>
      </c>
      <c r="AZ36">
        <v>7.61</v>
      </c>
      <c r="BA36">
        <v>7.61</v>
      </c>
      <c r="BB36">
        <v>7.61</v>
      </c>
      <c r="BC36">
        <v>7.61</v>
      </c>
      <c r="BD36" t="s">
        <v>3</v>
      </c>
      <c r="BE36" t="s">
        <v>3</v>
      </c>
      <c r="BF36" t="s">
        <v>3</v>
      </c>
      <c r="BG36" t="s">
        <v>3</v>
      </c>
      <c r="BH36">
        <v>0</v>
      </c>
      <c r="BI36">
        <v>2</v>
      </c>
      <c r="BJ36" t="s">
        <v>89</v>
      </c>
      <c r="BM36">
        <v>108001</v>
      </c>
      <c r="BN36">
        <v>0</v>
      </c>
      <c r="BO36" t="s">
        <v>3</v>
      </c>
      <c r="BP36">
        <v>0</v>
      </c>
      <c r="BQ36">
        <v>3</v>
      </c>
      <c r="BR36">
        <v>0</v>
      </c>
      <c r="BS36">
        <v>7.61</v>
      </c>
      <c r="BT36">
        <v>1</v>
      </c>
      <c r="BU36">
        <v>1</v>
      </c>
      <c r="BV36">
        <v>1</v>
      </c>
      <c r="BW36">
        <v>1</v>
      </c>
      <c r="BX36">
        <v>1</v>
      </c>
      <c r="BY36" t="s">
        <v>3</v>
      </c>
      <c r="BZ36">
        <v>95</v>
      </c>
      <c r="CA36">
        <v>65</v>
      </c>
      <c r="CF36">
        <v>0</v>
      </c>
      <c r="CG36">
        <v>0</v>
      </c>
      <c r="CM36">
        <v>0</v>
      </c>
      <c r="CN36" t="s">
        <v>3</v>
      </c>
      <c r="CO36">
        <v>0</v>
      </c>
      <c r="CP36">
        <f>(P36+Q36+S36)</f>
        <v>254.32</v>
      </c>
      <c r="CQ36">
        <f>AC36*BC36</f>
        <v>47.182000000000002</v>
      </c>
      <c r="CR36">
        <f>AD36*BB36</f>
        <v>135.22970000000001</v>
      </c>
      <c r="CS36">
        <f>AE36*BS36</f>
        <v>19.101099999999999</v>
      </c>
      <c r="CT36">
        <f>AF36*BA36</f>
        <v>71.914500000000004</v>
      </c>
      <c r="CU36">
        <f>AG36</f>
        <v>0</v>
      </c>
      <c r="CV36">
        <f>AH36</f>
        <v>0.9</v>
      </c>
      <c r="CW36">
        <f>AI36</f>
        <v>0.2</v>
      </c>
      <c r="CX36">
        <f>AJ36</f>
        <v>0</v>
      </c>
      <c r="CY36">
        <f>(((S36+R36)*AT36)/100)</f>
        <v>86.459499999999991</v>
      </c>
      <c r="CZ36">
        <f>(((S36+R36)*AU36)/100)</f>
        <v>59.156499999999994</v>
      </c>
      <c r="DC36" t="s">
        <v>3</v>
      </c>
      <c r="DD36" t="s">
        <v>3</v>
      </c>
      <c r="DE36" t="s">
        <v>3</v>
      </c>
      <c r="DF36" t="s">
        <v>3</v>
      </c>
      <c r="DG36" t="s">
        <v>3</v>
      </c>
      <c r="DH36" t="s">
        <v>3</v>
      </c>
      <c r="DI36" t="s">
        <v>3</v>
      </c>
      <c r="DJ36" t="s">
        <v>3</v>
      </c>
      <c r="DK36" t="s">
        <v>3</v>
      </c>
      <c r="DL36" t="s">
        <v>3</v>
      </c>
      <c r="DM36" t="s">
        <v>3</v>
      </c>
      <c r="DN36">
        <v>0</v>
      </c>
      <c r="DO36">
        <v>0</v>
      </c>
      <c r="DP36">
        <v>1</v>
      </c>
      <c r="DQ36">
        <v>1</v>
      </c>
      <c r="DU36">
        <v>1013</v>
      </c>
      <c r="DV36" t="s">
        <v>14</v>
      </c>
      <c r="DW36" t="s">
        <v>14</v>
      </c>
      <c r="DX36">
        <v>1</v>
      </c>
      <c r="EE36">
        <v>38092698</v>
      </c>
      <c r="EF36">
        <v>3</v>
      </c>
      <c r="EG36" t="s">
        <v>16</v>
      </c>
      <c r="EH36">
        <v>0</v>
      </c>
      <c r="EI36" t="s">
        <v>3</v>
      </c>
      <c r="EJ36">
        <v>2</v>
      </c>
      <c r="EK36">
        <v>108001</v>
      </c>
      <c r="EL36" t="s">
        <v>56</v>
      </c>
      <c r="EM36" t="s">
        <v>57</v>
      </c>
      <c r="EO36" t="s">
        <v>3</v>
      </c>
      <c r="EQ36">
        <v>0</v>
      </c>
      <c r="ER36">
        <v>33.42</v>
      </c>
      <c r="ES36">
        <v>6.2</v>
      </c>
      <c r="ET36">
        <v>17.77</v>
      </c>
      <c r="EU36">
        <v>2.5099999999999998</v>
      </c>
      <c r="EV36">
        <v>9.4499999999999993</v>
      </c>
      <c r="EW36">
        <v>0.9</v>
      </c>
      <c r="EX36">
        <v>0.2</v>
      </c>
      <c r="EY36">
        <v>0</v>
      </c>
      <c r="FQ36">
        <v>0</v>
      </c>
      <c r="FR36">
        <f>ROUND(IF(AND(BH36=3,BI36=3),P36,0),2)</f>
        <v>0</v>
      </c>
      <c r="FS36">
        <v>0</v>
      </c>
      <c r="FX36">
        <v>95</v>
      </c>
      <c r="FY36">
        <v>65</v>
      </c>
      <c r="GA36" t="s">
        <v>3</v>
      </c>
      <c r="GD36">
        <v>0</v>
      </c>
      <c r="GF36">
        <v>-64978218</v>
      </c>
      <c r="GG36">
        <v>1</v>
      </c>
      <c r="GH36">
        <v>1</v>
      </c>
      <c r="GI36">
        <v>4</v>
      </c>
      <c r="GJ36">
        <v>0</v>
      </c>
      <c r="GK36">
        <f>ROUND(R36*(R12)/100,2)</f>
        <v>0</v>
      </c>
      <c r="GL36">
        <f>ROUND(IF(AND(BH36=3,BI36=3,FS36&lt;&gt;0),P36,0),2)</f>
        <v>0</v>
      </c>
      <c r="GM36">
        <f>ROUND(O36+X36+Y36+GK36,2)+GX36</f>
        <v>399.94</v>
      </c>
      <c r="GN36">
        <f>IF(OR(BI36=0,BI36=1),ROUND(O36+X36+Y36+GK36,2),0)</f>
        <v>0</v>
      </c>
      <c r="GO36">
        <f>IF(BI36=2,ROUND(O36+X36+Y36+GK36,2),0)</f>
        <v>399.94</v>
      </c>
      <c r="GP36">
        <f>IF(BI36=4,ROUND(O36+X36+Y36+GK36,2)+GX36,0)</f>
        <v>0</v>
      </c>
      <c r="GR36">
        <v>0</v>
      </c>
      <c r="GS36">
        <v>3</v>
      </c>
      <c r="GT36">
        <v>0</v>
      </c>
      <c r="GU36" t="s">
        <v>3</v>
      </c>
      <c r="GV36">
        <f>ROUND(GT36,2)</f>
        <v>0</v>
      </c>
      <c r="GW36">
        <v>1</v>
      </c>
      <c r="GX36">
        <f>ROUND(GV36*GW36*I36,2)</f>
        <v>0</v>
      </c>
      <c r="HA36">
        <v>0</v>
      </c>
      <c r="HB36">
        <v>0</v>
      </c>
      <c r="IK36">
        <v>0</v>
      </c>
    </row>
    <row r="37" spans="1:245" x14ac:dyDescent="0.2">
      <c r="A37">
        <v>18</v>
      </c>
      <c r="B37">
        <v>1</v>
      </c>
      <c r="C37">
        <v>60</v>
      </c>
      <c r="E37" t="s">
        <v>74</v>
      </c>
      <c r="F37" t="s">
        <v>91</v>
      </c>
      <c r="G37" t="s">
        <v>92</v>
      </c>
      <c r="H37" t="s">
        <v>41</v>
      </c>
      <c r="I37">
        <f>I36*J37</f>
        <v>0.1</v>
      </c>
      <c r="J37">
        <v>0.1</v>
      </c>
      <c r="O37">
        <f>ROUND(CP37,2)</f>
        <v>143.44999999999999</v>
      </c>
      <c r="P37">
        <f>ROUND(CQ37*I37,2)</f>
        <v>143.44999999999999</v>
      </c>
      <c r="Q37">
        <f>ROUND(CR37*I37,2)</f>
        <v>0</v>
      </c>
      <c r="R37">
        <f>ROUND(CS37*I37,2)</f>
        <v>0</v>
      </c>
      <c r="S37">
        <f>ROUND(CT37*I37,2)</f>
        <v>0</v>
      </c>
      <c r="T37">
        <f>ROUND(CU37*I37,2)</f>
        <v>0</v>
      </c>
      <c r="U37">
        <f>CV37*I37</f>
        <v>0</v>
      </c>
      <c r="V37">
        <f>CW37*I37</f>
        <v>0</v>
      </c>
      <c r="W37">
        <f>ROUND(CX37*I37,2)</f>
        <v>0</v>
      </c>
      <c r="X37">
        <f>ROUND(CY37,2)</f>
        <v>0</v>
      </c>
      <c r="Y37">
        <f>ROUND(CZ37,2)</f>
        <v>0</v>
      </c>
      <c r="AA37">
        <v>39046648</v>
      </c>
      <c r="AB37">
        <f>ROUND((AC37+AD37+AF37),2)</f>
        <v>188.5</v>
      </c>
      <c r="AC37">
        <f>ROUND((ES37),2)</f>
        <v>188.5</v>
      </c>
      <c r="AD37">
        <f>ROUND((((ET37)-(EU37))+AE37),2)</f>
        <v>0</v>
      </c>
      <c r="AE37">
        <f>ROUND((EU37),2)</f>
        <v>0</v>
      </c>
      <c r="AF37">
        <f>ROUND((EV37),2)</f>
        <v>0</v>
      </c>
      <c r="AG37">
        <f>ROUND((AP37),2)</f>
        <v>0</v>
      </c>
      <c r="AH37">
        <f>(EW37)</f>
        <v>0</v>
      </c>
      <c r="AI37">
        <f>(EX37)</f>
        <v>0</v>
      </c>
      <c r="AJ37">
        <f>ROUND((AS37),2)</f>
        <v>0</v>
      </c>
      <c r="AK37">
        <v>188.5</v>
      </c>
      <c r="AL37">
        <v>188.5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  <c r="AS37">
        <v>0</v>
      </c>
      <c r="AT37">
        <v>95</v>
      </c>
      <c r="AU37">
        <v>65</v>
      </c>
      <c r="AV37">
        <v>1</v>
      </c>
      <c r="AW37">
        <v>1</v>
      </c>
      <c r="AZ37">
        <v>7.61</v>
      </c>
      <c r="BA37">
        <v>1</v>
      </c>
      <c r="BB37">
        <v>1</v>
      </c>
      <c r="BC37">
        <v>7.61</v>
      </c>
      <c r="BD37" t="s">
        <v>3</v>
      </c>
      <c r="BE37" t="s">
        <v>3</v>
      </c>
      <c r="BF37" t="s">
        <v>3</v>
      </c>
      <c r="BG37" t="s">
        <v>3</v>
      </c>
      <c r="BH37">
        <v>3</v>
      </c>
      <c r="BI37">
        <v>2</v>
      </c>
      <c r="BJ37" t="s">
        <v>93</v>
      </c>
      <c r="BM37">
        <v>108001</v>
      </c>
      <c r="BN37">
        <v>0</v>
      </c>
      <c r="BO37" t="s">
        <v>3</v>
      </c>
      <c r="BP37">
        <v>0</v>
      </c>
      <c r="BQ37">
        <v>3</v>
      </c>
      <c r="BR37">
        <v>0</v>
      </c>
      <c r="BS37">
        <v>1</v>
      </c>
      <c r="BT37">
        <v>1</v>
      </c>
      <c r="BU37">
        <v>1</v>
      </c>
      <c r="BV37">
        <v>1</v>
      </c>
      <c r="BW37">
        <v>1</v>
      </c>
      <c r="BX37">
        <v>1</v>
      </c>
      <c r="BY37" t="s">
        <v>3</v>
      </c>
      <c r="BZ37">
        <v>95</v>
      </c>
      <c r="CA37">
        <v>65</v>
      </c>
      <c r="CF37">
        <v>0</v>
      </c>
      <c r="CG37">
        <v>0</v>
      </c>
      <c r="CM37">
        <v>0</v>
      </c>
      <c r="CN37" t="s">
        <v>3</v>
      </c>
      <c r="CO37">
        <v>0</v>
      </c>
      <c r="CP37">
        <f>(P37+Q37+S37)</f>
        <v>143.44999999999999</v>
      </c>
      <c r="CQ37">
        <f>AC37*BC37</f>
        <v>1434.4850000000001</v>
      </c>
      <c r="CR37">
        <f>AD37*BB37</f>
        <v>0</v>
      </c>
      <c r="CS37">
        <f>AE37*BS37</f>
        <v>0</v>
      </c>
      <c r="CT37">
        <f>AF37*BA37</f>
        <v>0</v>
      </c>
      <c r="CU37">
        <f>AG37</f>
        <v>0</v>
      </c>
      <c r="CV37">
        <f>AH37</f>
        <v>0</v>
      </c>
      <c r="CW37">
        <f>AI37</f>
        <v>0</v>
      </c>
      <c r="CX37">
        <f>AJ37</f>
        <v>0</v>
      </c>
      <c r="CY37">
        <f>(((S37+R37)*AT37)/100)</f>
        <v>0</v>
      </c>
      <c r="CZ37">
        <f>(((S37+R37)*AU37)/100)</f>
        <v>0</v>
      </c>
      <c r="DC37" t="s">
        <v>3</v>
      </c>
      <c r="DD37" t="s">
        <v>3</v>
      </c>
      <c r="DE37" t="s">
        <v>3</v>
      </c>
      <c r="DF37" t="s">
        <v>3</v>
      </c>
      <c r="DG37" t="s">
        <v>3</v>
      </c>
      <c r="DH37" t="s">
        <v>3</v>
      </c>
      <c r="DI37" t="s">
        <v>3</v>
      </c>
      <c r="DJ37" t="s">
        <v>3</v>
      </c>
      <c r="DK37" t="s">
        <v>3</v>
      </c>
      <c r="DL37" t="s">
        <v>3</v>
      </c>
      <c r="DM37" t="s">
        <v>3</v>
      </c>
      <c r="DN37">
        <v>0</v>
      </c>
      <c r="DO37">
        <v>0</v>
      </c>
      <c r="DP37">
        <v>1</v>
      </c>
      <c r="DQ37">
        <v>1</v>
      </c>
      <c r="DU37">
        <v>1010</v>
      </c>
      <c r="DV37" t="s">
        <v>41</v>
      </c>
      <c r="DW37" t="s">
        <v>41</v>
      </c>
      <c r="DX37">
        <v>10</v>
      </c>
      <c r="EE37">
        <v>38092698</v>
      </c>
      <c r="EF37">
        <v>3</v>
      </c>
      <c r="EG37" t="s">
        <v>16</v>
      </c>
      <c r="EH37">
        <v>0</v>
      </c>
      <c r="EI37" t="s">
        <v>3</v>
      </c>
      <c r="EJ37">
        <v>2</v>
      </c>
      <c r="EK37">
        <v>108001</v>
      </c>
      <c r="EL37" t="s">
        <v>56</v>
      </c>
      <c r="EM37" t="s">
        <v>57</v>
      </c>
      <c r="EO37" t="s">
        <v>3</v>
      </c>
      <c r="EQ37">
        <v>0</v>
      </c>
      <c r="ER37">
        <v>188.5</v>
      </c>
      <c r="ES37">
        <v>188.5</v>
      </c>
      <c r="ET37">
        <v>0</v>
      </c>
      <c r="EU37">
        <v>0</v>
      </c>
      <c r="EV37">
        <v>0</v>
      </c>
      <c r="EW37">
        <v>0</v>
      </c>
      <c r="EX37">
        <v>0</v>
      </c>
      <c r="FQ37">
        <v>0</v>
      </c>
      <c r="FR37">
        <f>ROUND(IF(AND(BH37=3,BI37=3),P37,0),2)</f>
        <v>0</v>
      </c>
      <c r="FS37">
        <v>0</v>
      </c>
      <c r="FX37">
        <v>95</v>
      </c>
      <c r="FY37">
        <v>65</v>
      </c>
      <c r="GA37" t="s">
        <v>3</v>
      </c>
      <c r="GD37">
        <v>0</v>
      </c>
      <c r="GF37">
        <v>-2063654921</v>
      </c>
      <c r="GG37">
        <v>1</v>
      </c>
      <c r="GH37">
        <v>1</v>
      </c>
      <c r="GI37">
        <v>4</v>
      </c>
      <c r="GJ37">
        <v>0</v>
      </c>
      <c r="GK37">
        <f>ROUND(R37*(R12)/100,2)</f>
        <v>0</v>
      </c>
      <c r="GL37">
        <f>ROUND(IF(AND(BH37=3,BI37=3,FS37&lt;&gt;0),P37,0),2)</f>
        <v>0</v>
      </c>
      <c r="GM37">
        <f>ROUND(O37+X37+Y37+GK37,2)+GX37</f>
        <v>143.44999999999999</v>
      </c>
      <c r="GN37">
        <f>IF(OR(BI37=0,BI37=1),ROUND(O37+X37+Y37+GK37,2),0)</f>
        <v>0</v>
      </c>
      <c r="GO37">
        <f>IF(BI37=2,ROUND(O37+X37+Y37+GK37,2),0)</f>
        <v>143.44999999999999</v>
      </c>
      <c r="GP37">
        <f>IF(BI37=4,ROUND(O37+X37+Y37+GK37,2)+GX37,0)</f>
        <v>0</v>
      </c>
      <c r="GR37">
        <v>0</v>
      </c>
      <c r="GS37">
        <v>3</v>
      </c>
      <c r="GT37">
        <v>0</v>
      </c>
      <c r="GU37" t="s">
        <v>3</v>
      </c>
      <c r="GV37">
        <f>ROUND(GT37,2)</f>
        <v>0</v>
      </c>
      <c r="GW37">
        <v>1</v>
      </c>
      <c r="GX37">
        <f>ROUND(GV37*GW37*I37,2)</f>
        <v>0</v>
      </c>
      <c r="HA37">
        <v>0</v>
      </c>
      <c r="HB37">
        <v>0</v>
      </c>
      <c r="IK37">
        <v>0</v>
      </c>
    </row>
    <row r="38" spans="1:245" x14ac:dyDescent="0.2">
      <c r="A38">
        <v>17</v>
      </c>
      <c r="B38">
        <v>1</v>
      </c>
      <c r="C38">
        <f>ROW([2]SmtRes!A76)</f>
        <v>76</v>
      </c>
      <c r="D38">
        <f>ROW([2]EtalonRes!A68)</f>
        <v>68</v>
      </c>
      <c r="E38" t="s">
        <v>78</v>
      </c>
      <c r="F38" t="s">
        <v>95</v>
      </c>
      <c r="G38" t="s">
        <v>96</v>
      </c>
      <c r="H38" t="s">
        <v>14</v>
      </c>
      <c r="I38">
        <v>1</v>
      </c>
      <c r="J38">
        <v>0</v>
      </c>
      <c r="O38">
        <f>ROUND(CP38,2)</f>
        <v>273.8</v>
      </c>
      <c r="P38">
        <f>ROUND(CQ38*I38,2)</f>
        <v>152.88</v>
      </c>
      <c r="Q38">
        <f>ROUND(CR38*I38,2)</f>
        <v>7.99</v>
      </c>
      <c r="R38">
        <f>ROUND(CS38*I38,2)</f>
        <v>0</v>
      </c>
      <c r="S38">
        <f>ROUND(CT38*I38,2)</f>
        <v>112.93</v>
      </c>
      <c r="T38">
        <f>ROUND(CU38*I38,2)</f>
        <v>0</v>
      </c>
      <c r="U38">
        <f>CV38*I38</f>
        <v>1.56</v>
      </c>
      <c r="V38">
        <f>CW38*I38</f>
        <v>0</v>
      </c>
      <c r="W38">
        <f>ROUND(CX38*I38,2)</f>
        <v>0</v>
      </c>
      <c r="X38">
        <f>ROUND(CY38,2)</f>
        <v>107.28</v>
      </c>
      <c r="Y38">
        <f>ROUND(CZ38,2)</f>
        <v>73.400000000000006</v>
      </c>
      <c r="AA38">
        <v>39046648</v>
      </c>
      <c r="AB38">
        <f>ROUND((AC38+AD38+AF38),2)</f>
        <v>35.979999999999997</v>
      </c>
      <c r="AC38">
        <f>ROUND((ES38),2)</f>
        <v>20.09</v>
      </c>
      <c r="AD38">
        <f>ROUND((((ET38)-(EU38))+AE38),2)</f>
        <v>1.05</v>
      </c>
      <c r="AE38">
        <f>ROUND((EU38),2)</f>
        <v>0</v>
      </c>
      <c r="AF38">
        <f>ROUND((EV38),2)</f>
        <v>14.84</v>
      </c>
      <c r="AG38">
        <f>ROUND((AP38),2)</f>
        <v>0</v>
      </c>
      <c r="AH38">
        <f>(EW38)</f>
        <v>1.56</v>
      </c>
      <c r="AI38">
        <f>(EX38)</f>
        <v>0</v>
      </c>
      <c r="AJ38">
        <f>ROUND((AS38),2)</f>
        <v>0</v>
      </c>
      <c r="AK38">
        <v>35.979999999999997</v>
      </c>
      <c r="AL38">
        <v>20.09</v>
      </c>
      <c r="AM38">
        <v>1.05</v>
      </c>
      <c r="AN38">
        <v>0</v>
      </c>
      <c r="AO38">
        <v>14.84</v>
      </c>
      <c r="AP38">
        <v>0</v>
      </c>
      <c r="AQ38">
        <v>1.56</v>
      </c>
      <c r="AR38">
        <v>0</v>
      </c>
      <c r="AS38">
        <v>0</v>
      </c>
      <c r="AT38">
        <v>95</v>
      </c>
      <c r="AU38">
        <v>65</v>
      </c>
      <c r="AV38">
        <v>1</v>
      </c>
      <c r="AW38">
        <v>1</v>
      </c>
      <c r="AZ38">
        <v>7.61</v>
      </c>
      <c r="BA38">
        <v>7.61</v>
      </c>
      <c r="BB38">
        <v>7.61</v>
      </c>
      <c r="BC38">
        <v>7.61</v>
      </c>
      <c r="BD38" t="s">
        <v>3</v>
      </c>
      <c r="BE38" t="s">
        <v>3</v>
      </c>
      <c r="BF38" t="s">
        <v>3</v>
      </c>
      <c r="BG38" t="s">
        <v>3</v>
      </c>
      <c r="BH38">
        <v>0</v>
      </c>
      <c r="BI38">
        <v>2</v>
      </c>
      <c r="BJ38" t="s">
        <v>97</v>
      </c>
      <c r="BM38">
        <v>108001</v>
      </c>
      <c r="BN38">
        <v>0</v>
      </c>
      <c r="BO38" t="s">
        <v>3</v>
      </c>
      <c r="BP38">
        <v>0</v>
      </c>
      <c r="BQ38">
        <v>3</v>
      </c>
      <c r="BR38">
        <v>0</v>
      </c>
      <c r="BS38">
        <v>7.61</v>
      </c>
      <c r="BT38">
        <v>1</v>
      </c>
      <c r="BU38">
        <v>1</v>
      </c>
      <c r="BV38">
        <v>1</v>
      </c>
      <c r="BW38">
        <v>1</v>
      </c>
      <c r="BX38">
        <v>1</v>
      </c>
      <c r="BY38" t="s">
        <v>3</v>
      </c>
      <c r="BZ38">
        <v>95</v>
      </c>
      <c r="CA38">
        <v>65</v>
      </c>
      <c r="CF38">
        <v>0</v>
      </c>
      <c r="CG38">
        <v>0</v>
      </c>
      <c r="CM38">
        <v>0</v>
      </c>
      <c r="CN38" t="s">
        <v>3</v>
      </c>
      <c r="CO38">
        <v>0</v>
      </c>
      <c r="CP38">
        <f>(P38+Q38+S38)</f>
        <v>273.8</v>
      </c>
      <c r="CQ38">
        <f>AC38*BC38</f>
        <v>152.88490000000002</v>
      </c>
      <c r="CR38">
        <f>AD38*BB38</f>
        <v>7.9905000000000008</v>
      </c>
      <c r="CS38">
        <f>AE38*BS38</f>
        <v>0</v>
      </c>
      <c r="CT38">
        <f>AF38*BA38</f>
        <v>112.9324</v>
      </c>
      <c r="CU38">
        <f>AG38</f>
        <v>0</v>
      </c>
      <c r="CV38">
        <f>AH38</f>
        <v>1.56</v>
      </c>
      <c r="CW38">
        <f>AI38</f>
        <v>0</v>
      </c>
      <c r="CX38">
        <f>AJ38</f>
        <v>0</v>
      </c>
      <c r="CY38">
        <f>(((S38+R38)*AT38)/100)</f>
        <v>107.2835</v>
      </c>
      <c r="CZ38">
        <f>(((S38+R38)*AU38)/100)</f>
        <v>73.404500000000013</v>
      </c>
      <c r="DC38" t="s">
        <v>3</v>
      </c>
      <c r="DD38" t="s">
        <v>3</v>
      </c>
      <c r="DE38" t="s">
        <v>3</v>
      </c>
      <c r="DF38" t="s">
        <v>3</v>
      </c>
      <c r="DG38" t="s">
        <v>3</v>
      </c>
      <c r="DH38" t="s">
        <v>3</v>
      </c>
      <c r="DI38" t="s">
        <v>3</v>
      </c>
      <c r="DJ38" t="s">
        <v>3</v>
      </c>
      <c r="DK38" t="s">
        <v>3</v>
      </c>
      <c r="DL38" t="s">
        <v>3</v>
      </c>
      <c r="DM38" t="s">
        <v>3</v>
      </c>
      <c r="DN38">
        <v>0</v>
      </c>
      <c r="DO38">
        <v>0</v>
      </c>
      <c r="DP38">
        <v>1</v>
      </c>
      <c r="DQ38">
        <v>1</v>
      </c>
      <c r="DU38">
        <v>1013</v>
      </c>
      <c r="DV38" t="s">
        <v>14</v>
      </c>
      <c r="DW38" t="s">
        <v>14</v>
      </c>
      <c r="DX38">
        <v>1</v>
      </c>
      <c r="EE38">
        <v>38092698</v>
      </c>
      <c r="EF38">
        <v>3</v>
      </c>
      <c r="EG38" t="s">
        <v>16</v>
      </c>
      <c r="EH38">
        <v>0</v>
      </c>
      <c r="EI38" t="s">
        <v>3</v>
      </c>
      <c r="EJ38">
        <v>2</v>
      </c>
      <c r="EK38">
        <v>108001</v>
      </c>
      <c r="EL38" t="s">
        <v>56</v>
      </c>
      <c r="EM38" t="s">
        <v>57</v>
      </c>
      <c r="EO38" t="s">
        <v>3</v>
      </c>
      <c r="EQ38">
        <v>0</v>
      </c>
      <c r="ER38">
        <v>35.979999999999997</v>
      </c>
      <c r="ES38">
        <v>20.09</v>
      </c>
      <c r="ET38">
        <v>1.05</v>
      </c>
      <c r="EU38">
        <v>0</v>
      </c>
      <c r="EV38">
        <v>14.84</v>
      </c>
      <c r="EW38">
        <v>1.56</v>
      </c>
      <c r="EX38">
        <v>0</v>
      </c>
      <c r="EY38">
        <v>0</v>
      </c>
      <c r="FQ38">
        <v>0</v>
      </c>
      <c r="FR38">
        <f>ROUND(IF(AND(BH38=3,BI38=3),P38,0),2)</f>
        <v>0</v>
      </c>
      <c r="FS38">
        <v>0</v>
      </c>
      <c r="FX38">
        <v>95</v>
      </c>
      <c r="FY38">
        <v>65</v>
      </c>
      <c r="GA38" t="s">
        <v>3</v>
      </c>
      <c r="GD38">
        <v>0</v>
      </c>
      <c r="GF38">
        <v>942868882</v>
      </c>
      <c r="GG38">
        <v>1</v>
      </c>
      <c r="GH38">
        <v>1</v>
      </c>
      <c r="GI38">
        <v>4</v>
      </c>
      <c r="GJ38">
        <v>0</v>
      </c>
      <c r="GK38">
        <f>ROUND(R38*(R12)/100,2)</f>
        <v>0</v>
      </c>
      <c r="GL38">
        <f>ROUND(IF(AND(BH38=3,BI38=3,FS38&lt;&gt;0),P38,0),2)</f>
        <v>0</v>
      </c>
      <c r="GM38">
        <f>ROUND(O38+X38+Y38+GK38,2)+GX38</f>
        <v>454.48</v>
      </c>
      <c r="GN38">
        <f>IF(OR(BI38=0,BI38=1),ROUND(O38+X38+Y38+GK38,2),0)</f>
        <v>0</v>
      </c>
      <c r="GO38">
        <f>IF(BI38=2,ROUND(O38+X38+Y38+GK38,2),0)</f>
        <v>454.48</v>
      </c>
      <c r="GP38">
        <f>IF(BI38=4,ROUND(O38+X38+Y38+GK38,2)+GX38,0)</f>
        <v>0</v>
      </c>
      <c r="GR38">
        <v>0</v>
      </c>
      <c r="GS38">
        <v>3</v>
      </c>
      <c r="GT38">
        <v>0</v>
      </c>
      <c r="GU38" t="s">
        <v>3</v>
      </c>
      <c r="GV38">
        <f>ROUND(GT38,2)</f>
        <v>0</v>
      </c>
      <c r="GW38">
        <v>1</v>
      </c>
      <c r="GX38">
        <f>ROUND(GV38*GW38*I38,2)</f>
        <v>0</v>
      </c>
      <c r="HA38">
        <v>0</v>
      </c>
      <c r="HB38">
        <v>0</v>
      </c>
      <c r="IK38">
        <v>0</v>
      </c>
    </row>
    <row r="39" spans="1:245" x14ac:dyDescent="0.2">
      <c r="A39">
        <v>18</v>
      </c>
      <c r="B39">
        <v>1</v>
      </c>
      <c r="C39">
        <v>75</v>
      </c>
      <c r="E39" t="s">
        <v>82</v>
      </c>
      <c r="F39" t="s">
        <v>99</v>
      </c>
      <c r="G39" t="s">
        <v>100</v>
      </c>
      <c r="H39" t="s">
        <v>22</v>
      </c>
      <c r="I39">
        <f>I38*J39</f>
        <v>1</v>
      </c>
      <c r="J39">
        <v>1</v>
      </c>
      <c r="O39">
        <f>ROUND(CP39,2)</f>
        <v>99.84</v>
      </c>
      <c r="P39">
        <f>ROUND(CQ39*I39,2)</f>
        <v>99.84</v>
      </c>
      <c r="Q39">
        <f>ROUND(CR39*I39,2)</f>
        <v>0</v>
      </c>
      <c r="R39">
        <f>ROUND(CS39*I39,2)</f>
        <v>0</v>
      </c>
      <c r="S39">
        <f>ROUND(CT39*I39,2)</f>
        <v>0</v>
      </c>
      <c r="T39">
        <f>ROUND(CU39*I39,2)</f>
        <v>0</v>
      </c>
      <c r="U39">
        <f>CV39*I39</f>
        <v>0</v>
      </c>
      <c r="V39">
        <f>CW39*I39</f>
        <v>0</v>
      </c>
      <c r="W39">
        <f>ROUND(CX39*I39,2)</f>
        <v>0</v>
      </c>
      <c r="X39">
        <f>ROUND(CY39,2)</f>
        <v>0</v>
      </c>
      <c r="Y39">
        <f>ROUND(CZ39,2)</f>
        <v>0</v>
      </c>
      <c r="AA39">
        <v>39046648</v>
      </c>
      <c r="AB39">
        <f>ROUND((AC39+AD39+AF39),2)</f>
        <v>13.12</v>
      </c>
      <c r="AC39">
        <f>ROUND((ES39),2)</f>
        <v>13.12</v>
      </c>
      <c r="AD39">
        <f>ROUND((((ET39)-(EU39))+AE39),2)</f>
        <v>0</v>
      </c>
      <c r="AE39">
        <f>ROUND((EU39),2)</f>
        <v>0</v>
      </c>
      <c r="AF39">
        <f>ROUND((EV39),2)</f>
        <v>0</v>
      </c>
      <c r="AG39">
        <f>ROUND((AP39),2)</f>
        <v>0</v>
      </c>
      <c r="AH39">
        <f>(EW39)</f>
        <v>0</v>
      </c>
      <c r="AI39">
        <f>(EX39)</f>
        <v>0</v>
      </c>
      <c r="AJ39">
        <f>ROUND((AS39),2)</f>
        <v>0</v>
      </c>
      <c r="AK39">
        <v>13.12</v>
      </c>
      <c r="AL39">
        <v>13.12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  <c r="AS39">
        <v>0</v>
      </c>
      <c r="AT39">
        <v>95</v>
      </c>
      <c r="AU39">
        <v>65</v>
      </c>
      <c r="AV39">
        <v>1</v>
      </c>
      <c r="AW39">
        <v>1</v>
      </c>
      <c r="AZ39">
        <v>7.61</v>
      </c>
      <c r="BA39">
        <v>1</v>
      </c>
      <c r="BB39">
        <v>1</v>
      </c>
      <c r="BC39">
        <v>7.61</v>
      </c>
      <c r="BD39" t="s">
        <v>3</v>
      </c>
      <c r="BE39" t="s">
        <v>3</v>
      </c>
      <c r="BF39" t="s">
        <v>3</v>
      </c>
      <c r="BG39" t="s">
        <v>3</v>
      </c>
      <c r="BH39">
        <v>3</v>
      </c>
      <c r="BI39">
        <v>2</v>
      </c>
      <c r="BJ39" t="s">
        <v>101</v>
      </c>
      <c r="BM39">
        <v>108001</v>
      </c>
      <c r="BN39">
        <v>0</v>
      </c>
      <c r="BO39" t="s">
        <v>3</v>
      </c>
      <c r="BP39">
        <v>0</v>
      </c>
      <c r="BQ39">
        <v>3</v>
      </c>
      <c r="BR39">
        <v>0</v>
      </c>
      <c r="BS39">
        <v>1</v>
      </c>
      <c r="BT39">
        <v>1</v>
      </c>
      <c r="BU39">
        <v>1</v>
      </c>
      <c r="BV39">
        <v>1</v>
      </c>
      <c r="BW39">
        <v>1</v>
      </c>
      <c r="BX39">
        <v>1</v>
      </c>
      <c r="BY39" t="s">
        <v>3</v>
      </c>
      <c r="BZ39">
        <v>95</v>
      </c>
      <c r="CA39">
        <v>65</v>
      </c>
      <c r="CF39">
        <v>0</v>
      </c>
      <c r="CG39">
        <v>0</v>
      </c>
      <c r="CM39">
        <v>0</v>
      </c>
      <c r="CN39" t="s">
        <v>3</v>
      </c>
      <c r="CO39">
        <v>0</v>
      </c>
      <c r="CP39">
        <f>(P39+Q39+S39)</f>
        <v>99.84</v>
      </c>
      <c r="CQ39">
        <f>AC39*BC39</f>
        <v>99.843199999999996</v>
      </c>
      <c r="CR39">
        <f>AD39*BB39</f>
        <v>0</v>
      </c>
      <c r="CS39">
        <f>AE39*BS39</f>
        <v>0</v>
      </c>
      <c r="CT39">
        <f>AF39*BA39</f>
        <v>0</v>
      </c>
      <c r="CU39">
        <f>AG39</f>
        <v>0</v>
      </c>
      <c r="CV39">
        <f>AH39</f>
        <v>0</v>
      </c>
      <c r="CW39">
        <f>AI39</f>
        <v>0</v>
      </c>
      <c r="CX39">
        <f>AJ39</f>
        <v>0</v>
      </c>
      <c r="CY39">
        <f>(((S39+R39)*AT39)/100)</f>
        <v>0</v>
      </c>
      <c r="CZ39">
        <f>(((S39+R39)*AU39)/100)</f>
        <v>0</v>
      </c>
      <c r="DC39" t="s">
        <v>3</v>
      </c>
      <c r="DD39" t="s">
        <v>3</v>
      </c>
      <c r="DE39" t="s">
        <v>3</v>
      </c>
      <c r="DF39" t="s">
        <v>3</v>
      </c>
      <c r="DG39" t="s">
        <v>3</v>
      </c>
      <c r="DH39" t="s">
        <v>3</v>
      </c>
      <c r="DI39" t="s">
        <v>3</v>
      </c>
      <c r="DJ39" t="s">
        <v>3</v>
      </c>
      <c r="DK39" t="s">
        <v>3</v>
      </c>
      <c r="DL39" t="s">
        <v>3</v>
      </c>
      <c r="DM39" t="s">
        <v>3</v>
      </c>
      <c r="DN39">
        <v>0</v>
      </c>
      <c r="DO39">
        <v>0</v>
      </c>
      <c r="DP39">
        <v>1</v>
      </c>
      <c r="DQ39">
        <v>1</v>
      </c>
      <c r="DU39">
        <v>1010</v>
      </c>
      <c r="DV39" t="s">
        <v>22</v>
      </c>
      <c r="DW39" t="s">
        <v>22</v>
      </c>
      <c r="DX39">
        <v>1</v>
      </c>
      <c r="EE39">
        <v>38092698</v>
      </c>
      <c r="EF39">
        <v>3</v>
      </c>
      <c r="EG39" t="s">
        <v>16</v>
      </c>
      <c r="EH39">
        <v>0</v>
      </c>
      <c r="EI39" t="s">
        <v>3</v>
      </c>
      <c r="EJ39">
        <v>2</v>
      </c>
      <c r="EK39">
        <v>108001</v>
      </c>
      <c r="EL39" t="s">
        <v>56</v>
      </c>
      <c r="EM39" t="s">
        <v>57</v>
      </c>
      <c r="EO39" t="s">
        <v>3</v>
      </c>
      <c r="EQ39">
        <v>0</v>
      </c>
      <c r="ER39">
        <v>13.12</v>
      </c>
      <c r="ES39">
        <v>13.12</v>
      </c>
      <c r="ET39">
        <v>0</v>
      </c>
      <c r="EU39">
        <v>0</v>
      </c>
      <c r="EV39">
        <v>0</v>
      </c>
      <c r="EW39">
        <v>0</v>
      </c>
      <c r="EX39">
        <v>0</v>
      </c>
      <c r="FQ39">
        <v>0</v>
      </c>
      <c r="FR39">
        <f>ROUND(IF(AND(BH39=3,BI39=3),P39,0),2)</f>
        <v>0</v>
      </c>
      <c r="FS39">
        <v>0</v>
      </c>
      <c r="FX39">
        <v>95</v>
      </c>
      <c r="FY39">
        <v>65</v>
      </c>
      <c r="GA39" t="s">
        <v>3</v>
      </c>
      <c r="GD39">
        <v>0</v>
      </c>
      <c r="GF39">
        <v>-1382602355</v>
      </c>
      <c r="GG39">
        <v>1</v>
      </c>
      <c r="GH39">
        <v>1</v>
      </c>
      <c r="GI39">
        <v>4</v>
      </c>
      <c r="GJ39">
        <v>0</v>
      </c>
      <c r="GK39">
        <f>ROUND(R39*(R12)/100,2)</f>
        <v>0</v>
      </c>
      <c r="GL39">
        <f>ROUND(IF(AND(BH39=3,BI39=3,FS39&lt;&gt;0),P39,0),2)</f>
        <v>0</v>
      </c>
      <c r="GM39">
        <f>ROUND(O39+X39+Y39+GK39,2)+GX39</f>
        <v>99.84</v>
      </c>
      <c r="GN39">
        <f>IF(OR(BI39=0,BI39=1),ROUND(O39+X39+Y39+GK39,2),0)</f>
        <v>0</v>
      </c>
      <c r="GO39">
        <f>IF(BI39=2,ROUND(O39+X39+Y39+GK39,2),0)</f>
        <v>99.84</v>
      </c>
      <c r="GP39">
        <f>IF(BI39=4,ROUND(O39+X39+Y39+GK39,2)+GX39,0)</f>
        <v>0</v>
      </c>
      <c r="GR39">
        <v>0</v>
      </c>
      <c r="GS39">
        <v>3</v>
      </c>
      <c r="GT39">
        <v>0</v>
      </c>
      <c r="GU39" t="s">
        <v>3</v>
      </c>
      <c r="GV39">
        <f>ROUND(GT39,2)</f>
        <v>0</v>
      </c>
      <c r="GW39">
        <v>1</v>
      </c>
      <c r="GX39">
        <f>ROUND(GV39*GW39*I39,2)</f>
        <v>0</v>
      </c>
      <c r="HA39">
        <v>0</v>
      </c>
      <c r="HB39">
        <v>0</v>
      </c>
      <c r="IK39">
        <v>0</v>
      </c>
    </row>
    <row r="40" spans="1:245" x14ac:dyDescent="0.2">
      <c r="A40">
        <v>17</v>
      </c>
      <c r="B40">
        <v>1</v>
      </c>
      <c r="C40">
        <f>ROW([2]SmtRes!A80)</f>
        <v>80</v>
      </c>
      <c r="D40">
        <f>ROW([2]EtalonRes!A71)</f>
        <v>71</v>
      </c>
      <c r="E40" t="s">
        <v>86</v>
      </c>
      <c r="F40" t="s">
        <v>103</v>
      </c>
      <c r="G40" t="s">
        <v>104</v>
      </c>
      <c r="H40" t="s">
        <v>105</v>
      </c>
      <c r="I40">
        <v>0.15</v>
      </c>
      <c r="J40">
        <v>0</v>
      </c>
      <c r="O40">
        <f>ROUND(CP40,2)</f>
        <v>178.45</v>
      </c>
      <c r="P40">
        <f>ROUND(CQ40*I40,2)</f>
        <v>19.170000000000002</v>
      </c>
      <c r="Q40">
        <f>ROUND(CR40*I40,2)</f>
        <v>0</v>
      </c>
      <c r="R40">
        <f>ROUND(CS40*I40,2)</f>
        <v>0</v>
      </c>
      <c r="S40">
        <f>ROUND(CT40*I40,2)</f>
        <v>159.28</v>
      </c>
      <c r="T40">
        <f>ROUND(CU40*I40,2)</f>
        <v>0</v>
      </c>
      <c r="U40">
        <f>CV40*I40</f>
        <v>2.2799999999999998</v>
      </c>
      <c r="V40">
        <f>CW40*I40</f>
        <v>0</v>
      </c>
      <c r="W40">
        <f>ROUND(CX40*I40,2)</f>
        <v>0</v>
      </c>
      <c r="X40">
        <f>ROUND(CY40,2)</f>
        <v>151.32</v>
      </c>
      <c r="Y40">
        <f>ROUND(CZ40,2)</f>
        <v>103.53</v>
      </c>
      <c r="AA40">
        <v>39046648</v>
      </c>
      <c r="AB40">
        <f>ROUND((AC40+AD40+AF40),2)</f>
        <v>156.33000000000001</v>
      </c>
      <c r="AC40">
        <f>ROUND((ES40),2)</f>
        <v>16.79</v>
      </c>
      <c r="AD40">
        <f>ROUND((((ET40)-(EU40))+AE40),2)</f>
        <v>0</v>
      </c>
      <c r="AE40">
        <f>ROUND((EU40),2)</f>
        <v>0</v>
      </c>
      <c r="AF40">
        <f>ROUND((EV40),2)</f>
        <v>139.54</v>
      </c>
      <c r="AG40">
        <f>ROUND((AP40),2)</f>
        <v>0</v>
      </c>
      <c r="AH40">
        <f>(EW40)</f>
        <v>15.2</v>
      </c>
      <c r="AI40">
        <f>(EX40)</f>
        <v>0</v>
      </c>
      <c r="AJ40">
        <f>ROUND((AS40),2)</f>
        <v>0</v>
      </c>
      <c r="AK40">
        <v>156.33000000000001</v>
      </c>
      <c r="AL40">
        <v>16.79</v>
      </c>
      <c r="AM40">
        <v>0</v>
      </c>
      <c r="AN40">
        <v>0</v>
      </c>
      <c r="AO40">
        <v>139.54</v>
      </c>
      <c r="AP40">
        <v>0</v>
      </c>
      <c r="AQ40">
        <v>15.2</v>
      </c>
      <c r="AR40">
        <v>0</v>
      </c>
      <c r="AS40">
        <v>0</v>
      </c>
      <c r="AT40">
        <v>95</v>
      </c>
      <c r="AU40">
        <v>65</v>
      </c>
      <c r="AV40">
        <v>1</v>
      </c>
      <c r="AW40">
        <v>1</v>
      </c>
      <c r="AZ40">
        <v>7.61</v>
      </c>
      <c r="BA40">
        <v>7.61</v>
      </c>
      <c r="BB40">
        <v>7.61</v>
      </c>
      <c r="BC40">
        <v>7.61</v>
      </c>
      <c r="BD40" t="s">
        <v>3</v>
      </c>
      <c r="BE40" t="s">
        <v>3</v>
      </c>
      <c r="BF40" t="s">
        <v>3</v>
      </c>
      <c r="BG40" t="s">
        <v>3</v>
      </c>
      <c r="BH40">
        <v>0</v>
      </c>
      <c r="BI40">
        <v>2</v>
      </c>
      <c r="BJ40" t="s">
        <v>106</v>
      </c>
      <c r="BM40">
        <v>108001</v>
      </c>
      <c r="BN40">
        <v>0</v>
      </c>
      <c r="BO40" t="s">
        <v>3</v>
      </c>
      <c r="BP40">
        <v>0</v>
      </c>
      <c r="BQ40">
        <v>3</v>
      </c>
      <c r="BR40">
        <v>0</v>
      </c>
      <c r="BS40">
        <v>7.61</v>
      </c>
      <c r="BT40">
        <v>1</v>
      </c>
      <c r="BU40">
        <v>1</v>
      </c>
      <c r="BV40">
        <v>1</v>
      </c>
      <c r="BW40">
        <v>1</v>
      </c>
      <c r="BX40">
        <v>1</v>
      </c>
      <c r="BY40" t="s">
        <v>3</v>
      </c>
      <c r="BZ40">
        <v>95</v>
      </c>
      <c r="CA40">
        <v>65</v>
      </c>
      <c r="CF40">
        <v>0</v>
      </c>
      <c r="CG40">
        <v>0</v>
      </c>
      <c r="CM40">
        <v>0</v>
      </c>
      <c r="CN40" t="s">
        <v>3</v>
      </c>
      <c r="CO40">
        <v>0</v>
      </c>
      <c r="CP40">
        <f>(P40+Q40+S40)</f>
        <v>178.45</v>
      </c>
      <c r="CQ40">
        <f>AC40*BC40</f>
        <v>127.7719</v>
      </c>
      <c r="CR40">
        <f>AD40*BB40</f>
        <v>0</v>
      </c>
      <c r="CS40">
        <f>AE40*BS40</f>
        <v>0</v>
      </c>
      <c r="CT40">
        <f>AF40*BA40</f>
        <v>1061.8994</v>
      </c>
      <c r="CU40">
        <f>AG40</f>
        <v>0</v>
      </c>
      <c r="CV40">
        <f>AH40</f>
        <v>15.2</v>
      </c>
      <c r="CW40">
        <f>AI40</f>
        <v>0</v>
      </c>
      <c r="CX40">
        <f>AJ40</f>
        <v>0</v>
      </c>
      <c r="CY40">
        <f>(((S40+R40)*AT40)/100)</f>
        <v>151.316</v>
      </c>
      <c r="CZ40">
        <f>(((S40+R40)*AU40)/100)</f>
        <v>103.53200000000001</v>
      </c>
      <c r="DC40" t="s">
        <v>3</v>
      </c>
      <c r="DD40" t="s">
        <v>3</v>
      </c>
      <c r="DE40" t="s">
        <v>3</v>
      </c>
      <c r="DF40" t="s">
        <v>3</v>
      </c>
      <c r="DG40" t="s">
        <v>3</v>
      </c>
      <c r="DH40" t="s">
        <v>3</v>
      </c>
      <c r="DI40" t="s">
        <v>3</v>
      </c>
      <c r="DJ40" t="s">
        <v>3</v>
      </c>
      <c r="DK40" t="s">
        <v>3</v>
      </c>
      <c r="DL40" t="s">
        <v>3</v>
      </c>
      <c r="DM40" t="s">
        <v>3</v>
      </c>
      <c r="DN40">
        <v>0</v>
      </c>
      <c r="DO40">
        <v>0</v>
      </c>
      <c r="DP40">
        <v>1</v>
      </c>
      <c r="DQ40">
        <v>1</v>
      </c>
      <c r="DU40">
        <v>1003</v>
      </c>
      <c r="DV40" t="s">
        <v>105</v>
      </c>
      <c r="DW40" t="s">
        <v>105</v>
      </c>
      <c r="DX40">
        <v>100</v>
      </c>
      <c r="EE40">
        <v>38092698</v>
      </c>
      <c r="EF40">
        <v>3</v>
      </c>
      <c r="EG40" t="s">
        <v>16</v>
      </c>
      <c r="EH40">
        <v>0</v>
      </c>
      <c r="EI40" t="s">
        <v>3</v>
      </c>
      <c r="EJ40">
        <v>2</v>
      </c>
      <c r="EK40">
        <v>108001</v>
      </c>
      <c r="EL40" t="s">
        <v>56</v>
      </c>
      <c r="EM40" t="s">
        <v>57</v>
      </c>
      <c r="EO40" t="s">
        <v>3</v>
      </c>
      <c r="EQ40">
        <v>0</v>
      </c>
      <c r="ER40">
        <v>156.33000000000001</v>
      </c>
      <c r="ES40">
        <v>16.79</v>
      </c>
      <c r="ET40">
        <v>0</v>
      </c>
      <c r="EU40">
        <v>0</v>
      </c>
      <c r="EV40">
        <v>139.54</v>
      </c>
      <c r="EW40">
        <v>15.2</v>
      </c>
      <c r="EX40">
        <v>0</v>
      </c>
      <c r="EY40">
        <v>0</v>
      </c>
      <c r="FQ40">
        <v>0</v>
      </c>
      <c r="FR40">
        <f>ROUND(IF(AND(BH40=3,BI40=3),P40,0),2)</f>
        <v>0</v>
      </c>
      <c r="FS40">
        <v>0</v>
      </c>
      <c r="FX40">
        <v>95</v>
      </c>
      <c r="FY40">
        <v>65</v>
      </c>
      <c r="GA40" t="s">
        <v>3</v>
      </c>
      <c r="GD40">
        <v>0</v>
      </c>
      <c r="GF40">
        <v>-596386547</v>
      </c>
      <c r="GG40">
        <v>1</v>
      </c>
      <c r="GH40">
        <v>1</v>
      </c>
      <c r="GI40">
        <v>4</v>
      </c>
      <c r="GJ40">
        <v>0</v>
      </c>
      <c r="GK40">
        <f>ROUND(R40*(R12)/100,2)</f>
        <v>0</v>
      </c>
      <c r="GL40">
        <f>ROUND(IF(AND(BH40=3,BI40=3,FS40&lt;&gt;0),P40,0),2)</f>
        <v>0</v>
      </c>
      <c r="GM40">
        <f>ROUND(O40+X40+Y40+GK40,2)+GX40</f>
        <v>433.3</v>
      </c>
      <c r="GN40">
        <f>IF(OR(BI40=0,BI40=1),ROUND(O40+X40+Y40+GK40,2),0)</f>
        <v>0</v>
      </c>
      <c r="GO40">
        <f>IF(BI40=2,ROUND(O40+X40+Y40+GK40,2),0)</f>
        <v>433.3</v>
      </c>
      <c r="GP40">
        <f>IF(BI40=4,ROUND(O40+X40+Y40+GK40,2)+GX40,0)</f>
        <v>0</v>
      </c>
      <c r="GR40">
        <v>0</v>
      </c>
      <c r="GS40">
        <v>3</v>
      </c>
      <c r="GT40">
        <v>0</v>
      </c>
      <c r="GU40" t="s">
        <v>3</v>
      </c>
      <c r="GV40">
        <f>ROUND(GT40,2)</f>
        <v>0</v>
      </c>
      <c r="GW40">
        <v>1</v>
      </c>
      <c r="GX40">
        <f>ROUND(GV40*GW40*I40,2)</f>
        <v>0</v>
      </c>
      <c r="HA40">
        <v>0</v>
      </c>
      <c r="HB40">
        <v>0</v>
      </c>
      <c r="IK40">
        <v>0</v>
      </c>
    </row>
    <row r="41" spans="1:245" x14ac:dyDescent="0.2">
      <c r="A41">
        <v>18</v>
      </c>
      <c r="B41">
        <v>1</v>
      </c>
      <c r="C41">
        <v>79</v>
      </c>
      <c r="E41" t="s">
        <v>90</v>
      </c>
      <c r="F41" t="s">
        <v>108</v>
      </c>
      <c r="G41" t="s">
        <v>109</v>
      </c>
      <c r="H41" t="s">
        <v>110</v>
      </c>
      <c r="I41">
        <f>I40*J41</f>
        <v>1.5</v>
      </c>
      <c r="J41">
        <v>10</v>
      </c>
      <c r="O41">
        <f>ROUND(CP41,2)</f>
        <v>242</v>
      </c>
      <c r="P41">
        <f>ROUND(CQ41*I41,2)</f>
        <v>242</v>
      </c>
      <c r="Q41">
        <f>ROUND(CR41*I41,2)</f>
        <v>0</v>
      </c>
      <c r="R41">
        <f>ROUND(CS41*I41,2)</f>
        <v>0</v>
      </c>
      <c r="S41">
        <f>ROUND(CT41*I41,2)</f>
        <v>0</v>
      </c>
      <c r="T41">
        <f>ROUND(CU41*I41,2)</f>
        <v>0</v>
      </c>
      <c r="U41">
        <f>CV41*I41</f>
        <v>0</v>
      </c>
      <c r="V41">
        <f>CW41*I41</f>
        <v>0</v>
      </c>
      <c r="W41">
        <f>ROUND(CX41*I41,2)</f>
        <v>0</v>
      </c>
      <c r="X41">
        <f>ROUND(CY41,2)</f>
        <v>0</v>
      </c>
      <c r="Y41">
        <f>ROUND(CZ41,2)</f>
        <v>0</v>
      </c>
      <c r="AA41">
        <v>39046648</v>
      </c>
      <c r="AB41">
        <f>ROUND((AC41+AD41+AF41),2)</f>
        <v>21.2</v>
      </c>
      <c r="AC41">
        <f>ROUND((ES41),2)</f>
        <v>21.2</v>
      </c>
      <c r="AD41">
        <f>ROUND((((ET41)-(EU41))+AE41),2)</f>
        <v>0</v>
      </c>
      <c r="AE41">
        <f>ROUND((EU41),2)</f>
        <v>0</v>
      </c>
      <c r="AF41">
        <f>ROUND((EV41),2)</f>
        <v>0</v>
      </c>
      <c r="AG41">
        <f>ROUND((AP41),2)</f>
        <v>0</v>
      </c>
      <c r="AH41">
        <f>(EW41)</f>
        <v>0</v>
      </c>
      <c r="AI41">
        <f>(EX41)</f>
        <v>0</v>
      </c>
      <c r="AJ41">
        <f>ROUND((AS41),2)</f>
        <v>0</v>
      </c>
      <c r="AK41">
        <v>21.2</v>
      </c>
      <c r="AL41">
        <v>21.2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  <c r="AS41">
        <v>0</v>
      </c>
      <c r="AT41">
        <v>95</v>
      </c>
      <c r="AU41">
        <v>65</v>
      </c>
      <c r="AV41">
        <v>1</v>
      </c>
      <c r="AW41">
        <v>1</v>
      </c>
      <c r="AZ41">
        <v>7.61</v>
      </c>
      <c r="BA41">
        <v>1</v>
      </c>
      <c r="BB41">
        <v>1</v>
      </c>
      <c r="BC41">
        <v>7.61</v>
      </c>
      <c r="BD41" t="s">
        <v>3</v>
      </c>
      <c r="BE41" t="s">
        <v>3</v>
      </c>
      <c r="BF41" t="s">
        <v>3</v>
      </c>
      <c r="BG41" t="s">
        <v>3</v>
      </c>
      <c r="BH41">
        <v>3</v>
      </c>
      <c r="BI41">
        <v>2</v>
      </c>
      <c r="BJ41" t="s">
        <v>111</v>
      </c>
      <c r="BM41">
        <v>108001</v>
      </c>
      <c r="BN41">
        <v>0</v>
      </c>
      <c r="BO41" t="s">
        <v>3</v>
      </c>
      <c r="BP41">
        <v>0</v>
      </c>
      <c r="BQ41">
        <v>3</v>
      </c>
      <c r="BR41">
        <v>0</v>
      </c>
      <c r="BS41">
        <v>1</v>
      </c>
      <c r="BT41">
        <v>1</v>
      </c>
      <c r="BU41">
        <v>1</v>
      </c>
      <c r="BV41">
        <v>1</v>
      </c>
      <c r="BW41">
        <v>1</v>
      </c>
      <c r="BX41">
        <v>1</v>
      </c>
      <c r="BY41" t="s">
        <v>3</v>
      </c>
      <c r="BZ41">
        <v>95</v>
      </c>
      <c r="CA41">
        <v>65</v>
      </c>
      <c r="CF41">
        <v>0</v>
      </c>
      <c r="CG41">
        <v>0</v>
      </c>
      <c r="CM41">
        <v>0</v>
      </c>
      <c r="CN41" t="s">
        <v>3</v>
      </c>
      <c r="CO41">
        <v>0</v>
      </c>
      <c r="CP41">
        <f>(P41+Q41+S41)</f>
        <v>242</v>
      </c>
      <c r="CQ41">
        <f>AC41*BC41</f>
        <v>161.33199999999999</v>
      </c>
      <c r="CR41">
        <f>AD41*BB41</f>
        <v>0</v>
      </c>
      <c r="CS41">
        <f>AE41*BS41</f>
        <v>0</v>
      </c>
      <c r="CT41">
        <f>AF41*BA41</f>
        <v>0</v>
      </c>
      <c r="CU41">
        <f>AG41</f>
        <v>0</v>
      </c>
      <c r="CV41">
        <f>AH41</f>
        <v>0</v>
      </c>
      <c r="CW41">
        <f>AI41</f>
        <v>0</v>
      </c>
      <c r="CX41">
        <f>AJ41</f>
        <v>0</v>
      </c>
      <c r="CY41">
        <f>(((S41+R41)*AT41)/100)</f>
        <v>0</v>
      </c>
      <c r="CZ41">
        <f>(((S41+R41)*AU41)/100)</f>
        <v>0</v>
      </c>
      <c r="DC41" t="s">
        <v>3</v>
      </c>
      <c r="DD41" t="s">
        <v>3</v>
      </c>
      <c r="DE41" t="s">
        <v>3</v>
      </c>
      <c r="DF41" t="s">
        <v>3</v>
      </c>
      <c r="DG41" t="s">
        <v>3</v>
      </c>
      <c r="DH41" t="s">
        <v>3</v>
      </c>
      <c r="DI41" t="s">
        <v>3</v>
      </c>
      <c r="DJ41" t="s">
        <v>3</v>
      </c>
      <c r="DK41" t="s">
        <v>3</v>
      </c>
      <c r="DL41" t="s">
        <v>3</v>
      </c>
      <c r="DM41" t="s">
        <v>3</v>
      </c>
      <c r="DN41">
        <v>0</v>
      </c>
      <c r="DO41">
        <v>0</v>
      </c>
      <c r="DP41">
        <v>1</v>
      </c>
      <c r="DQ41">
        <v>1</v>
      </c>
      <c r="DU41">
        <v>1003</v>
      </c>
      <c r="DV41" t="s">
        <v>110</v>
      </c>
      <c r="DW41" t="s">
        <v>110</v>
      </c>
      <c r="DX41">
        <v>10</v>
      </c>
      <c r="EE41">
        <v>38092698</v>
      </c>
      <c r="EF41">
        <v>3</v>
      </c>
      <c r="EG41" t="s">
        <v>16</v>
      </c>
      <c r="EH41">
        <v>0</v>
      </c>
      <c r="EI41" t="s">
        <v>3</v>
      </c>
      <c r="EJ41">
        <v>2</v>
      </c>
      <c r="EK41">
        <v>108001</v>
      </c>
      <c r="EL41" t="s">
        <v>56</v>
      </c>
      <c r="EM41" t="s">
        <v>57</v>
      </c>
      <c r="EO41" t="s">
        <v>3</v>
      </c>
      <c r="EQ41">
        <v>0</v>
      </c>
      <c r="ER41">
        <v>21.2</v>
      </c>
      <c r="ES41">
        <v>21.2</v>
      </c>
      <c r="ET41">
        <v>0</v>
      </c>
      <c r="EU41">
        <v>0</v>
      </c>
      <c r="EV41">
        <v>0</v>
      </c>
      <c r="EW41">
        <v>0</v>
      </c>
      <c r="EX41">
        <v>0</v>
      </c>
      <c r="FQ41">
        <v>0</v>
      </c>
      <c r="FR41">
        <f>ROUND(IF(AND(BH41=3,BI41=3),P41,0),2)</f>
        <v>0</v>
      </c>
      <c r="FS41">
        <v>0</v>
      </c>
      <c r="FX41">
        <v>95</v>
      </c>
      <c r="FY41">
        <v>65</v>
      </c>
      <c r="GA41" t="s">
        <v>3</v>
      </c>
      <c r="GD41">
        <v>0</v>
      </c>
      <c r="GF41">
        <v>-595881781</v>
      </c>
      <c r="GG41">
        <v>1</v>
      </c>
      <c r="GH41">
        <v>1</v>
      </c>
      <c r="GI41">
        <v>4</v>
      </c>
      <c r="GJ41">
        <v>0</v>
      </c>
      <c r="GK41">
        <f>ROUND(R41*(R12)/100,2)</f>
        <v>0</v>
      </c>
      <c r="GL41">
        <f>ROUND(IF(AND(BH41=3,BI41=3,FS41&lt;&gt;0),P41,0),2)</f>
        <v>0</v>
      </c>
      <c r="GM41">
        <f>ROUND(O41+X41+Y41+GK41,2)+GX41</f>
        <v>242</v>
      </c>
      <c r="GN41">
        <f>IF(OR(BI41=0,BI41=1),ROUND(O41+X41+Y41+GK41,2),0)</f>
        <v>0</v>
      </c>
      <c r="GO41">
        <f>IF(BI41=2,ROUND(O41+X41+Y41+GK41,2),0)</f>
        <v>242</v>
      </c>
      <c r="GP41">
        <f>IF(BI41=4,ROUND(O41+X41+Y41+GK41,2)+GX41,0)</f>
        <v>0</v>
      </c>
      <c r="GR41">
        <v>0</v>
      </c>
      <c r="GS41">
        <v>3</v>
      </c>
      <c r="GT41">
        <v>0</v>
      </c>
      <c r="GU41" t="s">
        <v>3</v>
      </c>
      <c r="GV41">
        <f>ROUND(GT41,2)</f>
        <v>0</v>
      </c>
      <c r="GW41">
        <v>1</v>
      </c>
      <c r="GX41">
        <f>ROUND(GV41*GW41*I41,2)</f>
        <v>0</v>
      </c>
      <c r="HA41">
        <v>0</v>
      </c>
      <c r="HB41">
        <v>0</v>
      </c>
      <c r="IK41">
        <v>0</v>
      </c>
    </row>
    <row r="42" spans="1:245" x14ac:dyDescent="0.2">
      <c r="A42">
        <v>17</v>
      </c>
      <c r="B42">
        <v>1</v>
      </c>
      <c r="C42">
        <f>ROW([2]SmtRes!A87)</f>
        <v>87</v>
      </c>
      <c r="D42">
        <f>ROW([2]EtalonRes!A77)</f>
        <v>77</v>
      </c>
      <c r="E42" t="s">
        <v>94</v>
      </c>
      <c r="F42" t="s">
        <v>113</v>
      </c>
      <c r="G42" t="s">
        <v>114</v>
      </c>
      <c r="H42" t="s">
        <v>105</v>
      </c>
      <c r="I42">
        <v>3.56</v>
      </c>
      <c r="J42">
        <v>0</v>
      </c>
      <c r="O42">
        <f>ROUND(CP42,2)</f>
        <v>5601.46</v>
      </c>
      <c r="P42">
        <f>ROUND(CQ42*I42,2)</f>
        <v>1396.03</v>
      </c>
      <c r="Q42">
        <f>ROUND(CR42*I42,2)</f>
        <v>8.4</v>
      </c>
      <c r="R42">
        <f>ROUND(CS42*I42,2)</f>
        <v>3.79</v>
      </c>
      <c r="S42">
        <f>ROUND(CT42*I42,2)</f>
        <v>4197.03</v>
      </c>
      <c r="T42">
        <f>ROUND(CU42*I42,2)</f>
        <v>0</v>
      </c>
      <c r="U42">
        <f>CV42*I42</f>
        <v>57.992399999999996</v>
      </c>
      <c r="V42">
        <f>CW42*I42</f>
        <v>3.56E-2</v>
      </c>
      <c r="W42">
        <f>ROUND(CX42*I42,2)</f>
        <v>0</v>
      </c>
      <c r="X42">
        <f>ROUND(CY42,2)</f>
        <v>3990.78</v>
      </c>
      <c r="Y42">
        <f>ROUND(CZ42,2)</f>
        <v>2730.53</v>
      </c>
      <c r="AA42">
        <v>39046648</v>
      </c>
      <c r="AB42">
        <f>ROUND((AC42+AD42+AF42),2)</f>
        <v>206.76</v>
      </c>
      <c r="AC42">
        <f>ROUND((ES42),2)</f>
        <v>51.53</v>
      </c>
      <c r="AD42">
        <f>ROUND((((ET42)-(EU42))+AE42),2)</f>
        <v>0.31</v>
      </c>
      <c r="AE42">
        <f>ROUND((EU42),2)</f>
        <v>0.14000000000000001</v>
      </c>
      <c r="AF42">
        <f>ROUND((EV42),2)</f>
        <v>154.91999999999999</v>
      </c>
      <c r="AG42">
        <f>ROUND((AP42),2)</f>
        <v>0</v>
      </c>
      <c r="AH42">
        <f>(EW42)</f>
        <v>16.29</v>
      </c>
      <c r="AI42">
        <f>(EX42)</f>
        <v>0.01</v>
      </c>
      <c r="AJ42">
        <f>ROUND((AS42),2)</f>
        <v>0</v>
      </c>
      <c r="AK42">
        <v>206.76</v>
      </c>
      <c r="AL42">
        <v>51.53</v>
      </c>
      <c r="AM42">
        <v>0.31</v>
      </c>
      <c r="AN42">
        <v>0.14000000000000001</v>
      </c>
      <c r="AO42">
        <v>154.91999999999999</v>
      </c>
      <c r="AP42">
        <v>0</v>
      </c>
      <c r="AQ42">
        <v>16.29</v>
      </c>
      <c r="AR42">
        <v>0.01</v>
      </c>
      <c r="AS42">
        <v>0</v>
      </c>
      <c r="AT42">
        <v>95</v>
      </c>
      <c r="AU42">
        <v>65</v>
      </c>
      <c r="AV42">
        <v>1</v>
      </c>
      <c r="AW42">
        <v>1</v>
      </c>
      <c r="AZ42">
        <v>7.61</v>
      </c>
      <c r="BA42">
        <v>7.61</v>
      </c>
      <c r="BB42">
        <v>7.61</v>
      </c>
      <c r="BC42">
        <v>7.61</v>
      </c>
      <c r="BD42" t="s">
        <v>3</v>
      </c>
      <c r="BE42" t="s">
        <v>3</v>
      </c>
      <c r="BF42" t="s">
        <v>3</v>
      </c>
      <c r="BG42" t="s">
        <v>3</v>
      </c>
      <c r="BH42">
        <v>0</v>
      </c>
      <c r="BI42">
        <v>2</v>
      </c>
      <c r="BJ42" t="s">
        <v>115</v>
      </c>
      <c r="BM42">
        <v>108001</v>
      </c>
      <c r="BN42">
        <v>0</v>
      </c>
      <c r="BO42" t="s">
        <v>3</v>
      </c>
      <c r="BP42">
        <v>0</v>
      </c>
      <c r="BQ42">
        <v>3</v>
      </c>
      <c r="BR42">
        <v>0</v>
      </c>
      <c r="BS42">
        <v>7.61</v>
      </c>
      <c r="BT42">
        <v>1</v>
      </c>
      <c r="BU42">
        <v>1</v>
      </c>
      <c r="BV42">
        <v>1</v>
      </c>
      <c r="BW42">
        <v>1</v>
      </c>
      <c r="BX42">
        <v>1</v>
      </c>
      <c r="BY42" t="s">
        <v>3</v>
      </c>
      <c r="BZ42">
        <v>95</v>
      </c>
      <c r="CA42">
        <v>65</v>
      </c>
      <c r="CF42">
        <v>0</v>
      </c>
      <c r="CG42">
        <v>0</v>
      </c>
      <c r="CM42">
        <v>0</v>
      </c>
      <c r="CN42" t="s">
        <v>3</v>
      </c>
      <c r="CO42">
        <v>0</v>
      </c>
      <c r="CP42">
        <f>(P42+Q42+S42)</f>
        <v>5601.46</v>
      </c>
      <c r="CQ42">
        <f>AC42*BC42</f>
        <v>392.14330000000001</v>
      </c>
      <c r="CR42">
        <f>AD42*BB42</f>
        <v>2.3591000000000002</v>
      </c>
      <c r="CS42">
        <f>AE42*BS42</f>
        <v>1.0654000000000001</v>
      </c>
      <c r="CT42">
        <f>AF42*BA42</f>
        <v>1178.9412</v>
      </c>
      <c r="CU42">
        <f>AG42</f>
        <v>0</v>
      </c>
      <c r="CV42">
        <f>AH42</f>
        <v>16.29</v>
      </c>
      <c r="CW42">
        <f>AI42</f>
        <v>0.01</v>
      </c>
      <c r="CX42">
        <f>AJ42</f>
        <v>0</v>
      </c>
      <c r="CY42">
        <f>(((S42+R42)*AT42)/100)</f>
        <v>3990.7789999999995</v>
      </c>
      <c r="CZ42">
        <f>(((S42+R42)*AU42)/100)</f>
        <v>2730.5329999999999</v>
      </c>
      <c r="DC42" t="s">
        <v>3</v>
      </c>
      <c r="DD42" t="s">
        <v>3</v>
      </c>
      <c r="DE42" t="s">
        <v>3</v>
      </c>
      <c r="DF42" t="s">
        <v>3</v>
      </c>
      <c r="DG42" t="s">
        <v>3</v>
      </c>
      <c r="DH42" t="s">
        <v>3</v>
      </c>
      <c r="DI42" t="s">
        <v>3</v>
      </c>
      <c r="DJ42" t="s">
        <v>3</v>
      </c>
      <c r="DK42" t="s">
        <v>3</v>
      </c>
      <c r="DL42" t="s">
        <v>3</v>
      </c>
      <c r="DM42" t="s">
        <v>3</v>
      </c>
      <c r="DN42">
        <v>0</v>
      </c>
      <c r="DO42">
        <v>0</v>
      </c>
      <c r="DP42">
        <v>1</v>
      </c>
      <c r="DQ42">
        <v>1</v>
      </c>
      <c r="DU42">
        <v>1003</v>
      </c>
      <c r="DV42" t="s">
        <v>105</v>
      </c>
      <c r="DW42" t="s">
        <v>105</v>
      </c>
      <c r="DX42">
        <v>100</v>
      </c>
      <c r="EE42">
        <v>38092698</v>
      </c>
      <c r="EF42">
        <v>3</v>
      </c>
      <c r="EG42" t="s">
        <v>16</v>
      </c>
      <c r="EH42">
        <v>0</v>
      </c>
      <c r="EI42" t="s">
        <v>3</v>
      </c>
      <c r="EJ42">
        <v>2</v>
      </c>
      <c r="EK42">
        <v>108001</v>
      </c>
      <c r="EL42" t="s">
        <v>56</v>
      </c>
      <c r="EM42" t="s">
        <v>57</v>
      </c>
      <c r="EO42" t="s">
        <v>3</v>
      </c>
      <c r="EQ42">
        <v>0</v>
      </c>
      <c r="ER42">
        <v>206.76</v>
      </c>
      <c r="ES42">
        <v>51.53</v>
      </c>
      <c r="ET42">
        <v>0.31</v>
      </c>
      <c r="EU42">
        <v>0.14000000000000001</v>
      </c>
      <c r="EV42">
        <v>154.91999999999999</v>
      </c>
      <c r="EW42">
        <v>16.29</v>
      </c>
      <c r="EX42">
        <v>0.01</v>
      </c>
      <c r="EY42">
        <v>0</v>
      </c>
      <c r="FQ42">
        <v>0</v>
      </c>
      <c r="FR42">
        <f>ROUND(IF(AND(BH42=3,BI42=3),P42,0),2)</f>
        <v>0</v>
      </c>
      <c r="FS42">
        <v>0</v>
      </c>
      <c r="FX42">
        <v>95</v>
      </c>
      <c r="FY42">
        <v>65</v>
      </c>
      <c r="GA42" t="s">
        <v>3</v>
      </c>
      <c r="GD42">
        <v>0</v>
      </c>
      <c r="GF42">
        <v>-1776686347</v>
      </c>
      <c r="GG42">
        <v>1</v>
      </c>
      <c r="GH42">
        <v>1</v>
      </c>
      <c r="GI42">
        <v>4</v>
      </c>
      <c r="GJ42">
        <v>0</v>
      </c>
      <c r="GK42">
        <f>ROUND(R42*(R12)/100,2)</f>
        <v>0</v>
      </c>
      <c r="GL42">
        <f>ROUND(IF(AND(BH42=3,BI42=3,FS42&lt;&gt;0),P42,0),2)</f>
        <v>0</v>
      </c>
      <c r="GM42">
        <f>ROUND(O42+X42+Y42+GK42,2)+GX42</f>
        <v>12322.77</v>
      </c>
      <c r="GN42">
        <f>IF(OR(BI42=0,BI42=1),ROUND(O42+X42+Y42+GK42,2),0)</f>
        <v>0</v>
      </c>
      <c r="GO42">
        <f>IF(BI42=2,ROUND(O42+X42+Y42+GK42,2),0)</f>
        <v>12322.77</v>
      </c>
      <c r="GP42">
        <f>IF(BI42=4,ROUND(O42+X42+Y42+GK42,2)+GX42,0)</f>
        <v>0</v>
      </c>
      <c r="GR42">
        <v>0</v>
      </c>
      <c r="GS42">
        <v>3</v>
      </c>
      <c r="GT42">
        <v>0</v>
      </c>
      <c r="GU42" t="s">
        <v>3</v>
      </c>
      <c r="GV42">
        <f>ROUND(GT42,2)</f>
        <v>0</v>
      </c>
      <c r="GW42">
        <v>1</v>
      </c>
      <c r="GX42">
        <f>ROUND(GV42*GW42*I42,2)</f>
        <v>0</v>
      </c>
      <c r="HA42">
        <v>0</v>
      </c>
      <c r="HB42">
        <v>0</v>
      </c>
      <c r="IK42">
        <v>0</v>
      </c>
    </row>
    <row r="43" spans="1:245" x14ac:dyDescent="0.2">
      <c r="A43">
        <v>18</v>
      </c>
      <c r="B43">
        <v>1</v>
      </c>
      <c r="C43">
        <v>86</v>
      </c>
      <c r="E43" t="s">
        <v>98</v>
      </c>
      <c r="F43" t="s">
        <v>117</v>
      </c>
      <c r="G43" t="s">
        <v>118</v>
      </c>
      <c r="H43" t="s">
        <v>105</v>
      </c>
      <c r="I43">
        <f>I42*J43</f>
        <v>3.56</v>
      </c>
      <c r="J43">
        <v>1</v>
      </c>
      <c r="O43">
        <f>ROUND(CP43,2)</f>
        <v>19776.87</v>
      </c>
      <c r="P43">
        <f>ROUND(CQ43*I43,2)</f>
        <v>19776.87</v>
      </c>
      <c r="Q43">
        <f>ROUND(CR43*I43,2)</f>
        <v>0</v>
      </c>
      <c r="R43">
        <f>ROUND(CS43*I43,2)</f>
        <v>0</v>
      </c>
      <c r="S43">
        <f>ROUND(CT43*I43,2)</f>
        <v>0</v>
      </c>
      <c r="T43">
        <f>ROUND(CU43*I43,2)</f>
        <v>0</v>
      </c>
      <c r="U43">
        <f>CV43*I43</f>
        <v>0</v>
      </c>
      <c r="V43">
        <f>CW43*I43</f>
        <v>0</v>
      </c>
      <c r="W43">
        <f>ROUND(CX43*I43,2)</f>
        <v>0</v>
      </c>
      <c r="X43">
        <f>ROUND(CY43,2)</f>
        <v>0</v>
      </c>
      <c r="Y43">
        <f>ROUND(CZ43,2)</f>
        <v>0</v>
      </c>
      <c r="AA43">
        <v>39046648</v>
      </c>
      <c r="AB43">
        <f>ROUND((AC43+AD43+AF43),2)</f>
        <v>730</v>
      </c>
      <c r="AC43">
        <f>ROUND((ES43),2)</f>
        <v>730</v>
      </c>
      <c r="AD43">
        <f>ROUND((((ET43)-(EU43))+AE43),2)</f>
        <v>0</v>
      </c>
      <c r="AE43">
        <f>ROUND((EU43),2)</f>
        <v>0</v>
      </c>
      <c r="AF43">
        <f>ROUND((EV43),2)</f>
        <v>0</v>
      </c>
      <c r="AG43">
        <f>ROUND((AP43),2)</f>
        <v>0</v>
      </c>
      <c r="AH43">
        <f>(EW43)</f>
        <v>0</v>
      </c>
      <c r="AI43">
        <f>(EX43)</f>
        <v>0</v>
      </c>
      <c r="AJ43">
        <f>ROUND((AS43),2)</f>
        <v>0</v>
      </c>
      <c r="AK43">
        <v>730</v>
      </c>
      <c r="AL43">
        <v>730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  <c r="AS43">
        <v>0</v>
      </c>
      <c r="AT43">
        <v>95</v>
      </c>
      <c r="AU43">
        <v>65</v>
      </c>
      <c r="AV43">
        <v>1</v>
      </c>
      <c r="AW43">
        <v>1</v>
      </c>
      <c r="AZ43">
        <v>7.61</v>
      </c>
      <c r="BA43">
        <v>1</v>
      </c>
      <c r="BB43">
        <v>1</v>
      </c>
      <c r="BC43">
        <v>7.61</v>
      </c>
      <c r="BD43" t="s">
        <v>3</v>
      </c>
      <c r="BE43" t="s">
        <v>3</v>
      </c>
      <c r="BF43" t="s">
        <v>3</v>
      </c>
      <c r="BG43" t="s">
        <v>3</v>
      </c>
      <c r="BH43">
        <v>3</v>
      </c>
      <c r="BI43">
        <v>2</v>
      </c>
      <c r="BJ43" t="s">
        <v>119</v>
      </c>
      <c r="BM43">
        <v>108001</v>
      </c>
      <c r="BN43">
        <v>0</v>
      </c>
      <c r="BO43" t="s">
        <v>3</v>
      </c>
      <c r="BP43">
        <v>0</v>
      </c>
      <c r="BQ43">
        <v>3</v>
      </c>
      <c r="BR43">
        <v>0</v>
      </c>
      <c r="BS43">
        <v>1</v>
      </c>
      <c r="BT43">
        <v>1</v>
      </c>
      <c r="BU43">
        <v>1</v>
      </c>
      <c r="BV43">
        <v>1</v>
      </c>
      <c r="BW43">
        <v>1</v>
      </c>
      <c r="BX43">
        <v>1</v>
      </c>
      <c r="BY43" t="s">
        <v>3</v>
      </c>
      <c r="BZ43">
        <v>95</v>
      </c>
      <c r="CA43">
        <v>65</v>
      </c>
      <c r="CF43">
        <v>0</v>
      </c>
      <c r="CG43">
        <v>0</v>
      </c>
      <c r="CM43">
        <v>0</v>
      </c>
      <c r="CN43" t="s">
        <v>3</v>
      </c>
      <c r="CO43">
        <v>0</v>
      </c>
      <c r="CP43">
        <f>(P43+Q43+S43)</f>
        <v>19776.87</v>
      </c>
      <c r="CQ43">
        <f>AC43*BC43</f>
        <v>5555.3</v>
      </c>
      <c r="CR43">
        <f>AD43*BB43</f>
        <v>0</v>
      </c>
      <c r="CS43">
        <f>AE43*BS43</f>
        <v>0</v>
      </c>
      <c r="CT43">
        <f>AF43*BA43</f>
        <v>0</v>
      </c>
      <c r="CU43">
        <f>AG43</f>
        <v>0</v>
      </c>
      <c r="CV43">
        <f>AH43</f>
        <v>0</v>
      </c>
      <c r="CW43">
        <f>AI43</f>
        <v>0</v>
      </c>
      <c r="CX43">
        <f>AJ43</f>
        <v>0</v>
      </c>
      <c r="CY43">
        <f>(((S43+R43)*AT43)/100)</f>
        <v>0</v>
      </c>
      <c r="CZ43">
        <f>(((S43+R43)*AU43)/100)</f>
        <v>0</v>
      </c>
      <c r="DC43" t="s">
        <v>3</v>
      </c>
      <c r="DD43" t="s">
        <v>3</v>
      </c>
      <c r="DE43" t="s">
        <v>3</v>
      </c>
      <c r="DF43" t="s">
        <v>3</v>
      </c>
      <c r="DG43" t="s">
        <v>3</v>
      </c>
      <c r="DH43" t="s">
        <v>3</v>
      </c>
      <c r="DI43" t="s">
        <v>3</v>
      </c>
      <c r="DJ43" t="s">
        <v>3</v>
      </c>
      <c r="DK43" t="s">
        <v>3</v>
      </c>
      <c r="DL43" t="s">
        <v>3</v>
      </c>
      <c r="DM43" t="s">
        <v>3</v>
      </c>
      <c r="DN43">
        <v>0</v>
      </c>
      <c r="DO43">
        <v>0</v>
      </c>
      <c r="DP43">
        <v>1</v>
      </c>
      <c r="DQ43">
        <v>1</v>
      </c>
      <c r="DU43">
        <v>1003</v>
      </c>
      <c r="DV43" t="s">
        <v>105</v>
      </c>
      <c r="DW43" t="s">
        <v>105</v>
      </c>
      <c r="DX43">
        <v>100</v>
      </c>
      <c r="EE43">
        <v>38092698</v>
      </c>
      <c r="EF43">
        <v>3</v>
      </c>
      <c r="EG43" t="s">
        <v>16</v>
      </c>
      <c r="EH43">
        <v>0</v>
      </c>
      <c r="EI43" t="s">
        <v>3</v>
      </c>
      <c r="EJ43">
        <v>2</v>
      </c>
      <c r="EK43">
        <v>108001</v>
      </c>
      <c r="EL43" t="s">
        <v>56</v>
      </c>
      <c r="EM43" t="s">
        <v>57</v>
      </c>
      <c r="EO43" t="s">
        <v>3</v>
      </c>
      <c r="EQ43">
        <v>0</v>
      </c>
      <c r="ER43">
        <v>730</v>
      </c>
      <c r="ES43">
        <v>730</v>
      </c>
      <c r="ET43">
        <v>0</v>
      </c>
      <c r="EU43">
        <v>0</v>
      </c>
      <c r="EV43">
        <v>0</v>
      </c>
      <c r="EW43">
        <v>0</v>
      </c>
      <c r="EX43">
        <v>0</v>
      </c>
      <c r="FQ43">
        <v>0</v>
      </c>
      <c r="FR43">
        <f>ROUND(IF(AND(BH43=3,BI43=3),P43,0),2)</f>
        <v>0</v>
      </c>
      <c r="FS43">
        <v>0</v>
      </c>
      <c r="FX43">
        <v>95</v>
      </c>
      <c r="FY43">
        <v>65</v>
      </c>
      <c r="GA43" t="s">
        <v>3</v>
      </c>
      <c r="GD43">
        <v>0</v>
      </c>
      <c r="GF43">
        <v>1891887981</v>
      </c>
      <c r="GG43">
        <v>1</v>
      </c>
      <c r="GH43">
        <v>1</v>
      </c>
      <c r="GI43">
        <v>4</v>
      </c>
      <c r="GJ43">
        <v>0</v>
      </c>
      <c r="GK43">
        <f>ROUND(R43*(R12)/100,2)</f>
        <v>0</v>
      </c>
      <c r="GL43">
        <f>ROUND(IF(AND(BH43=3,BI43=3,FS43&lt;&gt;0),P43,0),2)</f>
        <v>0</v>
      </c>
      <c r="GM43">
        <f>ROUND(O43+X43+Y43+GK43,2)+GX43</f>
        <v>19776.87</v>
      </c>
      <c r="GN43">
        <f>IF(OR(BI43=0,BI43=1),ROUND(O43+X43+Y43+GK43,2),0)</f>
        <v>0</v>
      </c>
      <c r="GO43">
        <f>IF(BI43=2,ROUND(O43+X43+Y43+GK43,2),0)</f>
        <v>19776.87</v>
      </c>
      <c r="GP43">
        <f>IF(BI43=4,ROUND(O43+X43+Y43+GK43,2)+GX43,0)</f>
        <v>0</v>
      </c>
      <c r="GR43">
        <v>0</v>
      </c>
      <c r="GS43">
        <v>3</v>
      </c>
      <c r="GT43">
        <v>0</v>
      </c>
      <c r="GU43" t="s">
        <v>3</v>
      </c>
      <c r="GV43">
        <f>ROUND(GT43,2)</f>
        <v>0</v>
      </c>
      <c r="GW43">
        <v>1</v>
      </c>
      <c r="GX43">
        <f>ROUND(GV43*GW43*I43,2)</f>
        <v>0</v>
      </c>
      <c r="HA43">
        <v>0</v>
      </c>
      <c r="HB43">
        <v>0</v>
      </c>
      <c r="IK43">
        <v>0</v>
      </c>
    </row>
    <row r="44" spans="1:245" x14ac:dyDescent="0.2">
      <c r="A44">
        <v>17</v>
      </c>
      <c r="B44">
        <v>1</v>
      </c>
      <c r="C44">
        <f>ROW([2]SmtRes!A93)</f>
        <v>93</v>
      </c>
      <c r="D44">
        <f>ROW([2]EtalonRes!A82)</f>
        <v>82</v>
      </c>
      <c r="E44" t="s">
        <v>102</v>
      </c>
      <c r="F44" t="s">
        <v>121</v>
      </c>
      <c r="G44" t="s">
        <v>122</v>
      </c>
      <c r="H44" t="s">
        <v>14</v>
      </c>
      <c r="I44">
        <v>54</v>
      </c>
      <c r="J44">
        <v>0</v>
      </c>
      <c r="O44">
        <f>ROUND(CP44,2)</f>
        <v>2173.88</v>
      </c>
      <c r="P44">
        <f>ROUND(CQ44*I44,2)</f>
        <v>168.49</v>
      </c>
      <c r="Q44">
        <f>ROUND(CR44*I44,2)</f>
        <v>0</v>
      </c>
      <c r="R44">
        <f>ROUND(CS44*I44,2)</f>
        <v>0</v>
      </c>
      <c r="S44">
        <f>ROUND(CT44*I44,2)</f>
        <v>2005.39</v>
      </c>
      <c r="T44">
        <f>ROUND(CU44*I44,2)</f>
        <v>0</v>
      </c>
      <c r="U44">
        <f>CV44*I44</f>
        <v>27</v>
      </c>
      <c r="V44">
        <f>CW44*I44</f>
        <v>0</v>
      </c>
      <c r="W44">
        <f>ROUND(CX44*I44,2)</f>
        <v>0</v>
      </c>
      <c r="X44">
        <f>ROUND(CY44,2)</f>
        <v>1604.31</v>
      </c>
      <c r="Y44">
        <f>ROUND(CZ44,2)</f>
        <v>1203.23</v>
      </c>
      <c r="AA44">
        <v>39046648</v>
      </c>
      <c r="AB44">
        <f>ROUND((AC44+AD44+AF44),2)</f>
        <v>5.29</v>
      </c>
      <c r="AC44">
        <f>ROUND((ES44),2)</f>
        <v>0.41</v>
      </c>
      <c r="AD44">
        <f>ROUND((((ET44)-(EU44))+AE44),2)</f>
        <v>0</v>
      </c>
      <c r="AE44">
        <f>ROUND((EU44),2)</f>
        <v>0</v>
      </c>
      <c r="AF44">
        <f>ROUND((EV44),2)</f>
        <v>4.88</v>
      </c>
      <c r="AG44">
        <f>ROUND((AP44),2)</f>
        <v>0</v>
      </c>
      <c r="AH44">
        <f>(EW44)</f>
        <v>0.5</v>
      </c>
      <c r="AI44">
        <f>(EX44)</f>
        <v>0</v>
      </c>
      <c r="AJ44">
        <f>ROUND((AS44),2)</f>
        <v>0</v>
      </c>
      <c r="AK44">
        <v>5.29</v>
      </c>
      <c r="AL44">
        <v>0.41</v>
      </c>
      <c r="AM44">
        <v>0</v>
      </c>
      <c r="AN44">
        <v>0</v>
      </c>
      <c r="AO44">
        <v>4.88</v>
      </c>
      <c r="AP44">
        <v>0</v>
      </c>
      <c r="AQ44">
        <v>0.5</v>
      </c>
      <c r="AR44">
        <v>0</v>
      </c>
      <c r="AS44">
        <v>0</v>
      </c>
      <c r="AT44">
        <v>80</v>
      </c>
      <c r="AU44">
        <v>60</v>
      </c>
      <c r="AV44">
        <v>1</v>
      </c>
      <c r="AW44">
        <v>1</v>
      </c>
      <c r="AZ44">
        <v>7.61</v>
      </c>
      <c r="BA44">
        <v>7.61</v>
      </c>
      <c r="BB44">
        <v>7.61</v>
      </c>
      <c r="BC44">
        <v>7.61</v>
      </c>
      <c r="BD44" t="s">
        <v>3</v>
      </c>
      <c r="BE44" t="s">
        <v>3</v>
      </c>
      <c r="BF44" t="s">
        <v>3</v>
      </c>
      <c r="BG44" t="s">
        <v>3</v>
      </c>
      <c r="BH44">
        <v>0</v>
      </c>
      <c r="BI44">
        <v>2</v>
      </c>
      <c r="BJ44" t="s">
        <v>123</v>
      </c>
      <c r="BM44">
        <v>110011</v>
      </c>
      <c r="BN44">
        <v>0</v>
      </c>
      <c r="BO44" t="s">
        <v>3</v>
      </c>
      <c r="BP44">
        <v>0</v>
      </c>
      <c r="BQ44">
        <v>3</v>
      </c>
      <c r="BR44">
        <v>0</v>
      </c>
      <c r="BS44">
        <v>7.61</v>
      </c>
      <c r="BT44">
        <v>1</v>
      </c>
      <c r="BU44">
        <v>1</v>
      </c>
      <c r="BV44">
        <v>1</v>
      </c>
      <c r="BW44">
        <v>1</v>
      </c>
      <c r="BX44">
        <v>1</v>
      </c>
      <c r="BY44" t="s">
        <v>3</v>
      </c>
      <c r="BZ44">
        <v>80</v>
      </c>
      <c r="CA44">
        <v>60</v>
      </c>
      <c r="CF44">
        <v>0</v>
      </c>
      <c r="CG44">
        <v>0</v>
      </c>
      <c r="CM44">
        <v>0</v>
      </c>
      <c r="CN44" t="s">
        <v>3</v>
      </c>
      <c r="CO44">
        <v>0</v>
      </c>
      <c r="CP44">
        <f>(P44+Q44+S44)</f>
        <v>2173.88</v>
      </c>
      <c r="CQ44">
        <f>AC44*BC44</f>
        <v>3.1200999999999999</v>
      </c>
      <c r="CR44">
        <f>AD44*BB44</f>
        <v>0</v>
      </c>
      <c r="CS44">
        <f>AE44*BS44</f>
        <v>0</v>
      </c>
      <c r="CT44">
        <f>AF44*BA44</f>
        <v>37.136800000000001</v>
      </c>
      <c r="CU44">
        <f>AG44</f>
        <v>0</v>
      </c>
      <c r="CV44">
        <f>AH44</f>
        <v>0.5</v>
      </c>
      <c r="CW44">
        <f>AI44</f>
        <v>0</v>
      </c>
      <c r="CX44">
        <f>AJ44</f>
        <v>0</v>
      </c>
      <c r="CY44">
        <f>(((S44+R44)*AT44)/100)</f>
        <v>1604.3120000000001</v>
      </c>
      <c r="CZ44">
        <f>(((S44+R44)*AU44)/100)</f>
        <v>1203.2340000000002</v>
      </c>
      <c r="DC44" t="s">
        <v>3</v>
      </c>
      <c r="DD44" t="s">
        <v>3</v>
      </c>
      <c r="DE44" t="s">
        <v>3</v>
      </c>
      <c r="DF44" t="s">
        <v>3</v>
      </c>
      <c r="DG44" t="s">
        <v>3</v>
      </c>
      <c r="DH44" t="s">
        <v>3</v>
      </c>
      <c r="DI44" t="s">
        <v>3</v>
      </c>
      <c r="DJ44" t="s">
        <v>3</v>
      </c>
      <c r="DK44" t="s">
        <v>3</v>
      </c>
      <c r="DL44" t="s">
        <v>3</v>
      </c>
      <c r="DM44" t="s">
        <v>3</v>
      </c>
      <c r="DN44">
        <v>0</v>
      </c>
      <c r="DO44">
        <v>0</v>
      </c>
      <c r="DP44">
        <v>1</v>
      </c>
      <c r="DQ44">
        <v>1</v>
      </c>
      <c r="DU44">
        <v>1013</v>
      </c>
      <c r="DV44" t="s">
        <v>14</v>
      </c>
      <c r="DW44" t="s">
        <v>14</v>
      </c>
      <c r="DX44">
        <v>1</v>
      </c>
      <c r="EE44">
        <v>38092745</v>
      </c>
      <c r="EF44">
        <v>3</v>
      </c>
      <c r="EG44" t="s">
        <v>16</v>
      </c>
      <c r="EH44">
        <v>0</v>
      </c>
      <c r="EI44" t="s">
        <v>3</v>
      </c>
      <c r="EJ44">
        <v>2</v>
      </c>
      <c r="EK44">
        <v>110011</v>
      </c>
      <c r="EL44" t="s">
        <v>37</v>
      </c>
      <c r="EM44" t="s">
        <v>18</v>
      </c>
      <c r="EO44" t="s">
        <v>3</v>
      </c>
      <c r="EQ44">
        <v>0</v>
      </c>
      <c r="ER44">
        <v>5.29</v>
      </c>
      <c r="ES44">
        <v>0.41</v>
      </c>
      <c r="ET44">
        <v>0</v>
      </c>
      <c r="EU44">
        <v>0</v>
      </c>
      <c r="EV44">
        <v>4.88</v>
      </c>
      <c r="EW44">
        <v>0.5</v>
      </c>
      <c r="EX44">
        <v>0</v>
      </c>
      <c r="EY44">
        <v>0</v>
      </c>
      <c r="FQ44">
        <v>0</v>
      </c>
      <c r="FR44">
        <f>ROUND(IF(AND(BH44=3,BI44=3),P44,0),2)</f>
        <v>0</v>
      </c>
      <c r="FS44">
        <v>0</v>
      </c>
      <c r="FX44">
        <v>80</v>
      </c>
      <c r="FY44">
        <v>60</v>
      </c>
      <c r="GA44" t="s">
        <v>3</v>
      </c>
      <c r="GD44">
        <v>0</v>
      </c>
      <c r="GF44">
        <v>287023441</v>
      </c>
      <c r="GG44">
        <v>1</v>
      </c>
      <c r="GH44">
        <v>1</v>
      </c>
      <c r="GI44">
        <v>4</v>
      </c>
      <c r="GJ44">
        <v>0</v>
      </c>
      <c r="GK44">
        <f>ROUND(R44*(R12)/100,2)</f>
        <v>0</v>
      </c>
      <c r="GL44">
        <f>ROUND(IF(AND(BH44=3,BI44=3,FS44&lt;&gt;0),P44,0),2)</f>
        <v>0</v>
      </c>
      <c r="GM44">
        <f>ROUND(O44+X44+Y44+GK44,2)+GX44</f>
        <v>4981.42</v>
      </c>
      <c r="GN44">
        <f>IF(OR(BI44=0,BI44=1),ROUND(O44+X44+Y44+GK44,2),0)</f>
        <v>0</v>
      </c>
      <c r="GO44">
        <f>IF(BI44=2,ROUND(O44+X44+Y44+GK44,2),0)</f>
        <v>4981.42</v>
      </c>
      <c r="GP44">
        <f>IF(BI44=4,ROUND(O44+X44+Y44+GK44,2)+GX44,0)</f>
        <v>0</v>
      </c>
      <c r="GR44">
        <v>0</v>
      </c>
      <c r="GS44">
        <v>3</v>
      </c>
      <c r="GT44">
        <v>0</v>
      </c>
      <c r="GU44" t="s">
        <v>3</v>
      </c>
      <c r="GV44">
        <f>ROUND(GT44,2)</f>
        <v>0</v>
      </c>
      <c r="GW44">
        <v>1</v>
      </c>
      <c r="GX44">
        <f>ROUND(GV44*GW44*I44,2)</f>
        <v>0</v>
      </c>
      <c r="HA44">
        <v>0</v>
      </c>
      <c r="HB44">
        <v>0</v>
      </c>
      <c r="IK44">
        <v>0</v>
      </c>
    </row>
    <row r="45" spans="1:245" x14ac:dyDescent="0.2">
      <c r="A45">
        <v>18</v>
      </c>
      <c r="B45">
        <v>1</v>
      </c>
      <c r="C45">
        <v>92</v>
      </c>
      <c r="E45" t="s">
        <v>107</v>
      </c>
      <c r="F45" t="s">
        <v>125</v>
      </c>
      <c r="G45" t="s">
        <v>126</v>
      </c>
      <c r="H45" t="s">
        <v>41</v>
      </c>
      <c r="I45">
        <f>I44*J45</f>
        <v>5.4</v>
      </c>
      <c r="J45">
        <v>0.1</v>
      </c>
      <c r="O45">
        <f>ROUND(CP45,2)</f>
        <v>2395.7800000000002</v>
      </c>
      <c r="P45">
        <f>ROUND(CQ45*I45,2)</f>
        <v>2395.7800000000002</v>
      </c>
      <c r="Q45">
        <f>ROUND(CR45*I45,2)</f>
        <v>0</v>
      </c>
      <c r="R45">
        <f>ROUND(CS45*I45,2)</f>
        <v>0</v>
      </c>
      <c r="S45">
        <f>ROUND(CT45*I45,2)</f>
        <v>0</v>
      </c>
      <c r="T45">
        <f>ROUND(CU45*I45,2)</f>
        <v>0</v>
      </c>
      <c r="U45">
        <f>CV45*I45</f>
        <v>0</v>
      </c>
      <c r="V45">
        <f>CW45*I45</f>
        <v>0</v>
      </c>
      <c r="W45">
        <f>ROUND(CX45*I45,2)</f>
        <v>0</v>
      </c>
      <c r="X45">
        <f>ROUND(CY45,2)</f>
        <v>0</v>
      </c>
      <c r="Y45">
        <f>ROUND(CZ45,2)</f>
        <v>0</v>
      </c>
      <c r="AA45">
        <v>39046648</v>
      </c>
      <c r="AB45">
        <f>ROUND((AC45+AD45+AF45),2)</f>
        <v>58.3</v>
      </c>
      <c r="AC45">
        <f>ROUND((ES45),2)</f>
        <v>58.3</v>
      </c>
      <c r="AD45">
        <f>ROUND((((ET45)-(EU45))+AE45),2)</f>
        <v>0</v>
      </c>
      <c r="AE45">
        <f>ROUND((EU45),2)</f>
        <v>0</v>
      </c>
      <c r="AF45">
        <f>ROUND((EV45),2)</f>
        <v>0</v>
      </c>
      <c r="AG45">
        <f>ROUND((AP45),2)</f>
        <v>0</v>
      </c>
      <c r="AH45">
        <f>(EW45)</f>
        <v>0</v>
      </c>
      <c r="AI45">
        <f>(EX45)</f>
        <v>0</v>
      </c>
      <c r="AJ45">
        <f>ROUND((AS45),2)</f>
        <v>0</v>
      </c>
      <c r="AK45">
        <v>58.3</v>
      </c>
      <c r="AL45">
        <v>58.3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  <c r="AS45">
        <v>0</v>
      </c>
      <c r="AT45">
        <v>80</v>
      </c>
      <c r="AU45">
        <v>60</v>
      </c>
      <c r="AV45">
        <v>1</v>
      </c>
      <c r="AW45">
        <v>1</v>
      </c>
      <c r="AZ45">
        <v>7.61</v>
      </c>
      <c r="BA45">
        <v>1</v>
      </c>
      <c r="BB45">
        <v>1</v>
      </c>
      <c r="BC45">
        <v>7.61</v>
      </c>
      <c r="BD45" t="s">
        <v>3</v>
      </c>
      <c r="BE45" t="s">
        <v>3</v>
      </c>
      <c r="BF45" t="s">
        <v>3</v>
      </c>
      <c r="BG45" t="s">
        <v>3</v>
      </c>
      <c r="BH45">
        <v>3</v>
      </c>
      <c r="BI45">
        <v>2</v>
      </c>
      <c r="BJ45" t="s">
        <v>127</v>
      </c>
      <c r="BM45">
        <v>110011</v>
      </c>
      <c r="BN45">
        <v>0</v>
      </c>
      <c r="BO45" t="s">
        <v>3</v>
      </c>
      <c r="BP45">
        <v>0</v>
      </c>
      <c r="BQ45">
        <v>3</v>
      </c>
      <c r="BR45">
        <v>0</v>
      </c>
      <c r="BS45">
        <v>1</v>
      </c>
      <c r="BT45">
        <v>1</v>
      </c>
      <c r="BU45">
        <v>1</v>
      </c>
      <c r="BV45">
        <v>1</v>
      </c>
      <c r="BW45">
        <v>1</v>
      </c>
      <c r="BX45">
        <v>1</v>
      </c>
      <c r="BY45" t="s">
        <v>3</v>
      </c>
      <c r="BZ45">
        <v>80</v>
      </c>
      <c r="CA45">
        <v>60</v>
      </c>
      <c r="CF45">
        <v>0</v>
      </c>
      <c r="CG45">
        <v>0</v>
      </c>
      <c r="CM45">
        <v>0</v>
      </c>
      <c r="CN45" t="s">
        <v>3</v>
      </c>
      <c r="CO45">
        <v>0</v>
      </c>
      <c r="CP45">
        <f>(P45+Q45+S45)</f>
        <v>2395.7800000000002</v>
      </c>
      <c r="CQ45">
        <f>AC45*BC45</f>
        <v>443.66300000000001</v>
      </c>
      <c r="CR45">
        <f>AD45*BB45</f>
        <v>0</v>
      </c>
      <c r="CS45">
        <f>AE45*BS45</f>
        <v>0</v>
      </c>
      <c r="CT45">
        <f>AF45*BA45</f>
        <v>0</v>
      </c>
      <c r="CU45">
        <f>AG45</f>
        <v>0</v>
      </c>
      <c r="CV45">
        <f>AH45</f>
        <v>0</v>
      </c>
      <c r="CW45">
        <f>AI45</f>
        <v>0</v>
      </c>
      <c r="CX45">
        <f>AJ45</f>
        <v>0</v>
      </c>
      <c r="CY45">
        <f>(((S45+R45)*AT45)/100)</f>
        <v>0</v>
      </c>
      <c r="CZ45">
        <f>(((S45+R45)*AU45)/100)</f>
        <v>0</v>
      </c>
      <c r="DC45" t="s">
        <v>3</v>
      </c>
      <c r="DD45" t="s">
        <v>3</v>
      </c>
      <c r="DE45" t="s">
        <v>3</v>
      </c>
      <c r="DF45" t="s">
        <v>3</v>
      </c>
      <c r="DG45" t="s">
        <v>3</v>
      </c>
      <c r="DH45" t="s">
        <v>3</v>
      </c>
      <c r="DI45" t="s">
        <v>3</v>
      </c>
      <c r="DJ45" t="s">
        <v>3</v>
      </c>
      <c r="DK45" t="s">
        <v>3</v>
      </c>
      <c r="DL45" t="s">
        <v>3</v>
      </c>
      <c r="DM45" t="s">
        <v>3</v>
      </c>
      <c r="DN45">
        <v>0</v>
      </c>
      <c r="DO45">
        <v>0</v>
      </c>
      <c r="DP45">
        <v>1</v>
      </c>
      <c r="DQ45">
        <v>1</v>
      </c>
      <c r="DU45">
        <v>1010</v>
      </c>
      <c r="DV45" t="s">
        <v>41</v>
      </c>
      <c r="DW45" t="s">
        <v>41</v>
      </c>
      <c r="DX45">
        <v>10</v>
      </c>
      <c r="EE45">
        <v>38092745</v>
      </c>
      <c r="EF45">
        <v>3</v>
      </c>
      <c r="EG45" t="s">
        <v>16</v>
      </c>
      <c r="EH45">
        <v>0</v>
      </c>
      <c r="EI45" t="s">
        <v>3</v>
      </c>
      <c r="EJ45">
        <v>2</v>
      </c>
      <c r="EK45">
        <v>110011</v>
      </c>
      <c r="EL45" t="s">
        <v>37</v>
      </c>
      <c r="EM45" t="s">
        <v>18</v>
      </c>
      <c r="EO45" t="s">
        <v>3</v>
      </c>
      <c r="EQ45">
        <v>0</v>
      </c>
      <c r="ER45">
        <v>58.3</v>
      </c>
      <c r="ES45">
        <v>58.3</v>
      </c>
      <c r="ET45">
        <v>0</v>
      </c>
      <c r="EU45">
        <v>0</v>
      </c>
      <c r="EV45">
        <v>0</v>
      </c>
      <c r="EW45">
        <v>0</v>
      </c>
      <c r="EX45">
        <v>0</v>
      </c>
      <c r="FQ45">
        <v>0</v>
      </c>
      <c r="FR45">
        <f>ROUND(IF(AND(BH45=3,BI45=3),P45,0),2)</f>
        <v>0</v>
      </c>
      <c r="FS45">
        <v>0</v>
      </c>
      <c r="FX45">
        <v>80</v>
      </c>
      <c r="FY45">
        <v>60</v>
      </c>
      <c r="GA45" t="s">
        <v>3</v>
      </c>
      <c r="GD45">
        <v>0</v>
      </c>
      <c r="GF45">
        <v>60419723</v>
      </c>
      <c r="GG45">
        <v>1</v>
      </c>
      <c r="GH45">
        <v>1</v>
      </c>
      <c r="GI45">
        <v>4</v>
      </c>
      <c r="GJ45">
        <v>0</v>
      </c>
      <c r="GK45">
        <f>ROUND(R45*(R12)/100,2)</f>
        <v>0</v>
      </c>
      <c r="GL45">
        <f>ROUND(IF(AND(BH45=3,BI45=3,FS45&lt;&gt;0),P45,0),2)</f>
        <v>0</v>
      </c>
      <c r="GM45">
        <f>ROUND(O45+X45+Y45+GK45,2)+GX45</f>
        <v>2395.7800000000002</v>
      </c>
      <c r="GN45">
        <f>IF(OR(BI45=0,BI45=1),ROUND(O45+X45+Y45+GK45,2),0)</f>
        <v>0</v>
      </c>
      <c r="GO45">
        <f>IF(BI45=2,ROUND(O45+X45+Y45+GK45,2),0)</f>
        <v>2395.7800000000002</v>
      </c>
      <c r="GP45">
        <f>IF(BI45=4,ROUND(O45+X45+Y45+GK45,2)+GX45,0)</f>
        <v>0</v>
      </c>
      <c r="GR45">
        <v>0</v>
      </c>
      <c r="GS45">
        <v>3</v>
      </c>
      <c r="GT45">
        <v>0</v>
      </c>
      <c r="GU45" t="s">
        <v>3</v>
      </c>
      <c r="GV45">
        <f>ROUND(GT45,2)</f>
        <v>0</v>
      </c>
      <c r="GW45">
        <v>1</v>
      </c>
      <c r="GX45">
        <f>ROUND(GV45*GW45*I45,2)</f>
        <v>0</v>
      </c>
      <c r="HA45">
        <v>0</v>
      </c>
      <c r="HB45">
        <v>0</v>
      </c>
      <c r="IK45">
        <v>0</v>
      </c>
    </row>
    <row r="46" spans="1:245" x14ac:dyDescent="0.2">
      <c r="A46">
        <v>17</v>
      </c>
      <c r="B46">
        <v>1</v>
      </c>
      <c r="C46">
        <f>ROW([2]SmtRes!A106)</f>
        <v>106</v>
      </c>
      <c r="D46">
        <f>ROW([2]EtalonRes!A92)</f>
        <v>92</v>
      </c>
      <c r="E46" t="s">
        <v>112</v>
      </c>
      <c r="F46" t="s">
        <v>129</v>
      </c>
      <c r="G46" t="s">
        <v>130</v>
      </c>
      <c r="H46" t="s">
        <v>105</v>
      </c>
      <c r="I46">
        <v>6.4</v>
      </c>
      <c r="J46">
        <v>0</v>
      </c>
      <c r="O46">
        <f>ROUND(CP46,2)</f>
        <v>8720.4500000000007</v>
      </c>
      <c r="P46">
        <f>ROUND(CQ46*I46,2)</f>
        <v>1829.81</v>
      </c>
      <c r="Q46">
        <f>ROUND(CR46*I46,2)</f>
        <v>2219.44</v>
      </c>
      <c r="R46">
        <f>ROUND(CS46*I46,2)</f>
        <v>244.49</v>
      </c>
      <c r="S46">
        <f>ROUND(CT46*I46,2)</f>
        <v>4671.2</v>
      </c>
      <c r="T46">
        <f>ROUND(CU46*I46,2)</f>
        <v>0</v>
      </c>
      <c r="U46">
        <f>CV46*I46</f>
        <v>63.808000000000007</v>
      </c>
      <c r="V46">
        <f>CW46*I46</f>
        <v>2.5600000000000005</v>
      </c>
      <c r="W46">
        <f>ROUND(CX46*I46,2)</f>
        <v>0</v>
      </c>
      <c r="X46">
        <f>ROUND(CY46,2)</f>
        <v>4669.91</v>
      </c>
      <c r="Y46">
        <f>ROUND(CZ46,2)</f>
        <v>3195.2</v>
      </c>
      <c r="AA46">
        <v>39046648</v>
      </c>
      <c r="AB46">
        <f>ROUND((AC46+AD46+AF46),2)</f>
        <v>179.05</v>
      </c>
      <c r="AC46">
        <f>ROUND((ES46),2)</f>
        <v>37.57</v>
      </c>
      <c r="AD46">
        <f>ROUND((((ET46)-(EU46))+AE46),2)</f>
        <v>45.57</v>
      </c>
      <c r="AE46">
        <f>ROUND((EU46),2)</f>
        <v>5.0199999999999996</v>
      </c>
      <c r="AF46">
        <f>ROUND((EV46),2)</f>
        <v>95.91</v>
      </c>
      <c r="AG46">
        <f>ROUND((AP46),2)</f>
        <v>0</v>
      </c>
      <c r="AH46">
        <f>(EW46)</f>
        <v>9.9700000000000006</v>
      </c>
      <c r="AI46">
        <f>(EX46)</f>
        <v>0.4</v>
      </c>
      <c r="AJ46">
        <f>ROUND((AS46),2)</f>
        <v>0</v>
      </c>
      <c r="AK46">
        <v>179.05</v>
      </c>
      <c r="AL46">
        <v>37.57</v>
      </c>
      <c r="AM46">
        <v>45.57</v>
      </c>
      <c r="AN46">
        <v>5.0199999999999996</v>
      </c>
      <c r="AO46">
        <v>95.91</v>
      </c>
      <c r="AP46">
        <v>0</v>
      </c>
      <c r="AQ46">
        <v>9.9700000000000006</v>
      </c>
      <c r="AR46">
        <v>0.4</v>
      </c>
      <c r="AS46">
        <v>0</v>
      </c>
      <c r="AT46">
        <v>95</v>
      </c>
      <c r="AU46">
        <v>65</v>
      </c>
      <c r="AV46">
        <v>1</v>
      </c>
      <c r="AW46">
        <v>1</v>
      </c>
      <c r="AZ46">
        <v>7.61</v>
      </c>
      <c r="BA46">
        <v>7.61</v>
      </c>
      <c r="BB46">
        <v>7.61</v>
      </c>
      <c r="BC46">
        <v>7.61</v>
      </c>
      <c r="BD46" t="s">
        <v>3</v>
      </c>
      <c r="BE46" t="s">
        <v>3</v>
      </c>
      <c r="BF46" t="s">
        <v>3</v>
      </c>
      <c r="BG46" t="s">
        <v>3</v>
      </c>
      <c r="BH46">
        <v>0</v>
      </c>
      <c r="BI46">
        <v>2</v>
      </c>
      <c r="BJ46" t="s">
        <v>131</v>
      </c>
      <c r="BM46">
        <v>108001</v>
      </c>
      <c r="BN46">
        <v>0</v>
      </c>
      <c r="BO46" t="s">
        <v>3</v>
      </c>
      <c r="BP46">
        <v>0</v>
      </c>
      <c r="BQ46">
        <v>3</v>
      </c>
      <c r="BR46">
        <v>0</v>
      </c>
      <c r="BS46">
        <v>7.61</v>
      </c>
      <c r="BT46">
        <v>1</v>
      </c>
      <c r="BU46">
        <v>1</v>
      </c>
      <c r="BV46">
        <v>1</v>
      </c>
      <c r="BW46">
        <v>1</v>
      </c>
      <c r="BX46">
        <v>1</v>
      </c>
      <c r="BY46" t="s">
        <v>3</v>
      </c>
      <c r="BZ46">
        <v>95</v>
      </c>
      <c r="CA46">
        <v>65</v>
      </c>
      <c r="CF46">
        <v>0</v>
      </c>
      <c r="CG46">
        <v>0</v>
      </c>
      <c r="CM46">
        <v>0</v>
      </c>
      <c r="CN46" t="s">
        <v>3</v>
      </c>
      <c r="CO46">
        <v>0</v>
      </c>
      <c r="CP46">
        <f>(P46+Q46+S46)</f>
        <v>8720.4500000000007</v>
      </c>
      <c r="CQ46">
        <f>AC46*BC46</f>
        <v>285.90770000000003</v>
      </c>
      <c r="CR46">
        <f>AD46*BB46</f>
        <v>346.78770000000003</v>
      </c>
      <c r="CS46">
        <f>AE46*BS46</f>
        <v>38.202199999999998</v>
      </c>
      <c r="CT46">
        <f>AF46*BA46</f>
        <v>729.87509999999997</v>
      </c>
      <c r="CU46">
        <f>AG46</f>
        <v>0</v>
      </c>
      <c r="CV46">
        <f>AH46</f>
        <v>9.9700000000000006</v>
      </c>
      <c r="CW46">
        <f>AI46</f>
        <v>0.4</v>
      </c>
      <c r="CX46">
        <f>AJ46</f>
        <v>0</v>
      </c>
      <c r="CY46">
        <f>(((S46+R46)*AT46)/100)</f>
        <v>4669.9054999999998</v>
      </c>
      <c r="CZ46">
        <f>(((S46+R46)*AU46)/100)</f>
        <v>3195.1985</v>
      </c>
      <c r="DC46" t="s">
        <v>3</v>
      </c>
      <c r="DD46" t="s">
        <v>3</v>
      </c>
      <c r="DE46" t="s">
        <v>3</v>
      </c>
      <c r="DF46" t="s">
        <v>3</v>
      </c>
      <c r="DG46" t="s">
        <v>3</v>
      </c>
      <c r="DH46" t="s">
        <v>3</v>
      </c>
      <c r="DI46" t="s">
        <v>3</v>
      </c>
      <c r="DJ46" t="s">
        <v>3</v>
      </c>
      <c r="DK46" t="s">
        <v>3</v>
      </c>
      <c r="DL46" t="s">
        <v>3</v>
      </c>
      <c r="DM46" t="s">
        <v>3</v>
      </c>
      <c r="DN46">
        <v>0</v>
      </c>
      <c r="DO46">
        <v>0</v>
      </c>
      <c r="DP46">
        <v>1</v>
      </c>
      <c r="DQ46">
        <v>1</v>
      </c>
      <c r="DU46">
        <v>1003</v>
      </c>
      <c r="DV46" t="s">
        <v>105</v>
      </c>
      <c r="DW46" t="s">
        <v>105</v>
      </c>
      <c r="DX46">
        <v>100</v>
      </c>
      <c r="EE46">
        <v>38092698</v>
      </c>
      <c r="EF46">
        <v>3</v>
      </c>
      <c r="EG46" t="s">
        <v>16</v>
      </c>
      <c r="EH46">
        <v>0</v>
      </c>
      <c r="EI46" t="s">
        <v>3</v>
      </c>
      <c r="EJ46">
        <v>2</v>
      </c>
      <c r="EK46">
        <v>108001</v>
      </c>
      <c r="EL46" t="s">
        <v>56</v>
      </c>
      <c r="EM46" t="s">
        <v>57</v>
      </c>
      <c r="EO46" t="s">
        <v>3</v>
      </c>
      <c r="EQ46">
        <v>0</v>
      </c>
      <c r="ER46">
        <v>179.05</v>
      </c>
      <c r="ES46">
        <v>37.57</v>
      </c>
      <c r="ET46">
        <v>45.57</v>
      </c>
      <c r="EU46">
        <v>5.0199999999999996</v>
      </c>
      <c r="EV46">
        <v>95.91</v>
      </c>
      <c r="EW46">
        <v>9.9700000000000006</v>
      </c>
      <c r="EX46">
        <v>0.4</v>
      </c>
      <c r="EY46">
        <v>0</v>
      </c>
      <c r="FQ46">
        <v>0</v>
      </c>
      <c r="FR46">
        <f>ROUND(IF(AND(BH46=3,BI46=3),P46,0),2)</f>
        <v>0</v>
      </c>
      <c r="FS46">
        <v>0</v>
      </c>
      <c r="FX46">
        <v>95</v>
      </c>
      <c r="FY46">
        <v>65</v>
      </c>
      <c r="GA46" t="s">
        <v>3</v>
      </c>
      <c r="GD46">
        <v>0</v>
      </c>
      <c r="GF46">
        <v>402234653</v>
      </c>
      <c r="GG46">
        <v>1</v>
      </c>
      <c r="GH46">
        <v>1</v>
      </c>
      <c r="GI46">
        <v>4</v>
      </c>
      <c r="GJ46">
        <v>0</v>
      </c>
      <c r="GK46">
        <f>ROUND(R46*(R12)/100,2)</f>
        <v>0</v>
      </c>
      <c r="GL46">
        <f>ROUND(IF(AND(BH46=3,BI46=3,FS46&lt;&gt;0),P46,0),2)</f>
        <v>0</v>
      </c>
      <c r="GM46">
        <f>ROUND(O46+X46+Y46+GK46,2)+GX46</f>
        <v>16585.560000000001</v>
      </c>
      <c r="GN46">
        <f>IF(OR(BI46=0,BI46=1),ROUND(O46+X46+Y46+GK46,2),0)</f>
        <v>0</v>
      </c>
      <c r="GO46">
        <f>IF(BI46=2,ROUND(O46+X46+Y46+GK46,2),0)</f>
        <v>16585.560000000001</v>
      </c>
      <c r="GP46">
        <f>IF(BI46=4,ROUND(O46+X46+Y46+GK46,2)+GX46,0)</f>
        <v>0</v>
      </c>
      <c r="GR46">
        <v>0</v>
      </c>
      <c r="GS46">
        <v>3</v>
      </c>
      <c r="GT46">
        <v>0</v>
      </c>
      <c r="GU46" t="s">
        <v>3</v>
      </c>
      <c r="GV46">
        <f>ROUND(GT46,2)</f>
        <v>0</v>
      </c>
      <c r="GW46">
        <v>1</v>
      </c>
      <c r="GX46">
        <f>ROUND(GV46*GW46*I46,2)</f>
        <v>0</v>
      </c>
      <c r="HA46">
        <v>0</v>
      </c>
      <c r="HB46">
        <v>0</v>
      </c>
      <c r="IK46">
        <v>0</v>
      </c>
    </row>
    <row r="47" spans="1:245" x14ac:dyDescent="0.2">
      <c r="A47">
        <v>18</v>
      </c>
      <c r="B47">
        <v>1</v>
      </c>
      <c r="C47">
        <v>105</v>
      </c>
      <c r="E47" t="s">
        <v>116</v>
      </c>
      <c r="F47" t="s">
        <v>139</v>
      </c>
      <c r="G47" t="s">
        <v>265</v>
      </c>
      <c r="H47" t="s">
        <v>135</v>
      </c>
      <c r="I47">
        <f>I46*J47</f>
        <v>0.48899999999999999</v>
      </c>
      <c r="J47">
        <v>7.6406249999999995E-2</v>
      </c>
      <c r="O47">
        <f>ROUND(CP47,2)</f>
        <v>39433.69</v>
      </c>
      <c r="P47">
        <f>ROUND(CQ47*I47,2)</f>
        <v>39433.69</v>
      </c>
      <c r="Q47">
        <f>ROUND(CR47*I47,2)</f>
        <v>0</v>
      </c>
      <c r="R47">
        <f>ROUND(CS47*I47,2)</f>
        <v>0</v>
      </c>
      <c r="S47">
        <f>ROUND(CT47*I47,2)</f>
        <v>0</v>
      </c>
      <c r="T47">
        <f>ROUND(CU47*I47,2)</f>
        <v>0</v>
      </c>
      <c r="U47">
        <f>CV47*I47</f>
        <v>0</v>
      </c>
      <c r="V47">
        <f>CW47*I47</f>
        <v>0</v>
      </c>
      <c r="W47">
        <f>ROUND(CX47*I47,2)</f>
        <v>0</v>
      </c>
      <c r="X47">
        <f>ROUND(CY47,2)</f>
        <v>0</v>
      </c>
      <c r="Y47">
        <f>ROUND(CZ47,2)</f>
        <v>0</v>
      </c>
      <c r="AA47">
        <v>39046648</v>
      </c>
      <c r="AB47">
        <f>ROUND((AC47+AD47+AF47),2)</f>
        <v>10596.78</v>
      </c>
      <c r="AC47">
        <f>ROUND((ES47),2)</f>
        <v>10596.78</v>
      </c>
      <c r="AD47">
        <f>ROUND((((ET47)-(EU47))+AE47),2)</f>
        <v>0</v>
      </c>
      <c r="AE47">
        <f>ROUND((EU47),2)</f>
        <v>0</v>
      </c>
      <c r="AF47">
        <f>ROUND((EV47),2)</f>
        <v>0</v>
      </c>
      <c r="AG47">
        <f>ROUND((AP47),2)</f>
        <v>0</v>
      </c>
      <c r="AH47">
        <f>(EW47)</f>
        <v>0</v>
      </c>
      <c r="AI47">
        <f>(EX47)</f>
        <v>0</v>
      </c>
      <c r="AJ47">
        <f>ROUND((AS47),2)</f>
        <v>0</v>
      </c>
      <c r="AK47">
        <v>10596.78</v>
      </c>
      <c r="AL47">
        <v>10596.78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  <c r="AS47">
        <v>0</v>
      </c>
      <c r="AT47">
        <v>95</v>
      </c>
      <c r="AU47">
        <v>65</v>
      </c>
      <c r="AV47">
        <v>1</v>
      </c>
      <c r="AW47">
        <v>1</v>
      </c>
      <c r="AZ47">
        <v>7.61</v>
      </c>
      <c r="BA47">
        <v>1</v>
      </c>
      <c r="BB47">
        <v>1</v>
      </c>
      <c r="BC47">
        <v>7.61</v>
      </c>
      <c r="BD47" t="s">
        <v>3</v>
      </c>
      <c r="BE47" t="s">
        <v>3</v>
      </c>
      <c r="BF47" t="s">
        <v>3</v>
      </c>
      <c r="BG47" t="s">
        <v>3</v>
      </c>
      <c r="BH47">
        <v>3</v>
      </c>
      <c r="BI47">
        <v>2</v>
      </c>
      <c r="BJ47" t="s">
        <v>140</v>
      </c>
      <c r="BM47">
        <v>108001</v>
      </c>
      <c r="BN47">
        <v>0</v>
      </c>
      <c r="BO47" t="s">
        <v>3</v>
      </c>
      <c r="BP47">
        <v>0</v>
      </c>
      <c r="BQ47">
        <v>3</v>
      </c>
      <c r="BR47">
        <v>0</v>
      </c>
      <c r="BS47">
        <v>1</v>
      </c>
      <c r="BT47">
        <v>1</v>
      </c>
      <c r="BU47">
        <v>1</v>
      </c>
      <c r="BV47">
        <v>1</v>
      </c>
      <c r="BW47">
        <v>1</v>
      </c>
      <c r="BX47">
        <v>1</v>
      </c>
      <c r="BY47" t="s">
        <v>3</v>
      </c>
      <c r="BZ47">
        <v>95</v>
      </c>
      <c r="CA47">
        <v>65</v>
      </c>
      <c r="CF47">
        <v>0</v>
      </c>
      <c r="CG47">
        <v>0</v>
      </c>
      <c r="CM47">
        <v>0</v>
      </c>
      <c r="CN47" t="s">
        <v>3</v>
      </c>
      <c r="CO47">
        <v>0</v>
      </c>
      <c r="CP47">
        <f>(P47+Q47+S47)</f>
        <v>39433.69</v>
      </c>
      <c r="CQ47">
        <f>AC47*BC47</f>
        <v>80641.495800000004</v>
      </c>
      <c r="CR47">
        <f>AD47*BB47</f>
        <v>0</v>
      </c>
      <c r="CS47">
        <f>AE47*BS47</f>
        <v>0</v>
      </c>
      <c r="CT47">
        <f>AF47*BA47</f>
        <v>0</v>
      </c>
      <c r="CU47">
        <f>AG47</f>
        <v>0</v>
      </c>
      <c r="CV47">
        <f>AH47</f>
        <v>0</v>
      </c>
      <c r="CW47">
        <f>AI47</f>
        <v>0</v>
      </c>
      <c r="CX47">
        <f>AJ47</f>
        <v>0</v>
      </c>
      <c r="CY47">
        <f>(((S47+R47)*AT47)/100)</f>
        <v>0</v>
      </c>
      <c r="CZ47">
        <f>(((S47+R47)*AU47)/100)</f>
        <v>0</v>
      </c>
      <c r="DC47" t="s">
        <v>3</v>
      </c>
      <c r="DD47" t="s">
        <v>3</v>
      </c>
      <c r="DE47" t="s">
        <v>3</v>
      </c>
      <c r="DF47" t="s">
        <v>3</v>
      </c>
      <c r="DG47" t="s">
        <v>3</v>
      </c>
      <c r="DH47" t="s">
        <v>3</v>
      </c>
      <c r="DI47" t="s">
        <v>3</v>
      </c>
      <c r="DJ47" t="s">
        <v>3</v>
      </c>
      <c r="DK47" t="s">
        <v>3</v>
      </c>
      <c r="DL47" t="s">
        <v>3</v>
      </c>
      <c r="DM47" t="s">
        <v>3</v>
      </c>
      <c r="DN47">
        <v>0</v>
      </c>
      <c r="DO47">
        <v>0</v>
      </c>
      <c r="DP47">
        <v>1</v>
      </c>
      <c r="DQ47">
        <v>1</v>
      </c>
      <c r="DU47">
        <v>1013</v>
      </c>
      <c r="DV47" t="s">
        <v>135</v>
      </c>
      <c r="DW47" t="s">
        <v>137</v>
      </c>
      <c r="DX47">
        <v>1</v>
      </c>
      <c r="EE47">
        <v>38092698</v>
      </c>
      <c r="EF47">
        <v>3</v>
      </c>
      <c r="EG47" t="s">
        <v>16</v>
      </c>
      <c r="EH47">
        <v>0</v>
      </c>
      <c r="EI47" t="s">
        <v>3</v>
      </c>
      <c r="EJ47">
        <v>2</v>
      </c>
      <c r="EK47">
        <v>108001</v>
      </c>
      <c r="EL47" t="s">
        <v>56</v>
      </c>
      <c r="EM47" t="s">
        <v>57</v>
      </c>
      <c r="EO47" t="s">
        <v>3</v>
      </c>
      <c r="EQ47">
        <v>0</v>
      </c>
      <c r="ER47">
        <v>10596.78</v>
      </c>
      <c r="ES47">
        <v>10596.78</v>
      </c>
      <c r="ET47">
        <v>0</v>
      </c>
      <c r="EU47">
        <v>0</v>
      </c>
      <c r="EV47">
        <v>0</v>
      </c>
      <c r="EW47">
        <v>0</v>
      </c>
      <c r="EX47">
        <v>0</v>
      </c>
      <c r="FQ47">
        <v>0</v>
      </c>
      <c r="FR47">
        <f>ROUND(IF(AND(BH47=3,BI47=3),P47,0),2)</f>
        <v>0</v>
      </c>
      <c r="FS47">
        <v>0</v>
      </c>
      <c r="FX47">
        <v>95</v>
      </c>
      <c r="FY47">
        <v>65</v>
      </c>
      <c r="GA47" t="s">
        <v>3</v>
      </c>
      <c r="GD47">
        <v>0</v>
      </c>
      <c r="GF47">
        <v>-1110123209</v>
      </c>
      <c r="GG47">
        <v>1</v>
      </c>
      <c r="GH47">
        <v>1</v>
      </c>
      <c r="GI47">
        <v>4</v>
      </c>
      <c r="GJ47">
        <v>0</v>
      </c>
      <c r="GK47">
        <f>ROUND(R47*(R12)/100,2)</f>
        <v>0</v>
      </c>
      <c r="GL47">
        <f>ROUND(IF(AND(BH47=3,BI47=3,FS47&lt;&gt;0),P47,0),2)</f>
        <v>0</v>
      </c>
      <c r="GM47">
        <f>ROUND(O47+X47+Y47+GK47,2)+GX47</f>
        <v>39433.69</v>
      </c>
      <c r="GN47">
        <f>IF(OR(BI47=0,BI47=1),ROUND(O47+X47+Y47+GK47,2),0)</f>
        <v>0</v>
      </c>
      <c r="GO47">
        <f>IF(BI47=2,ROUND(O47+X47+Y47+GK47,2),0)</f>
        <v>39433.69</v>
      </c>
      <c r="GP47">
        <f>IF(BI47=4,ROUND(O47+X47+Y47+GK47,2)+GX47,0)</f>
        <v>0</v>
      </c>
      <c r="GR47">
        <v>0</v>
      </c>
      <c r="GS47">
        <v>3</v>
      </c>
      <c r="GT47">
        <v>0</v>
      </c>
      <c r="GU47" t="s">
        <v>3</v>
      </c>
      <c r="GV47">
        <f>ROUND(GT47,2)</f>
        <v>0</v>
      </c>
      <c r="GW47">
        <v>1</v>
      </c>
      <c r="GX47">
        <f>ROUND(GV47*GW47*I47,2)</f>
        <v>0</v>
      </c>
      <c r="HA47">
        <v>0</v>
      </c>
      <c r="HB47">
        <v>0</v>
      </c>
      <c r="IK47">
        <v>0</v>
      </c>
    </row>
    <row r="48" spans="1:245" x14ac:dyDescent="0.2">
      <c r="A48">
        <v>18</v>
      </c>
      <c r="B48">
        <v>1</v>
      </c>
      <c r="C48">
        <v>104</v>
      </c>
      <c r="E48" t="s">
        <v>346</v>
      </c>
      <c r="F48" t="s">
        <v>142</v>
      </c>
      <c r="G48" t="s">
        <v>264</v>
      </c>
      <c r="H48" t="s">
        <v>135</v>
      </c>
      <c r="I48">
        <f>I46*J48</f>
        <v>0.14000000000000001</v>
      </c>
      <c r="J48">
        <v>2.1875000000000002E-2</v>
      </c>
      <c r="O48">
        <f>ROUND(CP48,2)</f>
        <v>7785.62</v>
      </c>
      <c r="P48">
        <f>ROUND(CQ48*I48,2)</f>
        <v>7785.62</v>
      </c>
      <c r="Q48">
        <f>ROUND(CR48*I48,2)</f>
        <v>0</v>
      </c>
      <c r="R48">
        <f>ROUND(CS48*I48,2)</f>
        <v>0</v>
      </c>
      <c r="S48">
        <f>ROUND(CT48*I48,2)</f>
        <v>0</v>
      </c>
      <c r="T48">
        <f>ROUND(CU48*I48,2)</f>
        <v>0</v>
      </c>
      <c r="U48">
        <f>CV48*I48</f>
        <v>0</v>
      </c>
      <c r="V48">
        <f>CW48*I48</f>
        <v>0</v>
      </c>
      <c r="W48">
        <f>ROUND(CX48*I48,2)</f>
        <v>0</v>
      </c>
      <c r="X48">
        <f>ROUND(CY48,2)</f>
        <v>0</v>
      </c>
      <c r="Y48">
        <f>ROUND(CZ48,2)</f>
        <v>0</v>
      </c>
      <c r="AA48">
        <v>39046648</v>
      </c>
      <c r="AB48">
        <f>ROUND((AC48+AD48+AF48),2)</f>
        <v>7307.7</v>
      </c>
      <c r="AC48">
        <f>ROUND((ES48),2)</f>
        <v>7307.7</v>
      </c>
      <c r="AD48">
        <f>ROUND((((ET48)-(EU48))+AE48),2)</f>
        <v>0</v>
      </c>
      <c r="AE48">
        <f>ROUND((EU48),2)</f>
        <v>0</v>
      </c>
      <c r="AF48">
        <f>ROUND((EV48),2)</f>
        <v>0</v>
      </c>
      <c r="AG48">
        <f>ROUND((AP48),2)</f>
        <v>0</v>
      </c>
      <c r="AH48">
        <f>(EW48)</f>
        <v>0</v>
      </c>
      <c r="AI48">
        <f>(EX48)</f>
        <v>0</v>
      </c>
      <c r="AJ48">
        <f>ROUND((AS48),2)</f>
        <v>0</v>
      </c>
      <c r="AK48">
        <v>7307.7</v>
      </c>
      <c r="AL48">
        <v>7307.7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  <c r="AS48">
        <v>0</v>
      </c>
      <c r="AT48">
        <v>95</v>
      </c>
      <c r="AU48">
        <v>65</v>
      </c>
      <c r="AV48">
        <v>1</v>
      </c>
      <c r="AW48">
        <v>1</v>
      </c>
      <c r="AZ48">
        <v>7.61</v>
      </c>
      <c r="BA48">
        <v>1</v>
      </c>
      <c r="BB48">
        <v>1</v>
      </c>
      <c r="BC48">
        <v>7.61</v>
      </c>
      <c r="BD48" t="s">
        <v>3</v>
      </c>
      <c r="BE48" t="s">
        <v>3</v>
      </c>
      <c r="BF48" t="s">
        <v>3</v>
      </c>
      <c r="BG48" t="s">
        <v>3</v>
      </c>
      <c r="BH48">
        <v>3</v>
      </c>
      <c r="BI48">
        <v>2</v>
      </c>
      <c r="BJ48" t="s">
        <v>143</v>
      </c>
      <c r="BM48">
        <v>108001</v>
      </c>
      <c r="BN48">
        <v>0</v>
      </c>
      <c r="BO48" t="s">
        <v>3</v>
      </c>
      <c r="BP48">
        <v>0</v>
      </c>
      <c r="BQ48">
        <v>3</v>
      </c>
      <c r="BR48">
        <v>0</v>
      </c>
      <c r="BS48">
        <v>1</v>
      </c>
      <c r="BT48">
        <v>1</v>
      </c>
      <c r="BU48">
        <v>1</v>
      </c>
      <c r="BV48">
        <v>1</v>
      </c>
      <c r="BW48">
        <v>1</v>
      </c>
      <c r="BX48">
        <v>1</v>
      </c>
      <c r="BY48" t="s">
        <v>3</v>
      </c>
      <c r="BZ48">
        <v>95</v>
      </c>
      <c r="CA48">
        <v>65</v>
      </c>
      <c r="CF48">
        <v>0</v>
      </c>
      <c r="CG48">
        <v>0</v>
      </c>
      <c r="CM48">
        <v>0</v>
      </c>
      <c r="CN48" t="s">
        <v>3</v>
      </c>
      <c r="CO48">
        <v>0</v>
      </c>
      <c r="CP48">
        <f>(P48+Q48+S48)</f>
        <v>7785.62</v>
      </c>
      <c r="CQ48">
        <f>AC48*BC48</f>
        <v>55611.597000000002</v>
      </c>
      <c r="CR48">
        <f>AD48*BB48</f>
        <v>0</v>
      </c>
      <c r="CS48">
        <f>AE48*BS48</f>
        <v>0</v>
      </c>
      <c r="CT48">
        <f>AF48*BA48</f>
        <v>0</v>
      </c>
      <c r="CU48">
        <f>AG48</f>
        <v>0</v>
      </c>
      <c r="CV48">
        <f>AH48</f>
        <v>0</v>
      </c>
      <c r="CW48">
        <f>AI48</f>
        <v>0</v>
      </c>
      <c r="CX48">
        <f>AJ48</f>
        <v>0</v>
      </c>
      <c r="CY48">
        <f>(((S48+R48)*AT48)/100)</f>
        <v>0</v>
      </c>
      <c r="CZ48">
        <f>(((S48+R48)*AU48)/100)</f>
        <v>0</v>
      </c>
      <c r="DC48" t="s">
        <v>3</v>
      </c>
      <c r="DD48" t="s">
        <v>3</v>
      </c>
      <c r="DE48" t="s">
        <v>3</v>
      </c>
      <c r="DF48" t="s">
        <v>3</v>
      </c>
      <c r="DG48" t="s">
        <v>3</v>
      </c>
      <c r="DH48" t="s">
        <v>3</v>
      </c>
      <c r="DI48" t="s">
        <v>3</v>
      </c>
      <c r="DJ48" t="s">
        <v>3</v>
      </c>
      <c r="DK48" t="s">
        <v>3</v>
      </c>
      <c r="DL48" t="s">
        <v>3</v>
      </c>
      <c r="DM48" t="s">
        <v>3</v>
      </c>
      <c r="DN48">
        <v>0</v>
      </c>
      <c r="DO48">
        <v>0</v>
      </c>
      <c r="DP48">
        <v>1</v>
      </c>
      <c r="DQ48">
        <v>1</v>
      </c>
      <c r="DU48">
        <v>1013</v>
      </c>
      <c r="DV48" t="s">
        <v>135</v>
      </c>
      <c r="DW48" t="s">
        <v>137</v>
      </c>
      <c r="DX48">
        <v>1</v>
      </c>
      <c r="EE48">
        <v>38092698</v>
      </c>
      <c r="EF48">
        <v>3</v>
      </c>
      <c r="EG48" t="s">
        <v>16</v>
      </c>
      <c r="EH48">
        <v>0</v>
      </c>
      <c r="EI48" t="s">
        <v>3</v>
      </c>
      <c r="EJ48">
        <v>2</v>
      </c>
      <c r="EK48">
        <v>108001</v>
      </c>
      <c r="EL48" t="s">
        <v>56</v>
      </c>
      <c r="EM48" t="s">
        <v>57</v>
      </c>
      <c r="EO48" t="s">
        <v>3</v>
      </c>
      <c r="EQ48">
        <v>0</v>
      </c>
      <c r="ER48">
        <v>7307.7</v>
      </c>
      <c r="ES48">
        <v>7307.7</v>
      </c>
      <c r="ET48">
        <v>0</v>
      </c>
      <c r="EU48">
        <v>0</v>
      </c>
      <c r="EV48">
        <v>0</v>
      </c>
      <c r="EW48">
        <v>0</v>
      </c>
      <c r="EX48">
        <v>0</v>
      </c>
      <c r="FQ48">
        <v>0</v>
      </c>
      <c r="FR48">
        <f>ROUND(IF(AND(BH48=3,BI48=3),P48,0),2)</f>
        <v>0</v>
      </c>
      <c r="FS48">
        <v>0</v>
      </c>
      <c r="FX48">
        <v>95</v>
      </c>
      <c r="FY48">
        <v>65</v>
      </c>
      <c r="GA48" t="s">
        <v>3</v>
      </c>
      <c r="GD48">
        <v>0</v>
      </c>
      <c r="GF48">
        <v>287234314</v>
      </c>
      <c r="GG48">
        <v>1</v>
      </c>
      <c r="GH48">
        <v>1</v>
      </c>
      <c r="GI48">
        <v>4</v>
      </c>
      <c r="GJ48">
        <v>0</v>
      </c>
      <c r="GK48">
        <f>ROUND(R48*(R12)/100,2)</f>
        <v>0</v>
      </c>
      <c r="GL48">
        <f>ROUND(IF(AND(BH48=3,BI48=3,FS48&lt;&gt;0),P48,0),2)</f>
        <v>0</v>
      </c>
      <c r="GM48">
        <f>ROUND(O48+X48+Y48+GK48,2)+GX48</f>
        <v>7785.62</v>
      </c>
      <c r="GN48">
        <f>IF(OR(BI48=0,BI48=1),ROUND(O48+X48+Y48+GK48,2),0)</f>
        <v>0</v>
      </c>
      <c r="GO48">
        <f>IF(BI48=2,ROUND(O48+X48+Y48+GK48,2),0)</f>
        <v>7785.62</v>
      </c>
      <c r="GP48">
        <f>IF(BI48=4,ROUND(O48+X48+Y48+GK48,2)+GX48,0)</f>
        <v>0</v>
      </c>
      <c r="GR48">
        <v>0</v>
      </c>
      <c r="GS48">
        <v>3</v>
      </c>
      <c r="GT48">
        <v>0</v>
      </c>
      <c r="GU48" t="s">
        <v>3</v>
      </c>
      <c r="GV48">
        <f>ROUND(GT48,2)</f>
        <v>0</v>
      </c>
      <c r="GW48">
        <v>1</v>
      </c>
      <c r="GX48">
        <f>ROUND(GV48*GW48*I48,2)</f>
        <v>0</v>
      </c>
      <c r="HA48">
        <v>0</v>
      </c>
      <c r="HB48">
        <v>0</v>
      </c>
      <c r="IK48">
        <v>0</v>
      </c>
    </row>
    <row r="49" spans="1:245" x14ac:dyDescent="0.2">
      <c r="A49">
        <v>18</v>
      </c>
      <c r="B49">
        <v>1</v>
      </c>
      <c r="C49">
        <v>103</v>
      </c>
      <c r="E49" t="s">
        <v>418</v>
      </c>
      <c r="F49" t="s">
        <v>133</v>
      </c>
      <c r="G49" t="s">
        <v>134</v>
      </c>
      <c r="H49" t="s">
        <v>135</v>
      </c>
      <c r="I49">
        <f>I46*J49</f>
        <v>1.0999999999999999E-2</v>
      </c>
      <c r="J49">
        <v>1.7187499999999998E-3</v>
      </c>
      <c r="O49">
        <f>ROUND(CP49,2)</f>
        <v>1662.73</v>
      </c>
      <c r="P49">
        <f>ROUND(CQ49*I49,2)</f>
        <v>1662.73</v>
      </c>
      <c r="Q49">
        <f>ROUND(CR49*I49,2)</f>
        <v>0</v>
      </c>
      <c r="R49">
        <f>ROUND(CS49*I49,2)</f>
        <v>0</v>
      </c>
      <c r="S49">
        <f>ROUND(CT49*I49,2)</f>
        <v>0</v>
      </c>
      <c r="T49">
        <f>ROUND(CU49*I49,2)</f>
        <v>0</v>
      </c>
      <c r="U49">
        <f>CV49*I49</f>
        <v>0</v>
      </c>
      <c r="V49">
        <f>CW49*I49</f>
        <v>0</v>
      </c>
      <c r="W49">
        <f>ROUND(CX49*I49,2)</f>
        <v>0</v>
      </c>
      <c r="X49">
        <f>ROUND(CY49,2)</f>
        <v>0</v>
      </c>
      <c r="Y49">
        <f>ROUND(CZ49,2)</f>
        <v>0</v>
      </c>
      <c r="AA49">
        <v>39046648</v>
      </c>
      <c r="AB49">
        <f>ROUND((AC49+AD49+AF49),2)</f>
        <v>19862.939999999999</v>
      </c>
      <c r="AC49">
        <f>ROUND((ES49),2)</f>
        <v>19862.939999999999</v>
      </c>
      <c r="AD49">
        <f>ROUND((((ET49)-(EU49))+AE49),2)</f>
        <v>0</v>
      </c>
      <c r="AE49">
        <f>ROUND((EU49),2)</f>
        <v>0</v>
      </c>
      <c r="AF49">
        <f>ROUND((EV49),2)</f>
        <v>0</v>
      </c>
      <c r="AG49">
        <f>ROUND((AP49),2)</f>
        <v>0</v>
      </c>
      <c r="AH49">
        <f>(EW49)</f>
        <v>0</v>
      </c>
      <c r="AI49">
        <f>(EX49)</f>
        <v>0</v>
      </c>
      <c r="AJ49">
        <f>ROUND((AS49),2)</f>
        <v>0</v>
      </c>
      <c r="AK49">
        <v>19862.939999999999</v>
      </c>
      <c r="AL49">
        <v>19862.939999999999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  <c r="AS49">
        <v>0</v>
      </c>
      <c r="AT49">
        <v>95</v>
      </c>
      <c r="AU49">
        <v>65</v>
      </c>
      <c r="AV49">
        <v>1</v>
      </c>
      <c r="AW49">
        <v>1</v>
      </c>
      <c r="AZ49">
        <v>7.61</v>
      </c>
      <c r="BA49">
        <v>1</v>
      </c>
      <c r="BB49">
        <v>1</v>
      </c>
      <c r="BC49">
        <v>7.61</v>
      </c>
      <c r="BD49" t="s">
        <v>3</v>
      </c>
      <c r="BE49" t="s">
        <v>3</v>
      </c>
      <c r="BF49" t="s">
        <v>3</v>
      </c>
      <c r="BG49" t="s">
        <v>3</v>
      </c>
      <c r="BH49">
        <v>3</v>
      </c>
      <c r="BI49">
        <v>2</v>
      </c>
      <c r="BJ49" t="s">
        <v>136</v>
      </c>
      <c r="BM49">
        <v>108001</v>
      </c>
      <c r="BN49">
        <v>0</v>
      </c>
      <c r="BO49" t="s">
        <v>3</v>
      </c>
      <c r="BP49">
        <v>0</v>
      </c>
      <c r="BQ49">
        <v>3</v>
      </c>
      <c r="BR49">
        <v>0</v>
      </c>
      <c r="BS49">
        <v>1</v>
      </c>
      <c r="BT49">
        <v>1</v>
      </c>
      <c r="BU49">
        <v>1</v>
      </c>
      <c r="BV49">
        <v>1</v>
      </c>
      <c r="BW49">
        <v>1</v>
      </c>
      <c r="BX49">
        <v>1</v>
      </c>
      <c r="BY49" t="s">
        <v>3</v>
      </c>
      <c r="BZ49">
        <v>95</v>
      </c>
      <c r="CA49">
        <v>65</v>
      </c>
      <c r="CF49">
        <v>0</v>
      </c>
      <c r="CG49">
        <v>0</v>
      </c>
      <c r="CM49">
        <v>0</v>
      </c>
      <c r="CN49" t="s">
        <v>3</v>
      </c>
      <c r="CO49">
        <v>0</v>
      </c>
      <c r="CP49">
        <f>(P49+Q49+S49)</f>
        <v>1662.73</v>
      </c>
      <c r="CQ49">
        <f>AC49*BC49</f>
        <v>151156.97339999999</v>
      </c>
      <c r="CR49">
        <f>AD49*BB49</f>
        <v>0</v>
      </c>
      <c r="CS49">
        <f>AE49*BS49</f>
        <v>0</v>
      </c>
      <c r="CT49">
        <f>AF49*BA49</f>
        <v>0</v>
      </c>
      <c r="CU49">
        <f>AG49</f>
        <v>0</v>
      </c>
      <c r="CV49">
        <f>AH49</f>
        <v>0</v>
      </c>
      <c r="CW49">
        <f>AI49</f>
        <v>0</v>
      </c>
      <c r="CX49">
        <f>AJ49</f>
        <v>0</v>
      </c>
      <c r="CY49">
        <f>(((S49+R49)*AT49)/100)</f>
        <v>0</v>
      </c>
      <c r="CZ49">
        <f>(((S49+R49)*AU49)/100)</f>
        <v>0</v>
      </c>
      <c r="DC49" t="s">
        <v>3</v>
      </c>
      <c r="DD49" t="s">
        <v>3</v>
      </c>
      <c r="DE49" t="s">
        <v>3</v>
      </c>
      <c r="DF49" t="s">
        <v>3</v>
      </c>
      <c r="DG49" t="s">
        <v>3</v>
      </c>
      <c r="DH49" t="s">
        <v>3</v>
      </c>
      <c r="DI49" t="s">
        <v>3</v>
      </c>
      <c r="DJ49" t="s">
        <v>3</v>
      </c>
      <c r="DK49" t="s">
        <v>3</v>
      </c>
      <c r="DL49" t="s">
        <v>3</v>
      </c>
      <c r="DM49" t="s">
        <v>3</v>
      </c>
      <c r="DN49">
        <v>0</v>
      </c>
      <c r="DO49">
        <v>0</v>
      </c>
      <c r="DP49">
        <v>1</v>
      </c>
      <c r="DQ49">
        <v>1</v>
      </c>
      <c r="DU49">
        <v>1013</v>
      </c>
      <c r="DV49" t="s">
        <v>135</v>
      </c>
      <c r="DW49" t="s">
        <v>137</v>
      </c>
      <c r="DX49">
        <v>1</v>
      </c>
      <c r="EE49">
        <v>38092698</v>
      </c>
      <c r="EF49">
        <v>3</v>
      </c>
      <c r="EG49" t="s">
        <v>16</v>
      </c>
      <c r="EH49">
        <v>0</v>
      </c>
      <c r="EI49" t="s">
        <v>3</v>
      </c>
      <c r="EJ49">
        <v>2</v>
      </c>
      <c r="EK49">
        <v>108001</v>
      </c>
      <c r="EL49" t="s">
        <v>56</v>
      </c>
      <c r="EM49" t="s">
        <v>57</v>
      </c>
      <c r="EO49" t="s">
        <v>3</v>
      </c>
      <c r="EQ49">
        <v>0</v>
      </c>
      <c r="ER49">
        <v>19862.939999999999</v>
      </c>
      <c r="ES49">
        <v>19862.939999999999</v>
      </c>
      <c r="ET49">
        <v>0</v>
      </c>
      <c r="EU49">
        <v>0</v>
      </c>
      <c r="EV49">
        <v>0</v>
      </c>
      <c r="EW49">
        <v>0</v>
      </c>
      <c r="EX49">
        <v>0</v>
      </c>
      <c r="FQ49">
        <v>0</v>
      </c>
      <c r="FR49">
        <f>ROUND(IF(AND(BH49=3,BI49=3),P49,0),2)</f>
        <v>0</v>
      </c>
      <c r="FS49">
        <v>0</v>
      </c>
      <c r="FX49">
        <v>95</v>
      </c>
      <c r="FY49">
        <v>65</v>
      </c>
      <c r="GA49" t="s">
        <v>3</v>
      </c>
      <c r="GD49">
        <v>0</v>
      </c>
      <c r="GF49">
        <v>-1945804292</v>
      </c>
      <c r="GG49">
        <v>1</v>
      </c>
      <c r="GH49">
        <v>1</v>
      </c>
      <c r="GI49">
        <v>4</v>
      </c>
      <c r="GJ49">
        <v>0</v>
      </c>
      <c r="GK49">
        <f>ROUND(R49*(R12)/100,2)</f>
        <v>0</v>
      </c>
      <c r="GL49">
        <f>ROUND(IF(AND(BH49=3,BI49=3,FS49&lt;&gt;0),P49,0),2)</f>
        <v>0</v>
      </c>
      <c r="GM49">
        <f>ROUND(O49+X49+Y49+GK49,2)+GX49</f>
        <v>1662.73</v>
      </c>
      <c r="GN49">
        <f>IF(OR(BI49=0,BI49=1),ROUND(O49+X49+Y49+GK49,2),0)</f>
        <v>0</v>
      </c>
      <c r="GO49">
        <f>IF(BI49=2,ROUND(O49+X49+Y49+GK49,2),0)</f>
        <v>1662.73</v>
      </c>
      <c r="GP49">
        <f>IF(BI49=4,ROUND(O49+X49+Y49+GK49,2)+GX49,0)</f>
        <v>0</v>
      </c>
      <c r="GR49">
        <v>0</v>
      </c>
      <c r="GS49">
        <v>3</v>
      </c>
      <c r="GT49">
        <v>0</v>
      </c>
      <c r="GU49" t="s">
        <v>3</v>
      </c>
      <c r="GV49">
        <f>ROUND(GT49,2)</f>
        <v>0</v>
      </c>
      <c r="GW49">
        <v>1</v>
      </c>
      <c r="GX49">
        <f>ROUND(GV49*GW49*I49,2)</f>
        <v>0</v>
      </c>
      <c r="HA49">
        <v>0</v>
      </c>
      <c r="HB49">
        <v>0</v>
      </c>
      <c r="IK49">
        <v>0</v>
      </c>
    </row>
    <row r="51" spans="1:245" x14ac:dyDescent="0.2">
      <c r="A51" s="2">
        <v>51</v>
      </c>
      <c r="B51" s="2">
        <f>B20</f>
        <v>1</v>
      </c>
      <c r="C51" s="2">
        <f>A20</f>
        <v>3</v>
      </c>
      <c r="D51" s="2">
        <f>ROW(A20)</f>
        <v>20</v>
      </c>
      <c r="E51" s="2"/>
      <c r="F51" s="2" t="str">
        <f>IF(F20&lt;&gt;"",F20,"")</f>
        <v>Новая локальная смета</v>
      </c>
      <c r="G51" s="2" t="str">
        <f>IF(G20&lt;&gt;"",G20,"")</f>
        <v>Новая локальная смета</v>
      </c>
      <c r="H51" s="2">
        <v>0</v>
      </c>
      <c r="I51" s="2"/>
      <c r="J51" s="2"/>
      <c r="K51" s="2"/>
      <c r="L51" s="2"/>
      <c r="M51" s="2"/>
      <c r="N51" s="2"/>
      <c r="O51" s="2">
        <f>ROUND(AB51,2)</f>
        <v>174398.63</v>
      </c>
      <c r="P51" s="2">
        <f>ROUND(AC51,2)</f>
        <v>149106.13</v>
      </c>
      <c r="Q51" s="2">
        <f>ROUND(AD51,2)</f>
        <v>3806.31</v>
      </c>
      <c r="R51" s="2">
        <f>ROUND(AE51,2)</f>
        <v>432.37</v>
      </c>
      <c r="S51" s="2">
        <f>ROUND(AF51,2)</f>
        <v>21486.19</v>
      </c>
      <c r="T51" s="2">
        <f>ROUND(AG51,2)</f>
        <v>0</v>
      </c>
      <c r="U51" s="2">
        <f>AH51</f>
        <v>294.96160000000003</v>
      </c>
      <c r="V51" s="2">
        <f>AI51</f>
        <v>4.7836000000000007</v>
      </c>
      <c r="W51" s="2">
        <f>ROUND(AJ51,2)</f>
        <v>0</v>
      </c>
      <c r="X51" s="2">
        <f>ROUND(AK51,2)</f>
        <v>19907.72</v>
      </c>
      <c r="Y51" s="2">
        <f>ROUND(AL51,2)</f>
        <v>14013.87</v>
      </c>
      <c r="Z51" s="2"/>
      <c r="AA51" s="2"/>
      <c r="AB51" s="2">
        <f>ROUND(SUMIF(AA24:AA49,"=39046648",O24:O49),2)</f>
        <v>174398.63</v>
      </c>
      <c r="AC51" s="2">
        <f>ROUND(SUMIF(AA24:AA49,"=39046648",P24:P49),2)</f>
        <v>149106.13</v>
      </c>
      <c r="AD51" s="2">
        <f>ROUND(SUMIF(AA24:AA49,"=39046648",Q24:Q49),2)</f>
        <v>3806.31</v>
      </c>
      <c r="AE51" s="2">
        <f>ROUND(SUMIF(AA24:AA49,"=39046648",R24:R49),2)</f>
        <v>432.37</v>
      </c>
      <c r="AF51" s="2">
        <f>ROUND(SUMIF(AA24:AA49,"=39046648",S24:S49),2)</f>
        <v>21486.19</v>
      </c>
      <c r="AG51" s="2">
        <f>ROUND(SUMIF(AA24:AA49,"=39046648",T24:T49),2)</f>
        <v>0</v>
      </c>
      <c r="AH51" s="2">
        <f>SUMIF(AA24:AA49,"=39046648",U24:U49)</f>
        <v>294.96160000000003</v>
      </c>
      <c r="AI51" s="2">
        <f>SUMIF(AA24:AA49,"=39046648",V24:V49)</f>
        <v>4.7836000000000007</v>
      </c>
      <c r="AJ51" s="2">
        <f>ROUND(SUMIF(AA24:AA49,"=39046648",W24:W49),2)</f>
        <v>0</v>
      </c>
      <c r="AK51" s="2">
        <f>ROUND(SUMIF(AA24:AA49,"=39046648",X24:X49),2)</f>
        <v>19907.72</v>
      </c>
      <c r="AL51" s="2">
        <f>ROUND(SUMIF(AA24:AA49,"=39046648",Y24:Y49),2)</f>
        <v>14013.87</v>
      </c>
      <c r="AM51" s="2"/>
      <c r="AN51" s="2"/>
      <c r="AO51" s="2">
        <f>ROUND(BX51,2)</f>
        <v>0</v>
      </c>
      <c r="AP51" s="2">
        <f>ROUND(BY51,2)</f>
        <v>0</v>
      </c>
      <c r="AQ51" s="2">
        <f>ROUND(BZ51,2)</f>
        <v>0</v>
      </c>
      <c r="AR51" s="2">
        <f>ROUND(CA51,2)</f>
        <v>208320.22</v>
      </c>
      <c r="AS51" s="2">
        <f>ROUND(CB51,2)</f>
        <v>0</v>
      </c>
      <c r="AT51" s="2">
        <f>ROUND(CC51,2)</f>
        <v>208320.22</v>
      </c>
      <c r="AU51" s="2">
        <f>ROUND(CD51,2)</f>
        <v>0</v>
      </c>
      <c r="AV51" s="2">
        <f>ROUND(CE51,2)</f>
        <v>149106.13</v>
      </c>
      <c r="AW51" s="2">
        <f>ROUND(CF51,2)</f>
        <v>149106.13</v>
      </c>
      <c r="AX51" s="2">
        <f>ROUND(CG51,2)</f>
        <v>0</v>
      </c>
      <c r="AY51" s="2">
        <f>ROUND(CH51,2)</f>
        <v>149106.13</v>
      </c>
      <c r="AZ51" s="2">
        <f>ROUND(CI51,2)</f>
        <v>0</v>
      </c>
      <c r="BA51" s="2">
        <f>ROUND(CJ51,2)</f>
        <v>0</v>
      </c>
      <c r="BB51" s="2">
        <f>ROUND(CK51,2)</f>
        <v>0</v>
      </c>
      <c r="BC51" s="2">
        <f>ROUND(CL51,2)</f>
        <v>0</v>
      </c>
      <c r="BD51" s="2"/>
      <c r="BE51" s="2"/>
      <c r="BF51" s="2"/>
      <c r="BG51" s="2"/>
      <c r="BH51" s="2"/>
      <c r="BI51" s="2"/>
      <c r="BJ51" s="2"/>
      <c r="BK51" s="2"/>
      <c r="BL51" s="2"/>
      <c r="BM51" s="2"/>
      <c r="BN51" s="2"/>
      <c r="BO51" s="2"/>
      <c r="BP51" s="2"/>
      <c r="BQ51" s="2"/>
      <c r="BR51" s="2"/>
      <c r="BS51" s="2"/>
      <c r="BT51" s="2"/>
      <c r="BU51" s="2"/>
      <c r="BV51" s="2"/>
      <c r="BW51" s="2"/>
      <c r="BX51" s="2">
        <f>ROUND(SUMIF(AA24:AA49,"=39046648",FQ24:FQ49),2)</f>
        <v>0</v>
      </c>
      <c r="BY51" s="2">
        <f>ROUND(SUMIF(AA24:AA49,"=39046648",FR24:FR49),2)</f>
        <v>0</v>
      </c>
      <c r="BZ51" s="2">
        <f>ROUND(SUMIF(AA24:AA49,"=39046648",GL24:GL49),2)</f>
        <v>0</v>
      </c>
      <c r="CA51" s="2">
        <f>ROUND(SUMIF(AA24:AA49,"=39046648",GM24:GM49),2)</f>
        <v>208320.22</v>
      </c>
      <c r="CB51" s="2">
        <f>ROUND(SUMIF(AA24:AA49,"=39046648",GN24:GN49),2)</f>
        <v>0</v>
      </c>
      <c r="CC51" s="2">
        <f>ROUND(SUMIF(AA24:AA49,"=39046648",GO24:GO49),2)</f>
        <v>208320.22</v>
      </c>
      <c r="CD51" s="2">
        <f>ROUND(SUMIF(AA24:AA49,"=39046648",GP24:GP49),2)</f>
        <v>0</v>
      </c>
      <c r="CE51" s="2">
        <f>AC51-BX51</f>
        <v>149106.13</v>
      </c>
      <c r="CF51" s="2">
        <f>AC51-BY51</f>
        <v>149106.13</v>
      </c>
      <c r="CG51" s="2">
        <f>BX51-BZ51</f>
        <v>0</v>
      </c>
      <c r="CH51" s="2">
        <f>AC51-BX51-BY51+BZ51</f>
        <v>149106.13</v>
      </c>
      <c r="CI51" s="2">
        <f>BY51-BZ51</f>
        <v>0</v>
      </c>
      <c r="CJ51" s="2">
        <f>ROUND(SUMIF(AA24:AA49,"=39046648",GX24:GX49),2)</f>
        <v>0</v>
      </c>
      <c r="CK51" s="2">
        <f>ROUND(SUMIF(AA24:AA49,"=39046648",GY24:GY49),2)</f>
        <v>0</v>
      </c>
      <c r="CL51" s="2">
        <f>ROUND(SUMIF(AA24:AA49,"=39046648",GZ24:GZ49),2)</f>
        <v>0</v>
      </c>
      <c r="CM51" s="2"/>
      <c r="CN51" s="2"/>
      <c r="CO51" s="2"/>
      <c r="CP51" s="2"/>
      <c r="CQ51" s="2"/>
      <c r="CR51" s="2"/>
      <c r="CS51" s="2"/>
      <c r="CT51" s="2"/>
      <c r="CU51" s="2"/>
      <c r="CV51" s="2"/>
      <c r="CW51" s="2"/>
      <c r="CX51" s="2"/>
      <c r="CY51" s="2"/>
      <c r="CZ51" s="2"/>
      <c r="DA51" s="2"/>
      <c r="DB51" s="2"/>
      <c r="DC51" s="2"/>
      <c r="DD51" s="2"/>
      <c r="DE51" s="2"/>
      <c r="DF51" s="2"/>
      <c r="DG51" s="3"/>
      <c r="DH51" s="3"/>
      <c r="DI51" s="3"/>
      <c r="DJ51" s="3"/>
      <c r="DK51" s="3"/>
      <c r="DL51" s="3"/>
      <c r="DM51" s="3"/>
      <c r="DN51" s="3"/>
      <c r="DO51" s="3"/>
      <c r="DP51" s="3"/>
      <c r="DQ51" s="3"/>
      <c r="DR51" s="3"/>
      <c r="DS51" s="3"/>
      <c r="DT51" s="3"/>
      <c r="DU51" s="3"/>
      <c r="DV51" s="3"/>
      <c r="DW51" s="3"/>
      <c r="DX51" s="3"/>
      <c r="DY51" s="3"/>
      <c r="DZ51" s="3"/>
      <c r="EA51" s="3"/>
      <c r="EB51" s="3"/>
      <c r="EC51" s="3"/>
      <c r="ED51" s="3"/>
      <c r="EE51" s="3"/>
      <c r="EF51" s="3"/>
      <c r="EG51" s="3"/>
      <c r="EH51" s="3"/>
      <c r="EI51" s="3"/>
      <c r="EJ51" s="3"/>
      <c r="EK51" s="3"/>
      <c r="EL51" s="3"/>
      <c r="EM51" s="3"/>
      <c r="EN51" s="3"/>
      <c r="EO51" s="3"/>
      <c r="EP51" s="3"/>
      <c r="EQ51" s="3"/>
      <c r="ER51" s="3"/>
      <c r="ES51" s="3"/>
      <c r="ET51" s="3"/>
      <c r="EU51" s="3"/>
      <c r="EV51" s="3"/>
      <c r="EW51" s="3"/>
      <c r="EX51" s="3"/>
      <c r="EY51" s="3"/>
      <c r="EZ51" s="3"/>
      <c r="FA51" s="3"/>
      <c r="FB51" s="3"/>
      <c r="FC51" s="3"/>
      <c r="FD51" s="3"/>
      <c r="FE51" s="3"/>
      <c r="FF51" s="3"/>
      <c r="FG51" s="3"/>
      <c r="FH51" s="3"/>
      <c r="FI51" s="3"/>
      <c r="FJ51" s="3"/>
      <c r="FK51" s="3"/>
      <c r="FL51" s="3"/>
      <c r="FM51" s="3"/>
      <c r="FN51" s="3"/>
      <c r="FO51" s="3"/>
      <c r="FP51" s="3"/>
      <c r="FQ51" s="3"/>
      <c r="FR51" s="3"/>
      <c r="FS51" s="3"/>
      <c r="FT51" s="3"/>
      <c r="FU51" s="3"/>
      <c r="FV51" s="3"/>
      <c r="FW51" s="3"/>
      <c r="FX51" s="3"/>
      <c r="FY51" s="3"/>
      <c r="FZ51" s="3"/>
      <c r="GA51" s="3"/>
      <c r="GB51" s="3"/>
      <c r="GC51" s="3"/>
      <c r="GD51" s="3"/>
      <c r="GE51" s="3"/>
      <c r="GF51" s="3"/>
      <c r="GG51" s="3"/>
      <c r="GH51" s="3"/>
      <c r="GI51" s="3"/>
      <c r="GJ51" s="3"/>
      <c r="GK51" s="3"/>
      <c r="GL51" s="3"/>
      <c r="GM51" s="3"/>
      <c r="GN51" s="3"/>
      <c r="GO51" s="3"/>
      <c r="GP51" s="3"/>
      <c r="GQ51" s="3"/>
      <c r="GR51" s="3"/>
      <c r="GS51" s="3"/>
      <c r="GT51" s="3"/>
      <c r="GU51" s="3"/>
      <c r="GV51" s="3"/>
      <c r="GW51" s="3"/>
      <c r="GX51" s="3">
        <v>0</v>
      </c>
    </row>
    <row r="53" spans="1:245" x14ac:dyDescent="0.2">
      <c r="A53" s="4">
        <v>50</v>
      </c>
      <c r="B53" s="4">
        <v>0</v>
      </c>
      <c r="C53" s="4">
        <v>0</v>
      </c>
      <c r="D53" s="4">
        <v>1</v>
      </c>
      <c r="E53" s="4">
        <v>201</v>
      </c>
      <c r="F53" s="4">
        <f>ROUND(SourceП3!O51,O53)</f>
        <v>174398.63</v>
      </c>
      <c r="G53" s="4" t="s">
        <v>144</v>
      </c>
      <c r="H53" s="4" t="s">
        <v>145</v>
      </c>
      <c r="I53" s="4"/>
      <c r="J53" s="4"/>
      <c r="K53" s="4">
        <v>201</v>
      </c>
      <c r="L53" s="4">
        <v>1</v>
      </c>
      <c r="M53" s="4">
        <v>3</v>
      </c>
      <c r="N53" s="4" t="s">
        <v>3</v>
      </c>
      <c r="O53" s="4">
        <v>2</v>
      </c>
      <c r="P53" s="4"/>
      <c r="Q53" s="4"/>
      <c r="R53" s="4"/>
      <c r="S53" s="4"/>
      <c r="T53" s="4"/>
      <c r="U53" s="4"/>
      <c r="V53" s="4"/>
      <c r="W53" s="4"/>
    </row>
    <row r="54" spans="1:245" x14ac:dyDescent="0.2">
      <c r="A54" s="4">
        <v>50</v>
      </c>
      <c r="B54" s="4">
        <v>0</v>
      </c>
      <c r="C54" s="4">
        <v>0</v>
      </c>
      <c r="D54" s="4">
        <v>1</v>
      </c>
      <c r="E54" s="4">
        <v>202</v>
      </c>
      <c r="F54" s="4">
        <f>ROUND(SourceП3!P51,O54)</f>
        <v>149106.13</v>
      </c>
      <c r="G54" s="4" t="s">
        <v>146</v>
      </c>
      <c r="H54" s="4" t="s">
        <v>147</v>
      </c>
      <c r="I54" s="4"/>
      <c r="J54" s="4"/>
      <c r="K54" s="4">
        <v>202</v>
      </c>
      <c r="L54" s="4">
        <v>2</v>
      </c>
      <c r="M54" s="4">
        <v>3</v>
      </c>
      <c r="N54" s="4" t="s">
        <v>3</v>
      </c>
      <c r="O54" s="4">
        <v>2</v>
      </c>
      <c r="P54" s="4"/>
      <c r="Q54" s="4"/>
      <c r="R54" s="4"/>
      <c r="S54" s="4"/>
      <c r="T54" s="4"/>
      <c r="U54" s="4"/>
      <c r="V54" s="4"/>
      <c r="W54" s="4"/>
    </row>
    <row r="55" spans="1:245" x14ac:dyDescent="0.2">
      <c r="A55" s="4">
        <v>50</v>
      </c>
      <c r="B55" s="4">
        <v>0</v>
      </c>
      <c r="C55" s="4">
        <v>0</v>
      </c>
      <c r="D55" s="4">
        <v>1</v>
      </c>
      <c r="E55" s="4">
        <v>222</v>
      </c>
      <c r="F55" s="4">
        <f>ROUND(SourceП3!AO51,O55)</f>
        <v>0</v>
      </c>
      <c r="G55" s="4" t="s">
        <v>148</v>
      </c>
      <c r="H55" s="4" t="s">
        <v>149</v>
      </c>
      <c r="I55" s="4"/>
      <c r="J55" s="4"/>
      <c r="K55" s="4">
        <v>222</v>
      </c>
      <c r="L55" s="4">
        <v>3</v>
      </c>
      <c r="M55" s="4">
        <v>3</v>
      </c>
      <c r="N55" s="4" t="s">
        <v>3</v>
      </c>
      <c r="O55" s="4">
        <v>2</v>
      </c>
      <c r="P55" s="4"/>
      <c r="Q55" s="4"/>
      <c r="R55" s="4"/>
      <c r="S55" s="4"/>
      <c r="T55" s="4"/>
      <c r="U55" s="4"/>
      <c r="V55" s="4"/>
      <c r="W55" s="4"/>
    </row>
    <row r="56" spans="1:245" x14ac:dyDescent="0.2">
      <c r="A56" s="4">
        <v>50</v>
      </c>
      <c r="B56" s="4">
        <v>0</v>
      </c>
      <c r="C56" s="4">
        <v>0</v>
      </c>
      <c r="D56" s="4">
        <v>1</v>
      </c>
      <c r="E56" s="4">
        <v>225</v>
      </c>
      <c r="F56" s="4">
        <f>ROUND(SourceП3!AV51,O56)</f>
        <v>149106.13</v>
      </c>
      <c r="G56" s="4" t="s">
        <v>150</v>
      </c>
      <c r="H56" s="4" t="s">
        <v>151</v>
      </c>
      <c r="I56" s="4"/>
      <c r="J56" s="4"/>
      <c r="K56" s="4">
        <v>225</v>
      </c>
      <c r="L56" s="4">
        <v>4</v>
      </c>
      <c r="M56" s="4">
        <v>3</v>
      </c>
      <c r="N56" s="4" t="s">
        <v>3</v>
      </c>
      <c r="O56" s="4">
        <v>2</v>
      </c>
      <c r="P56" s="4"/>
      <c r="Q56" s="4"/>
      <c r="R56" s="4"/>
      <c r="S56" s="4"/>
      <c r="T56" s="4"/>
      <c r="U56" s="4"/>
      <c r="V56" s="4"/>
      <c r="W56" s="4"/>
    </row>
    <row r="57" spans="1:245" x14ac:dyDescent="0.2">
      <c r="A57" s="4">
        <v>50</v>
      </c>
      <c r="B57" s="4">
        <v>0</v>
      </c>
      <c r="C57" s="4">
        <v>0</v>
      </c>
      <c r="D57" s="4">
        <v>1</v>
      </c>
      <c r="E57" s="4">
        <v>226</v>
      </c>
      <c r="F57" s="4">
        <f>ROUND(SourceП3!AW51,O57)</f>
        <v>149106.13</v>
      </c>
      <c r="G57" s="4" t="s">
        <v>152</v>
      </c>
      <c r="H57" s="4" t="s">
        <v>153</v>
      </c>
      <c r="I57" s="4"/>
      <c r="J57" s="4"/>
      <c r="K57" s="4">
        <v>226</v>
      </c>
      <c r="L57" s="4">
        <v>5</v>
      </c>
      <c r="M57" s="4">
        <v>3</v>
      </c>
      <c r="N57" s="4" t="s">
        <v>3</v>
      </c>
      <c r="O57" s="4">
        <v>2</v>
      </c>
      <c r="P57" s="4"/>
      <c r="Q57" s="4"/>
      <c r="R57" s="4"/>
      <c r="S57" s="4"/>
      <c r="T57" s="4"/>
      <c r="U57" s="4"/>
      <c r="V57" s="4"/>
      <c r="W57" s="4"/>
    </row>
    <row r="58" spans="1:245" x14ac:dyDescent="0.2">
      <c r="A58" s="4">
        <v>50</v>
      </c>
      <c r="B58" s="4">
        <v>0</v>
      </c>
      <c r="C58" s="4">
        <v>0</v>
      </c>
      <c r="D58" s="4">
        <v>1</v>
      </c>
      <c r="E58" s="4">
        <v>227</v>
      </c>
      <c r="F58" s="4">
        <f>ROUND(SourceП3!AX51,O58)</f>
        <v>0</v>
      </c>
      <c r="G58" s="4" t="s">
        <v>154</v>
      </c>
      <c r="H58" s="4" t="s">
        <v>155</v>
      </c>
      <c r="I58" s="4"/>
      <c r="J58" s="4"/>
      <c r="K58" s="4">
        <v>227</v>
      </c>
      <c r="L58" s="4">
        <v>6</v>
      </c>
      <c r="M58" s="4">
        <v>3</v>
      </c>
      <c r="N58" s="4" t="s">
        <v>3</v>
      </c>
      <c r="O58" s="4">
        <v>2</v>
      </c>
      <c r="P58" s="4"/>
      <c r="Q58" s="4"/>
      <c r="R58" s="4"/>
      <c r="S58" s="4"/>
      <c r="T58" s="4"/>
      <c r="U58" s="4"/>
      <c r="V58" s="4"/>
      <c r="W58" s="4"/>
    </row>
    <row r="59" spans="1:245" x14ac:dyDescent="0.2">
      <c r="A59" s="4">
        <v>50</v>
      </c>
      <c r="B59" s="4">
        <v>0</v>
      </c>
      <c r="C59" s="4">
        <v>0</v>
      </c>
      <c r="D59" s="4">
        <v>1</v>
      </c>
      <c r="E59" s="4">
        <v>228</v>
      </c>
      <c r="F59" s="4">
        <f>ROUND(SourceП3!AY51,O59)</f>
        <v>149106.13</v>
      </c>
      <c r="G59" s="4" t="s">
        <v>156</v>
      </c>
      <c r="H59" s="4" t="s">
        <v>157</v>
      </c>
      <c r="I59" s="4"/>
      <c r="J59" s="4"/>
      <c r="K59" s="4">
        <v>228</v>
      </c>
      <c r="L59" s="4">
        <v>7</v>
      </c>
      <c r="M59" s="4">
        <v>3</v>
      </c>
      <c r="N59" s="4" t="s">
        <v>3</v>
      </c>
      <c r="O59" s="4">
        <v>2</v>
      </c>
      <c r="P59" s="4"/>
      <c r="Q59" s="4"/>
      <c r="R59" s="4"/>
      <c r="S59" s="4"/>
      <c r="T59" s="4"/>
      <c r="U59" s="4"/>
      <c r="V59" s="4"/>
      <c r="W59" s="4"/>
    </row>
    <row r="60" spans="1:245" x14ac:dyDescent="0.2">
      <c r="A60" s="4">
        <v>50</v>
      </c>
      <c r="B60" s="4">
        <v>0</v>
      </c>
      <c r="C60" s="4">
        <v>0</v>
      </c>
      <c r="D60" s="4">
        <v>1</v>
      </c>
      <c r="E60" s="4">
        <v>216</v>
      </c>
      <c r="F60" s="4">
        <f>ROUND(SourceП3!AP51,O60)</f>
        <v>0</v>
      </c>
      <c r="G60" s="4" t="s">
        <v>158</v>
      </c>
      <c r="H60" s="4" t="s">
        <v>159</v>
      </c>
      <c r="I60" s="4"/>
      <c r="J60" s="4"/>
      <c r="K60" s="4">
        <v>216</v>
      </c>
      <c r="L60" s="4">
        <v>8</v>
      </c>
      <c r="M60" s="4">
        <v>3</v>
      </c>
      <c r="N60" s="4" t="s">
        <v>3</v>
      </c>
      <c r="O60" s="4">
        <v>2</v>
      </c>
      <c r="P60" s="4"/>
      <c r="Q60" s="4"/>
      <c r="R60" s="4"/>
      <c r="S60" s="4"/>
      <c r="T60" s="4"/>
      <c r="U60" s="4"/>
      <c r="V60" s="4"/>
      <c r="W60" s="4"/>
    </row>
    <row r="61" spans="1:245" x14ac:dyDescent="0.2">
      <c r="A61" s="4">
        <v>50</v>
      </c>
      <c r="B61" s="4">
        <v>0</v>
      </c>
      <c r="C61" s="4">
        <v>0</v>
      </c>
      <c r="D61" s="4">
        <v>1</v>
      </c>
      <c r="E61" s="4">
        <v>223</v>
      </c>
      <c r="F61" s="4">
        <f>ROUND(SourceП3!AQ51,O61)</f>
        <v>0</v>
      </c>
      <c r="G61" s="4" t="s">
        <v>160</v>
      </c>
      <c r="H61" s="4" t="s">
        <v>161</v>
      </c>
      <c r="I61" s="4"/>
      <c r="J61" s="4"/>
      <c r="K61" s="4">
        <v>223</v>
      </c>
      <c r="L61" s="4">
        <v>9</v>
      </c>
      <c r="M61" s="4">
        <v>3</v>
      </c>
      <c r="N61" s="4" t="s">
        <v>3</v>
      </c>
      <c r="O61" s="4">
        <v>2</v>
      </c>
      <c r="P61" s="4"/>
      <c r="Q61" s="4"/>
      <c r="R61" s="4"/>
      <c r="S61" s="4"/>
      <c r="T61" s="4"/>
      <c r="U61" s="4"/>
      <c r="V61" s="4"/>
      <c r="W61" s="4"/>
    </row>
    <row r="62" spans="1:245" x14ac:dyDescent="0.2">
      <c r="A62" s="4">
        <v>50</v>
      </c>
      <c r="B62" s="4">
        <v>0</v>
      </c>
      <c r="C62" s="4">
        <v>0</v>
      </c>
      <c r="D62" s="4">
        <v>1</v>
      </c>
      <c r="E62" s="4">
        <v>229</v>
      </c>
      <c r="F62" s="4">
        <f>ROUND(SourceП3!AZ51,O62)</f>
        <v>0</v>
      </c>
      <c r="G62" s="4" t="s">
        <v>162</v>
      </c>
      <c r="H62" s="4" t="s">
        <v>163</v>
      </c>
      <c r="I62" s="4"/>
      <c r="J62" s="4"/>
      <c r="K62" s="4">
        <v>229</v>
      </c>
      <c r="L62" s="4">
        <v>10</v>
      </c>
      <c r="M62" s="4">
        <v>3</v>
      </c>
      <c r="N62" s="4" t="s">
        <v>3</v>
      </c>
      <c r="O62" s="4">
        <v>2</v>
      </c>
      <c r="P62" s="4"/>
      <c r="Q62" s="4"/>
      <c r="R62" s="4"/>
      <c r="S62" s="4"/>
      <c r="T62" s="4"/>
      <c r="U62" s="4"/>
      <c r="V62" s="4"/>
      <c r="W62" s="4"/>
    </row>
    <row r="63" spans="1:245" x14ac:dyDescent="0.2">
      <c r="A63" s="4">
        <v>50</v>
      </c>
      <c r="B63" s="4">
        <v>0</v>
      </c>
      <c r="C63" s="4">
        <v>0</v>
      </c>
      <c r="D63" s="4">
        <v>1</v>
      </c>
      <c r="E63" s="4">
        <v>203</v>
      </c>
      <c r="F63" s="4">
        <f>ROUND(SourceП3!Q51,O63)</f>
        <v>3806.31</v>
      </c>
      <c r="G63" s="4" t="s">
        <v>164</v>
      </c>
      <c r="H63" s="4" t="s">
        <v>165</v>
      </c>
      <c r="I63" s="4"/>
      <c r="J63" s="4"/>
      <c r="K63" s="4">
        <v>203</v>
      </c>
      <c r="L63" s="4">
        <v>11</v>
      </c>
      <c r="M63" s="4">
        <v>3</v>
      </c>
      <c r="N63" s="4" t="s">
        <v>3</v>
      </c>
      <c r="O63" s="4">
        <v>2</v>
      </c>
      <c r="P63" s="4"/>
      <c r="Q63" s="4"/>
      <c r="R63" s="4"/>
      <c r="S63" s="4"/>
      <c r="T63" s="4"/>
      <c r="U63" s="4"/>
      <c r="V63" s="4"/>
      <c r="W63" s="4"/>
    </row>
    <row r="64" spans="1:245" x14ac:dyDescent="0.2">
      <c r="A64" s="4">
        <v>50</v>
      </c>
      <c r="B64" s="4">
        <v>0</v>
      </c>
      <c r="C64" s="4">
        <v>0</v>
      </c>
      <c r="D64" s="4">
        <v>1</v>
      </c>
      <c r="E64" s="4">
        <v>231</v>
      </c>
      <c r="F64" s="4">
        <f>ROUND(SourceП3!BB51,O64)</f>
        <v>0</v>
      </c>
      <c r="G64" s="4" t="s">
        <v>166</v>
      </c>
      <c r="H64" s="4" t="s">
        <v>167</v>
      </c>
      <c r="I64" s="4"/>
      <c r="J64" s="4"/>
      <c r="K64" s="4">
        <v>231</v>
      </c>
      <c r="L64" s="4">
        <v>12</v>
      </c>
      <c r="M64" s="4">
        <v>3</v>
      </c>
      <c r="N64" s="4" t="s">
        <v>3</v>
      </c>
      <c r="O64" s="4">
        <v>2</v>
      </c>
      <c r="P64" s="4"/>
      <c r="Q64" s="4"/>
      <c r="R64" s="4"/>
      <c r="S64" s="4"/>
      <c r="T64" s="4"/>
      <c r="U64" s="4"/>
      <c r="V64" s="4"/>
      <c r="W64" s="4"/>
    </row>
    <row r="65" spans="1:23" x14ac:dyDescent="0.2">
      <c r="A65" s="4">
        <v>50</v>
      </c>
      <c r="B65" s="4">
        <v>0</v>
      </c>
      <c r="C65" s="4">
        <v>0</v>
      </c>
      <c r="D65" s="4">
        <v>1</v>
      </c>
      <c r="E65" s="4">
        <v>204</v>
      </c>
      <c r="F65" s="4">
        <f>ROUND(SourceП3!R51,O65)</f>
        <v>432.37</v>
      </c>
      <c r="G65" s="4" t="s">
        <v>168</v>
      </c>
      <c r="H65" s="4" t="s">
        <v>169</v>
      </c>
      <c r="I65" s="4"/>
      <c r="J65" s="4"/>
      <c r="K65" s="4">
        <v>204</v>
      </c>
      <c r="L65" s="4">
        <v>13</v>
      </c>
      <c r="M65" s="4">
        <v>3</v>
      </c>
      <c r="N65" s="4" t="s">
        <v>3</v>
      </c>
      <c r="O65" s="4">
        <v>2</v>
      </c>
      <c r="P65" s="4"/>
      <c r="Q65" s="4"/>
      <c r="R65" s="4"/>
      <c r="S65" s="4"/>
      <c r="T65" s="4"/>
      <c r="U65" s="4"/>
      <c r="V65" s="4"/>
      <c r="W65" s="4"/>
    </row>
    <row r="66" spans="1:23" x14ac:dyDescent="0.2">
      <c r="A66" s="4">
        <v>50</v>
      </c>
      <c r="B66" s="4">
        <v>0</v>
      </c>
      <c r="C66" s="4">
        <v>0</v>
      </c>
      <c r="D66" s="4">
        <v>1</v>
      </c>
      <c r="E66" s="4">
        <v>205</v>
      </c>
      <c r="F66" s="4">
        <f>ROUND(SourceП3!S51,O66)</f>
        <v>21486.19</v>
      </c>
      <c r="G66" s="4" t="s">
        <v>170</v>
      </c>
      <c r="H66" s="4" t="s">
        <v>171</v>
      </c>
      <c r="I66" s="4"/>
      <c r="J66" s="4"/>
      <c r="K66" s="4">
        <v>205</v>
      </c>
      <c r="L66" s="4">
        <v>14</v>
      </c>
      <c r="M66" s="4">
        <v>3</v>
      </c>
      <c r="N66" s="4" t="s">
        <v>3</v>
      </c>
      <c r="O66" s="4">
        <v>2</v>
      </c>
      <c r="P66" s="4"/>
      <c r="Q66" s="4"/>
      <c r="R66" s="4"/>
      <c r="S66" s="4"/>
      <c r="T66" s="4"/>
      <c r="U66" s="4"/>
      <c r="V66" s="4"/>
      <c r="W66" s="4"/>
    </row>
    <row r="67" spans="1:23" x14ac:dyDescent="0.2">
      <c r="A67" s="4">
        <v>50</v>
      </c>
      <c r="B67" s="4">
        <v>0</v>
      </c>
      <c r="C67" s="4">
        <v>0</v>
      </c>
      <c r="D67" s="4">
        <v>1</v>
      </c>
      <c r="E67" s="4">
        <v>232</v>
      </c>
      <c r="F67" s="4">
        <f>ROUND(SourceП3!BC51,O67)</f>
        <v>0</v>
      </c>
      <c r="G67" s="4" t="s">
        <v>172</v>
      </c>
      <c r="H67" s="4" t="s">
        <v>173</v>
      </c>
      <c r="I67" s="4"/>
      <c r="J67" s="4"/>
      <c r="K67" s="4">
        <v>232</v>
      </c>
      <c r="L67" s="4">
        <v>15</v>
      </c>
      <c r="M67" s="4">
        <v>3</v>
      </c>
      <c r="N67" s="4" t="s">
        <v>3</v>
      </c>
      <c r="O67" s="4">
        <v>2</v>
      </c>
      <c r="P67" s="4"/>
      <c r="Q67" s="4"/>
      <c r="R67" s="4"/>
      <c r="S67" s="4"/>
      <c r="T67" s="4"/>
      <c r="U67" s="4"/>
      <c r="V67" s="4"/>
      <c r="W67" s="4"/>
    </row>
    <row r="68" spans="1:23" x14ac:dyDescent="0.2">
      <c r="A68" s="4">
        <v>50</v>
      </c>
      <c r="B68" s="4">
        <v>0</v>
      </c>
      <c r="C68" s="4">
        <v>0</v>
      </c>
      <c r="D68" s="4">
        <v>1</v>
      </c>
      <c r="E68" s="4">
        <v>214</v>
      </c>
      <c r="F68" s="4">
        <f>ROUND(SourceП3!AS51,O68)</f>
        <v>0</v>
      </c>
      <c r="G68" s="4" t="s">
        <v>174</v>
      </c>
      <c r="H68" s="4" t="s">
        <v>175</v>
      </c>
      <c r="I68" s="4"/>
      <c r="J68" s="4"/>
      <c r="K68" s="4">
        <v>214</v>
      </c>
      <c r="L68" s="4">
        <v>16</v>
      </c>
      <c r="M68" s="4">
        <v>3</v>
      </c>
      <c r="N68" s="4" t="s">
        <v>3</v>
      </c>
      <c r="O68" s="4">
        <v>2</v>
      </c>
      <c r="P68" s="4"/>
      <c r="Q68" s="4"/>
      <c r="R68" s="4"/>
      <c r="S68" s="4"/>
      <c r="T68" s="4"/>
      <c r="U68" s="4"/>
      <c r="V68" s="4"/>
      <c r="W68" s="4"/>
    </row>
    <row r="69" spans="1:23" x14ac:dyDescent="0.2">
      <c r="A69" s="4">
        <v>50</v>
      </c>
      <c r="B69" s="4">
        <v>0</v>
      </c>
      <c r="C69" s="4">
        <v>0</v>
      </c>
      <c r="D69" s="4">
        <v>1</v>
      </c>
      <c r="E69" s="4">
        <v>215</v>
      </c>
      <c r="F69" s="4">
        <f>ROUND(SourceП3!AT51,O69)</f>
        <v>208320.22</v>
      </c>
      <c r="G69" s="4" t="s">
        <v>176</v>
      </c>
      <c r="H69" s="4" t="s">
        <v>177</v>
      </c>
      <c r="I69" s="4"/>
      <c r="J69" s="4"/>
      <c r="K69" s="4">
        <v>215</v>
      </c>
      <c r="L69" s="4">
        <v>17</v>
      </c>
      <c r="M69" s="4">
        <v>3</v>
      </c>
      <c r="N69" s="4" t="s">
        <v>3</v>
      </c>
      <c r="O69" s="4">
        <v>2</v>
      </c>
      <c r="P69" s="4"/>
      <c r="Q69" s="4"/>
      <c r="R69" s="4"/>
      <c r="S69" s="4"/>
      <c r="T69" s="4"/>
      <c r="U69" s="4"/>
      <c r="V69" s="4"/>
      <c r="W69" s="4"/>
    </row>
    <row r="70" spans="1:23" x14ac:dyDescent="0.2">
      <c r="A70" s="4">
        <v>50</v>
      </c>
      <c r="B70" s="4">
        <v>0</v>
      </c>
      <c r="C70" s="4">
        <v>0</v>
      </c>
      <c r="D70" s="4">
        <v>1</v>
      </c>
      <c r="E70" s="4">
        <v>217</v>
      </c>
      <c r="F70" s="4">
        <f>ROUND(SourceП3!AU51,O70)</f>
        <v>0</v>
      </c>
      <c r="G70" s="4" t="s">
        <v>178</v>
      </c>
      <c r="H70" s="4" t="s">
        <v>179</v>
      </c>
      <c r="I70" s="4"/>
      <c r="J70" s="4"/>
      <c r="K70" s="4">
        <v>217</v>
      </c>
      <c r="L70" s="4">
        <v>18</v>
      </c>
      <c r="M70" s="4">
        <v>3</v>
      </c>
      <c r="N70" s="4" t="s">
        <v>3</v>
      </c>
      <c r="O70" s="4">
        <v>2</v>
      </c>
      <c r="P70" s="4"/>
      <c r="Q70" s="4"/>
      <c r="R70" s="4"/>
      <c r="S70" s="4"/>
      <c r="T70" s="4"/>
      <c r="U70" s="4"/>
      <c r="V70" s="4"/>
      <c r="W70" s="4"/>
    </row>
    <row r="71" spans="1:23" x14ac:dyDescent="0.2">
      <c r="A71" s="4">
        <v>50</v>
      </c>
      <c r="B71" s="4">
        <v>0</v>
      </c>
      <c r="C71" s="4">
        <v>0</v>
      </c>
      <c r="D71" s="4">
        <v>1</v>
      </c>
      <c r="E71" s="4">
        <v>230</v>
      </c>
      <c r="F71" s="4">
        <f>ROUND(SourceП3!BA51,O71)</f>
        <v>0</v>
      </c>
      <c r="G71" s="4" t="s">
        <v>180</v>
      </c>
      <c r="H71" s="4" t="s">
        <v>181</v>
      </c>
      <c r="I71" s="4"/>
      <c r="J71" s="4"/>
      <c r="K71" s="4">
        <v>230</v>
      </c>
      <c r="L71" s="4">
        <v>19</v>
      </c>
      <c r="M71" s="4">
        <v>3</v>
      </c>
      <c r="N71" s="4" t="s">
        <v>3</v>
      </c>
      <c r="O71" s="4">
        <v>2</v>
      </c>
      <c r="P71" s="4"/>
      <c r="Q71" s="4"/>
      <c r="R71" s="4"/>
      <c r="S71" s="4"/>
      <c r="T71" s="4"/>
      <c r="U71" s="4"/>
      <c r="V71" s="4"/>
      <c r="W71" s="4"/>
    </row>
    <row r="72" spans="1:23" x14ac:dyDescent="0.2">
      <c r="A72" s="4">
        <v>50</v>
      </c>
      <c r="B72" s="4">
        <v>0</v>
      </c>
      <c r="C72" s="4">
        <v>0</v>
      </c>
      <c r="D72" s="4">
        <v>1</v>
      </c>
      <c r="E72" s="4">
        <v>206</v>
      </c>
      <c r="F72" s="4">
        <f>ROUND(SourceП3!T51,O72)</f>
        <v>0</v>
      </c>
      <c r="G72" s="4" t="s">
        <v>182</v>
      </c>
      <c r="H72" s="4" t="s">
        <v>183</v>
      </c>
      <c r="I72" s="4"/>
      <c r="J72" s="4"/>
      <c r="K72" s="4">
        <v>206</v>
      </c>
      <c r="L72" s="4">
        <v>20</v>
      </c>
      <c r="M72" s="4">
        <v>3</v>
      </c>
      <c r="N72" s="4" t="s">
        <v>3</v>
      </c>
      <c r="O72" s="4">
        <v>2</v>
      </c>
      <c r="P72" s="4"/>
      <c r="Q72" s="4"/>
      <c r="R72" s="4"/>
      <c r="S72" s="4"/>
      <c r="T72" s="4"/>
      <c r="U72" s="4"/>
      <c r="V72" s="4"/>
      <c r="W72" s="4"/>
    </row>
    <row r="73" spans="1:23" x14ac:dyDescent="0.2">
      <c r="A73" s="4">
        <v>50</v>
      </c>
      <c r="B73" s="4">
        <v>0</v>
      </c>
      <c r="C73" s="4">
        <v>0</v>
      </c>
      <c r="D73" s="4">
        <v>1</v>
      </c>
      <c r="E73" s="4">
        <v>207</v>
      </c>
      <c r="F73" s="4">
        <f>SourceП3!U51</f>
        <v>294.96160000000003</v>
      </c>
      <c r="G73" s="4" t="s">
        <v>184</v>
      </c>
      <c r="H73" s="4" t="s">
        <v>185</v>
      </c>
      <c r="I73" s="4"/>
      <c r="J73" s="4"/>
      <c r="K73" s="4">
        <v>207</v>
      </c>
      <c r="L73" s="4">
        <v>21</v>
      </c>
      <c r="M73" s="4">
        <v>3</v>
      </c>
      <c r="N73" s="4" t="s">
        <v>3</v>
      </c>
      <c r="O73" s="4">
        <v>-1</v>
      </c>
      <c r="P73" s="4"/>
      <c r="Q73" s="4"/>
      <c r="R73" s="4"/>
      <c r="S73" s="4"/>
      <c r="T73" s="4"/>
      <c r="U73" s="4"/>
      <c r="V73" s="4"/>
      <c r="W73" s="4"/>
    </row>
    <row r="74" spans="1:23" x14ac:dyDescent="0.2">
      <c r="A74" s="4">
        <v>50</v>
      </c>
      <c r="B74" s="4">
        <v>0</v>
      </c>
      <c r="C74" s="4">
        <v>0</v>
      </c>
      <c r="D74" s="4">
        <v>1</v>
      </c>
      <c r="E74" s="4">
        <v>208</v>
      </c>
      <c r="F74" s="4">
        <f>SourceП3!V51</f>
        <v>4.7836000000000007</v>
      </c>
      <c r="G74" s="4" t="s">
        <v>186</v>
      </c>
      <c r="H74" s="4" t="s">
        <v>187</v>
      </c>
      <c r="I74" s="4"/>
      <c r="J74" s="4"/>
      <c r="K74" s="4">
        <v>208</v>
      </c>
      <c r="L74" s="4">
        <v>22</v>
      </c>
      <c r="M74" s="4">
        <v>3</v>
      </c>
      <c r="N74" s="4" t="s">
        <v>3</v>
      </c>
      <c r="O74" s="4">
        <v>-1</v>
      </c>
      <c r="P74" s="4"/>
      <c r="Q74" s="4"/>
      <c r="R74" s="4"/>
      <c r="S74" s="4"/>
      <c r="T74" s="4"/>
      <c r="U74" s="4"/>
      <c r="V74" s="4"/>
      <c r="W74" s="4"/>
    </row>
    <row r="75" spans="1:23" x14ac:dyDescent="0.2">
      <c r="A75" s="4">
        <v>50</v>
      </c>
      <c r="B75" s="4">
        <v>0</v>
      </c>
      <c r="C75" s="4">
        <v>0</v>
      </c>
      <c r="D75" s="4">
        <v>1</v>
      </c>
      <c r="E75" s="4">
        <v>209</v>
      </c>
      <c r="F75" s="4">
        <f>ROUND(SourceП3!W51,O75)</f>
        <v>0</v>
      </c>
      <c r="G75" s="4" t="s">
        <v>188</v>
      </c>
      <c r="H75" s="4" t="s">
        <v>189</v>
      </c>
      <c r="I75" s="4"/>
      <c r="J75" s="4"/>
      <c r="K75" s="4">
        <v>209</v>
      </c>
      <c r="L75" s="4">
        <v>23</v>
      </c>
      <c r="M75" s="4">
        <v>3</v>
      </c>
      <c r="N75" s="4" t="s">
        <v>3</v>
      </c>
      <c r="O75" s="4">
        <v>2</v>
      </c>
      <c r="P75" s="4"/>
      <c r="Q75" s="4"/>
      <c r="R75" s="4"/>
      <c r="S75" s="4"/>
      <c r="T75" s="4"/>
      <c r="U75" s="4"/>
      <c r="V75" s="4"/>
      <c r="W75" s="4"/>
    </row>
    <row r="76" spans="1:23" x14ac:dyDescent="0.2">
      <c r="A76" s="4">
        <v>50</v>
      </c>
      <c r="B76" s="4">
        <v>0</v>
      </c>
      <c r="C76" s="4">
        <v>0</v>
      </c>
      <c r="D76" s="4">
        <v>1</v>
      </c>
      <c r="E76" s="4">
        <v>210</v>
      </c>
      <c r="F76" s="4">
        <f>ROUND(SourceП3!X51,O76)</f>
        <v>19907.72</v>
      </c>
      <c r="G76" s="4" t="s">
        <v>190</v>
      </c>
      <c r="H76" s="4" t="s">
        <v>191</v>
      </c>
      <c r="I76" s="4"/>
      <c r="J76" s="4"/>
      <c r="K76" s="4">
        <v>210</v>
      </c>
      <c r="L76" s="4">
        <v>24</v>
      </c>
      <c r="M76" s="4">
        <v>3</v>
      </c>
      <c r="N76" s="4" t="s">
        <v>3</v>
      </c>
      <c r="O76" s="4">
        <v>2</v>
      </c>
      <c r="P76" s="4"/>
      <c r="Q76" s="4"/>
      <c r="R76" s="4"/>
      <c r="S76" s="4"/>
      <c r="T76" s="4"/>
      <c r="U76" s="4"/>
      <c r="V76" s="4"/>
      <c r="W76" s="4"/>
    </row>
    <row r="77" spans="1:23" x14ac:dyDescent="0.2">
      <c r="A77" s="4">
        <v>50</v>
      </c>
      <c r="B77" s="4">
        <v>0</v>
      </c>
      <c r="C77" s="4">
        <v>0</v>
      </c>
      <c r="D77" s="4">
        <v>1</v>
      </c>
      <c r="E77" s="4">
        <v>211</v>
      </c>
      <c r="F77" s="4">
        <f>ROUND(SourceП3!Y51,O77)</f>
        <v>14013.87</v>
      </c>
      <c r="G77" s="4" t="s">
        <v>192</v>
      </c>
      <c r="H77" s="4" t="s">
        <v>193</v>
      </c>
      <c r="I77" s="4"/>
      <c r="J77" s="4"/>
      <c r="K77" s="4">
        <v>211</v>
      </c>
      <c r="L77" s="4">
        <v>25</v>
      </c>
      <c r="M77" s="4">
        <v>3</v>
      </c>
      <c r="N77" s="4" t="s">
        <v>3</v>
      </c>
      <c r="O77" s="4">
        <v>2</v>
      </c>
      <c r="P77" s="4"/>
      <c r="Q77" s="4"/>
      <c r="R77" s="4"/>
      <c r="S77" s="4"/>
      <c r="T77" s="4"/>
      <c r="U77" s="4"/>
      <c r="V77" s="4"/>
      <c r="W77" s="4"/>
    </row>
    <row r="78" spans="1:23" x14ac:dyDescent="0.2">
      <c r="A78" s="4">
        <v>50</v>
      </c>
      <c r="B78" s="4">
        <v>0</v>
      </c>
      <c r="C78" s="4">
        <v>0</v>
      </c>
      <c r="D78" s="4">
        <v>1</v>
      </c>
      <c r="E78" s="4">
        <v>224</v>
      </c>
      <c r="F78" s="4">
        <f>ROUND(SourceП3!AR51,O78)</f>
        <v>208320.22</v>
      </c>
      <c r="G78" s="4" t="s">
        <v>194</v>
      </c>
      <c r="H78" s="4" t="s">
        <v>195</v>
      </c>
      <c r="I78" s="4"/>
      <c r="J78" s="4"/>
      <c r="K78" s="4">
        <v>224</v>
      </c>
      <c r="L78" s="4">
        <v>26</v>
      </c>
      <c r="M78" s="4">
        <v>3</v>
      </c>
      <c r="N78" s="4" t="s">
        <v>3</v>
      </c>
      <c r="O78" s="4">
        <v>2</v>
      </c>
      <c r="P78" s="4"/>
      <c r="Q78" s="4"/>
      <c r="R78" s="4"/>
      <c r="S78" s="4"/>
      <c r="T78" s="4"/>
      <c r="U78" s="4"/>
      <c r="V78" s="4"/>
      <c r="W78" s="4"/>
    </row>
    <row r="79" spans="1:23" x14ac:dyDescent="0.2">
      <c r="A79" s="4">
        <v>50</v>
      </c>
      <c r="B79" s="4">
        <v>1</v>
      </c>
      <c r="C79" s="4">
        <v>0</v>
      </c>
      <c r="D79" s="4">
        <v>2</v>
      </c>
      <c r="E79" s="4">
        <v>0</v>
      </c>
      <c r="F79" s="4">
        <f>ROUND(F78,O79)</f>
        <v>208320.22</v>
      </c>
      <c r="G79" s="4" t="s">
        <v>196</v>
      </c>
      <c r="H79" s="4" t="s">
        <v>197</v>
      </c>
      <c r="I79" s="4"/>
      <c r="J79" s="4"/>
      <c r="K79" s="4">
        <v>212</v>
      </c>
      <c r="L79" s="4">
        <v>27</v>
      </c>
      <c r="M79" s="4">
        <v>0</v>
      </c>
      <c r="N79" s="4" t="s">
        <v>3</v>
      </c>
      <c r="O79" s="4">
        <v>2</v>
      </c>
      <c r="P79" s="4"/>
      <c r="Q79" s="4"/>
      <c r="R79" s="4"/>
      <c r="S79" s="4"/>
      <c r="T79" s="4"/>
      <c r="U79" s="4"/>
      <c r="V79" s="4"/>
      <c r="W79" s="4"/>
    </row>
    <row r="80" spans="1:23" x14ac:dyDescent="0.2">
      <c r="A80" s="4">
        <v>50</v>
      </c>
      <c r="B80" s="4">
        <v>1</v>
      </c>
      <c r="C80" s="4">
        <v>0</v>
      </c>
      <c r="D80" s="4">
        <v>2</v>
      </c>
      <c r="E80" s="4">
        <v>0</v>
      </c>
      <c r="F80" s="4">
        <f>ROUND(F79*0.18,O80)</f>
        <v>37497.64</v>
      </c>
      <c r="G80" s="4" t="s">
        <v>198</v>
      </c>
      <c r="H80" s="4" t="s">
        <v>199</v>
      </c>
      <c r="I80" s="4"/>
      <c r="J80" s="4"/>
      <c r="K80" s="4">
        <v>212</v>
      </c>
      <c r="L80" s="4">
        <v>28</v>
      </c>
      <c r="M80" s="4">
        <v>0</v>
      </c>
      <c r="N80" s="4" t="s">
        <v>3</v>
      </c>
      <c r="O80" s="4">
        <v>2</v>
      </c>
      <c r="P80" s="4"/>
      <c r="Q80" s="4"/>
      <c r="R80" s="4"/>
      <c r="S80" s="4"/>
      <c r="T80" s="4"/>
      <c r="U80" s="4"/>
      <c r="V80" s="4"/>
      <c r="W80" s="4"/>
    </row>
    <row r="81" spans="1:206" x14ac:dyDescent="0.2">
      <c r="A81" s="4">
        <v>50</v>
      </c>
      <c r="B81" s="4">
        <v>1</v>
      </c>
      <c r="C81" s="4">
        <v>0</v>
      </c>
      <c r="D81" s="4">
        <v>2</v>
      </c>
      <c r="E81" s="4">
        <v>213</v>
      </c>
      <c r="F81" s="4">
        <f>ROUND(F79+F80,O81)</f>
        <v>245817.86</v>
      </c>
      <c r="G81" s="4" t="s">
        <v>200</v>
      </c>
      <c r="H81" s="4" t="s">
        <v>194</v>
      </c>
      <c r="I81" s="4"/>
      <c r="J81" s="4"/>
      <c r="K81" s="4">
        <v>212</v>
      </c>
      <c r="L81" s="4">
        <v>29</v>
      </c>
      <c r="M81" s="4">
        <v>0</v>
      </c>
      <c r="N81" s="4" t="s">
        <v>3</v>
      </c>
      <c r="O81" s="4">
        <v>2</v>
      </c>
      <c r="P81" s="4"/>
      <c r="Q81" s="4"/>
      <c r="R81" s="4"/>
      <c r="S81" s="4"/>
      <c r="T81" s="4"/>
      <c r="U81" s="4"/>
      <c r="V81" s="4"/>
      <c r="W81" s="4"/>
    </row>
    <row r="83" spans="1:206" x14ac:dyDescent="0.2">
      <c r="A83" s="2">
        <v>51</v>
      </c>
      <c r="B83" s="2">
        <f>B12</f>
        <v>141</v>
      </c>
      <c r="C83" s="2">
        <f>A12</f>
        <v>1</v>
      </c>
      <c r="D83" s="2">
        <f>ROW(A12)</f>
        <v>12</v>
      </c>
      <c r="E83" s="2"/>
      <c r="F83" s="2" t="str">
        <f>IF(F12&lt;&gt;"",F12,"")</f>
        <v/>
      </c>
      <c r="G83" s="2" t="str">
        <f>IF(G12&lt;&gt;"",G12,"")</f>
        <v>Кислов пожарка 2-этаж ШКУЛЁВА</v>
      </c>
      <c r="H83" s="2">
        <v>0</v>
      </c>
      <c r="I83" s="2"/>
      <c r="J83" s="2"/>
      <c r="K83" s="2"/>
      <c r="L83" s="2"/>
      <c r="M83" s="2"/>
      <c r="N83" s="2"/>
      <c r="O83" s="2">
        <f>ROUND(O51,2)</f>
        <v>174398.63</v>
      </c>
      <c r="P83" s="2">
        <f>ROUND(P51,2)</f>
        <v>149106.13</v>
      </c>
      <c r="Q83" s="2">
        <f>ROUND(Q51,2)</f>
        <v>3806.31</v>
      </c>
      <c r="R83" s="2">
        <f>ROUND(R51,2)</f>
        <v>432.37</v>
      </c>
      <c r="S83" s="2">
        <f>ROUND(S51,2)</f>
        <v>21486.19</v>
      </c>
      <c r="T83" s="2">
        <f>ROUND(T51,2)</f>
        <v>0</v>
      </c>
      <c r="U83" s="2">
        <f>U51</f>
        <v>294.96160000000003</v>
      </c>
      <c r="V83" s="2">
        <f>V51</f>
        <v>4.7836000000000007</v>
      </c>
      <c r="W83" s="2">
        <f>ROUND(W51,2)</f>
        <v>0</v>
      </c>
      <c r="X83" s="2">
        <f>ROUND(X51,2)</f>
        <v>19907.72</v>
      </c>
      <c r="Y83" s="2">
        <f>ROUND(Y51,2)</f>
        <v>14013.87</v>
      </c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>
        <f>ROUND(AO51,2)</f>
        <v>0</v>
      </c>
      <c r="AP83" s="2">
        <f>ROUND(AP51,2)</f>
        <v>0</v>
      </c>
      <c r="AQ83" s="2">
        <f>ROUND(AQ51,2)</f>
        <v>0</v>
      </c>
      <c r="AR83" s="2">
        <f>ROUND(AR51,2)</f>
        <v>208320.22</v>
      </c>
      <c r="AS83" s="2">
        <f>ROUND(AS51,2)</f>
        <v>0</v>
      </c>
      <c r="AT83" s="2">
        <f>ROUND(AT51,2)</f>
        <v>208320.22</v>
      </c>
      <c r="AU83" s="2">
        <f>ROUND(AU51,2)</f>
        <v>0</v>
      </c>
      <c r="AV83" s="2">
        <f>ROUND(AV51,2)</f>
        <v>149106.13</v>
      </c>
      <c r="AW83" s="2">
        <f>ROUND(AW51,2)</f>
        <v>149106.13</v>
      </c>
      <c r="AX83" s="2">
        <f>ROUND(AX51,2)</f>
        <v>0</v>
      </c>
      <c r="AY83" s="2">
        <f>ROUND(AY51,2)</f>
        <v>149106.13</v>
      </c>
      <c r="AZ83" s="2">
        <f>ROUND(AZ51,2)</f>
        <v>0</v>
      </c>
      <c r="BA83" s="2">
        <f>ROUND(BA51,2)</f>
        <v>0</v>
      </c>
      <c r="BB83" s="2">
        <f>ROUND(BB51,2)</f>
        <v>0</v>
      </c>
      <c r="BC83" s="2">
        <f>ROUND(BC51,2)</f>
        <v>0</v>
      </c>
      <c r="BD83" s="2"/>
      <c r="BE83" s="2"/>
      <c r="BF83" s="2"/>
      <c r="BG83" s="2"/>
      <c r="BH83" s="2"/>
      <c r="BI83" s="2"/>
      <c r="BJ83" s="2"/>
      <c r="BK83" s="2"/>
      <c r="BL83" s="2"/>
      <c r="BM83" s="2"/>
      <c r="BN83" s="2"/>
      <c r="BO83" s="2"/>
      <c r="BP83" s="2"/>
      <c r="BQ83" s="2"/>
      <c r="BR83" s="2"/>
      <c r="BS83" s="2"/>
      <c r="BT83" s="2"/>
      <c r="BU83" s="2"/>
      <c r="BV83" s="2"/>
      <c r="BW83" s="2"/>
      <c r="BX83" s="2"/>
      <c r="BY83" s="2"/>
      <c r="BZ83" s="2"/>
      <c r="CA83" s="2"/>
      <c r="CB83" s="2"/>
      <c r="CC83" s="2"/>
      <c r="CD83" s="2"/>
      <c r="CE83" s="2"/>
      <c r="CF83" s="2"/>
      <c r="CG83" s="2"/>
      <c r="CH83" s="2"/>
      <c r="CI83" s="2"/>
      <c r="CJ83" s="2"/>
      <c r="CK83" s="2"/>
      <c r="CL83" s="2"/>
      <c r="CM83" s="2"/>
      <c r="CN83" s="2"/>
      <c r="CO83" s="2"/>
      <c r="CP83" s="2"/>
      <c r="CQ83" s="2"/>
      <c r="CR83" s="2"/>
      <c r="CS83" s="2"/>
      <c r="CT83" s="2"/>
      <c r="CU83" s="2"/>
      <c r="CV83" s="2"/>
      <c r="CW83" s="2"/>
      <c r="CX83" s="2"/>
      <c r="CY83" s="2"/>
      <c r="CZ83" s="2"/>
      <c r="DA83" s="2"/>
      <c r="DB83" s="2"/>
      <c r="DC83" s="2"/>
      <c r="DD83" s="2"/>
      <c r="DE83" s="2"/>
      <c r="DF83" s="2"/>
      <c r="DG83" s="3"/>
      <c r="DH83" s="3"/>
      <c r="DI83" s="3"/>
      <c r="DJ83" s="3"/>
      <c r="DK83" s="3"/>
      <c r="DL83" s="3"/>
      <c r="DM83" s="3"/>
      <c r="DN83" s="3"/>
      <c r="DO83" s="3"/>
      <c r="DP83" s="3"/>
      <c r="DQ83" s="3"/>
      <c r="DR83" s="3"/>
      <c r="DS83" s="3"/>
      <c r="DT83" s="3"/>
      <c r="DU83" s="3"/>
      <c r="DV83" s="3"/>
      <c r="DW83" s="3"/>
      <c r="DX83" s="3"/>
      <c r="DY83" s="3"/>
      <c r="DZ83" s="3"/>
      <c r="EA83" s="3"/>
      <c r="EB83" s="3"/>
      <c r="EC83" s="3"/>
      <c r="ED83" s="3"/>
      <c r="EE83" s="3"/>
      <c r="EF83" s="3"/>
      <c r="EG83" s="3"/>
      <c r="EH83" s="3"/>
      <c r="EI83" s="3"/>
      <c r="EJ83" s="3"/>
      <c r="EK83" s="3"/>
      <c r="EL83" s="3"/>
      <c r="EM83" s="3"/>
      <c r="EN83" s="3"/>
      <c r="EO83" s="3"/>
      <c r="EP83" s="3"/>
      <c r="EQ83" s="3"/>
      <c r="ER83" s="3"/>
      <c r="ES83" s="3"/>
      <c r="ET83" s="3"/>
      <c r="EU83" s="3"/>
      <c r="EV83" s="3"/>
      <c r="EW83" s="3"/>
      <c r="EX83" s="3"/>
      <c r="EY83" s="3"/>
      <c r="EZ83" s="3"/>
      <c r="FA83" s="3"/>
      <c r="FB83" s="3"/>
      <c r="FC83" s="3"/>
      <c r="FD83" s="3"/>
      <c r="FE83" s="3"/>
      <c r="FF83" s="3"/>
      <c r="FG83" s="3"/>
      <c r="FH83" s="3"/>
      <c r="FI83" s="3"/>
      <c r="FJ83" s="3"/>
      <c r="FK83" s="3"/>
      <c r="FL83" s="3"/>
      <c r="FM83" s="3"/>
      <c r="FN83" s="3"/>
      <c r="FO83" s="3"/>
      <c r="FP83" s="3"/>
      <c r="FQ83" s="3"/>
      <c r="FR83" s="3"/>
      <c r="FS83" s="3"/>
      <c r="FT83" s="3"/>
      <c r="FU83" s="3"/>
      <c r="FV83" s="3"/>
      <c r="FW83" s="3"/>
      <c r="FX83" s="3"/>
      <c r="FY83" s="3"/>
      <c r="FZ83" s="3"/>
      <c r="GA83" s="3"/>
      <c r="GB83" s="3"/>
      <c r="GC83" s="3"/>
      <c r="GD83" s="3"/>
      <c r="GE83" s="3"/>
      <c r="GF83" s="3"/>
      <c r="GG83" s="3"/>
      <c r="GH83" s="3"/>
      <c r="GI83" s="3"/>
      <c r="GJ83" s="3"/>
      <c r="GK83" s="3"/>
      <c r="GL83" s="3"/>
      <c r="GM83" s="3"/>
      <c r="GN83" s="3"/>
      <c r="GO83" s="3"/>
      <c r="GP83" s="3"/>
      <c r="GQ83" s="3"/>
      <c r="GR83" s="3"/>
      <c r="GS83" s="3"/>
      <c r="GT83" s="3"/>
      <c r="GU83" s="3"/>
      <c r="GV83" s="3"/>
      <c r="GW83" s="3"/>
      <c r="GX83" s="3">
        <v>0</v>
      </c>
    </row>
    <row r="85" spans="1:206" x14ac:dyDescent="0.2">
      <c r="A85" s="4">
        <v>50</v>
      </c>
      <c r="B85" s="4">
        <v>0</v>
      </c>
      <c r="C85" s="4">
        <v>0</v>
      </c>
      <c r="D85" s="4">
        <v>1</v>
      </c>
      <c r="E85" s="4">
        <v>201</v>
      </c>
      <c r="F85" s="4">
        <f>ROUND(SourceП3!O83,O85)</f>
        <v>174398.63</v>
      </c>
      <c r="G85" s="4" t="s">
        <v>144</v>
      </c>
      <c r="H85" s="4" t="s">
        <v>145</v>
      </c>
      <c r="I85" s="4"/>
      <c r="J85" s="4"/>
      <c r="K85" s="4">
        <v>201</v>
      </c>
      <c r="L85" s="4">
        <v>1</v>
      </c>
      <c r="M85" s="4">
        <v>3</v>
      </c>
      <c r="N85" s="4" t="s">
        <v>3</v>
      </c>
      <c r="O85" s="4">
        <v>2</v>
      </c>
      <c r="P85" s="4"/>
      <c r="Q85" s="4"/>
      <c r="R85" s="4"/>
      <c r="S85" s="4"/>
      <c r="T85" s="4"/>
      <c r="U85" s="4"/>
      <c r="V85" s="4"/>
      <c r="W85" s="4"/>
    </row>
    <row r="86" spans="1:206" x14ac:dyDescent="0.2">
      <c r="A86" s="4">
        <v>50</v>
      </c>
      <c r="B86" s="4">
        <v>0</v>
      </c>
      <c r="C86" s="4">
        <v>0</v>
      </c>
      <c r="D86" s="4">
        <v>1</v>
      </c>
      <c r="E86" s="4">
        <v>202</v>
      </c>
      <c r="F86" s="4">
        <f>ROUND(SourceП3!P83,O86)</f>
        <v>149106.13</v>
      </c>
      <c r="G86" s="4" t="s">
        <v>146</v>
      </c>
      <c r="H86" s="4" t="s">
        <v>147</v>
      </c>
      <c r="I86" s="4"/>
      <c r="J86" s="4"/>
      <c r="K86" s="4">
        <v>202</v>
      </c>
      <c r="L86" s="4">
        <v>2</v>
      </c>
      <c r="M86" s="4">
        <v>3</v>
      </c>
      <c r="N86" s="4" t="s">
        <v>3</v>
      </c>
      <c r="O86" s="4">
        <v>2</v>
      </c>
      <c r="P86" s="4"/>
      <c r="Q86" s="4"/>
      <c r="R86" s="4"/>
      <c r="S86" s="4"/>
      <c r="T86" s="4"/>
      <c r="U86" s="4"/>
      <c r="V86" s="4"/>
      <c r="W86" s="4"/>
    </row>
    <row r="87" spans="1:206" x14ac:dyDescent="0.2">
      <c r="A87" s="4">
        <v>50</v>
      </c>
      <c r="B87" s="4">
        <v>0</v>
      </c>
      <c r="C87" s="4">
        <v>0</v>
      </c>
      <c r="D87" s="4">
        <v>1</v>
      </c>
      <c r="E87" s="4">
        <v>222</v>
      </c>
      <c r="F87" s="4">
        <f>ROUND(SourceП3!AO83,O87)</f>
        <v>0</v>
      </c>
      <c r="G87" s="4" t="s">
        <v>148</v>
      </c>
      <c r="H87" s="4" t="s">
        <v>149</v>
      </c>
      <c r="I87" s="4"/>
      <c r="J87" s="4"/>
      <c r="K87" s="4">
        <v>222</v>
      </c>
      <c r="L87" s="4">
        <v>3</v>
      </c>
      <c r="M87" s="4">
        <v>3</v>
      </c>
      <c r="N87" s="4" t="s">
        <v>3</v>
      </c>
      <c r="O87" s="4">
        <v>2</v>
      </c>
      <c r="P87" s="4"/>
      <c r="Q87" s="4"/>
      <c r="R87" s="4"/>
      <c r="S87" s="4"/>
      <c r="T87" s="4"/>
      <c r="U87" s="4"/>
      <c r="V87" s="4"/>
      <c r="W87" s="4"/>
    </row>
    <row r="88" spans="1:206" x14ac:dyDescent="0.2">
      <c r="A88" s="4">
        <v>50</v>
      </c>
      <c r="B88" s="4">
        <v>0</v>
      </c>
      <c r="C88" s="4">
        <v>0</v>
      </c>
      <c r="D88" s="4">
        <v>1</v>
      </c>
      <c r="E88" s="4">
        <v>225</v>
      </c>
      <c r="F88" s="4">
        <f>ROUND(SourceП3!AV83,O88)</f>
        <v>149106.13</v>
      </c>
      <c r="G88" s="4" t="s">
        <v>150</v>
      </c>
      <c r="H88" s="4" t="s">
        <v>151</v>
      </c>
      <c r="I88" s="4"/>
      <c r="J88" s="4"/>
      <c r="K88" s="4">
        <v>225</v>
      </c>
      <c r="L88" s="4">
        <v>4</v>
      </c>
      <c r="M88" s="4">
        <v>3</v>
      </c>
      <c r="N88" s="4" t="s">
        <v>3</v>
      </c>
      <c r="O88" s="4">
        <v>2</v>
      </c>
      <c r="P88" s="4"/>
      <c r="Q88" s="4"/>
      <c r="R88" s="4"/>
      <c r="S88" s="4"/>
      <c r="T88" s="4"/>
      <c r="U88" s="4"/>
      <c r="V88" s="4"/>
      <c r="W88" s="4"/>
    </row>
    <row r="89" spans="1:206" x14ac:dyDescent="0.2">
      <c r="A89" s="4">
        <v>50</v>
      </c>
      <c r="B89" s="4">
        <v>0</v>
      </c>
      <c r="C89" s="4">
        <v>0</v>
      </c>
      <c r="D89" s="4">
        <v>1</v>
      </c>
      <c r="E89" s="4">
        <v>226</v>
      </c>
      <c r="F89" s="4">
        <f>ROUND(SourceП3!AW83,O89)</f>
        <v>149106.13</v>
      </c>
      <c r="G89" s="4" t="s">
        <v>152</v>
      </c>
      <c r="H89" s="4" t="s">
        <v>153</v>
      </c>
      <c r="I89" s="4"/>
      <c r="J89" s="4"/>
      <c r="K89" s="4">
        <v>226</v>
      </c>
      <c r="L89" s="4">
        <v>5</v>
      </c>
      <c r="M89" s="4">
        <v>3</v>
      </c>
      <c r="N89" s="4" t="s">
        <v>3</v>
      </c>
      <c r="O89" s="4">
        <v>2</v>
      </c>
      <c r="P89" s="4"/>
      <c r="Q89" s="4"/>
      <c r="R89" s="4"/>
      <c r="S89" s="4"/>
      <c r="T89" s="4"/>
      <c r="U89" s="4"/>
      <c r="V89" s="4"/>
      <c r="W89" s="4"/>
    </row>
    <row r="90" spans="1:206" x14ac:dyDescent="0.2">
      <c r="A90" s="4">
        <v>50</v>
      </c>
      <c r="B90" s="4">
        <v>0</v>
      </c>
      <c r="C90" s="4">
        <v>0</v>
      </c>
      <c r="D90" s="4">
        <v>1</v>
      </c>
      <c r="E90" s="4">
        <v>227</v>
      </c>
      <c r="F90" s="4">
        <f>ROUND(SourceП3!AX83,O90)</f>
        <v>0</v>
      </c>
      <c r="G90" s="4" t="s">
        <v>154</v>
      </c>
      <c r="H90" s="4" t="s">
        <v>155</v>
      </c>
      <c r="I90" s="4"/>
      <c r="J90" s="4"/>
      <c r="K90" s="4">
        <v>227</v>
      </c>
      <c r="L90" s="4">
        <v>6</v>
      </c>
      <c r="M90" s="4">
        <v>3</v>
      </c>
      <c r="N90" s="4" t="s">
        <v>3</v>
      </c>
      <c r="O90" s="4">
        <v>2</v>
      </c>
      <c r="P90" s="4"/>
      <c r="Q90" s="4"/>
      <c r="R90" s="4"/>
      <c r="S90" s="4"/>
      <c r="T90" s="4"/>
      <c r="U90" s="4"/>
      <c r="V90" s="4"/>
      <c r="W90" s="4"/>
    </row>
    <row r="91" spans="1:206" x14ac:dyDescent="0.2">
      <c r="A91" s="4">
        <v>50</v>
      </c>
      <c r="B91" s="4">
        <v>0</v>
      </c>
      <c r="C91" s="4">
        <v>0</v>
      </c>
      <c r="D91" s="4">
        <v>1</v>
      </c>
      <c r="E91" s="4">
        <v>228</v>
      </c>
      <c r="F91" s="4">
        <f>ROUND(SourceП3!AY83,O91)</f>
        <v>149106.13</v>
      </c>
      <c r="G91" s="4" t="s">
        <v>156</v>
      </c>
      <c r="H91" s="4" t="s">
        <v>157</v>
      </c>
      <c r="I91" s="4"/>
      <c r="J91" s="4"/>
      <c r="K91" s="4">
        <v>228</v>
      </c>
      <c r="L91" s="4">
        <v>7</v>
      </c>
      <c r="M91" s="4">
        <v>3</v>
      </c>
      <c r="N91" s="4" t="s">
        <v>3</v>
      </c>
      <c r="O91" s="4">
        <v>2</v>
      </c>
      <c r="P91" s="4"/>
      <c r="Q91" s="4"/>
      <c r="R91" s="4"/>
      <c r="S91" s="4"/>
      <c r="T91" s="4"/>
      <c r="U91" s="4"/>
      <c r="V91" s="4"/>
      <c r="W91" s="4"/>
    </row>
    <row r="92" spans="1:206" x14ac:dyDescent="0.2">
      <c r="A92" s="4">
        <v>50</v>
      </c>
      <c r="B92" s="4">
        <v>0</v>
      </c>
      <c r="C92" s="4">
        <v>0</v>
      </c>
      <c r="D92" s="4">
        <v>1</v>
      </c>
      <c r="E92" s="4">
        <v>216</v>
      </c>
      <c r="F92" s="4">
        <f>ROUND(SourceП3!AP83,O92)</f>
        <v>0</v>
      </c>
      <c r="G92" s="4" t="s">
        <v>158</v>
      </c>
      <c r="H92" s="4" t="s">
        <v>159</v>
      </c>
      <c r="I92" s="4"/>
      <c r="J92" s="4"/>
      <c r="K92" s="4">
        <v>216</v>
      </c>
      <c r="L92" s="4">
        <v>8</v>
      </c>
      <c r="M92" s="4">
        <v>3</v>
      </c>
      <c r="N92" s="4" t="s">
        <v>3</v>
      </c>
      <c r="O92" s="4">
        <v>2</v>
      </c>
      <c r="P92" s="4"/>
      <c r="Q92" s="4"/>
      <c r="R92" s="4"/>
      <c r="S92" s="4"/>
      <c r="T92" s="4"/>
      <c r="U92" s="4"/>
      <c r="V92" s="4"/>
      <c r="W92" s="4"/>
    </row>
    <row r="93" spans="1:206" x14ac:dyDescent="0.2">
      <c r="A93" s="4">
        <v>50</v>
      </c>
      <c r="B93" s="4">
        <v>0</v>
      </c>
      <c r="C93" s="4">
        <v>0</v>
      </c>
      <c r="D93" s="4">
        <v>1</v>
      </c>
      <c r="E93" s="4">
        <v>223</v>
      </c>
      <c r="F93" s="4">
        <f>ROUND(SourceП3!AQ83,O93)</f>
        <v>0</v>
      </c>
      <c r="G93" s="4" t="s">
        <v>160</v>
      </c>
      <c r="H93" s="4" t="s">
        <v>161</v>
      </c>
      <c r="I93" s="4"/>
      <c r="J93" s="4"/>
      <c r="K93" s="4">
        <v>223</v>
      </c>
      <c r="L93" s="4">
        <v>9</v>
      </c>
      <c r="M93" s="4">
        <v>3</v>
      </c>
      <c r="N93" s="4" t="s">
        <v>3</v>
      </c>
      <c r="O93" s="4">
        <v>2</v>
      </c>
      <c r="P93" s="4"/>
      <c r="Q93" s="4"/>
      <c r="R93" s="4"/>
      <c r="S93" s="4"/>
      <c r="T93" s="4"/>
      <c r="U93" s="4"/>
      <c r="V93" s="4"/>
      <c r="W93" s="4"/>
    </row>
    <row r="94" spans="1:206" x14ac:dyDescent="0.2">
      <c r="A94" s="4">
        <v>50</v>
      </c>
      <c r="B94" s="4">
        <v>0</v>
      </c>
      <c r="C94" s="4">
        <v>0</v>
      </c>
      <c r="D94" s="4">
        <v>1</v>
      </c>
      <c r="E94" s="4">
        <v>229</v>
      </c>
      <c r="F94" s="4">
        <f>ROUND(SourceП3!AZ83,O94)</f>
        <v>0</v>
      </c>
      <c r="G94" s="4" t="s">
        <v>162</v>
      </c>
      <c r="H94" s="4" t="s">
        <v>163</v>
      </c>
      <c r="I94" s="4"/>
      <c r="J94" s="4"/>
      <c r="K94" s="4">
        <v>229</v>
      </c>
      <c r="L94" s="4">
        <v>10</v>
      </c>
      <c r="M94" s="4">
        <v>3</v>
      </c>
      <c r="N94" s="4" t="s">
        <v>3</v>
      </c>
      <c r="O94" s="4">
        <v>2</v>
      </c>
      <c r="P94" s="4"/>
      <c r="Q94" s="4"/>
      <c r="R94" s="4"/>
      <c r="S94" s="4"/>
      <c r="T94" s="4"/>
      <c r="U94" s="4"/>
      <c r="V94" s="4"/>
      <c r="W94" s="4"/>
    </row>
    <row r="95" spans="1:206" x14ac:dyDescent="0.2">
      <c r="A95" s="4">
        <v>50</v>
      </c>
      <c r="B95" s="4">
        <v>0</v>
      </c>
      <c r="C95" s="4">
        <v>0</v>
      </c>
      <c r="D95" s="4">
        <v>1</v>
      </c>
      <c r="E95" s="4">
        <v>203</v>
      </c>
      <c r="F95" s="4">
        <f>ROUND(SourceП3!Q83,O95)</f>
        <v>3806.31</v>
      </c>
      <c r="G95" s="4" t="s">
        <v>164</v>
      </c>
      <c r="H95" s="4" t="s">
        <v>165</v>
      </c>
      <c r="I95" s="4"/>
      <c r="J95" s="4"/>
      <c r="K95" s="4">
        <v>203</v>
      </c>
      <c r="L95" s="4">
        <v>11</v>
      </c>
      <c r="M95" s="4">
        <v>3</v>
      </c>
      <c r="N95" s="4" t="s">
        <v>3</v>
      </c>
      <c r="O95" s="4">
        <v>2</v>
      </c>
      <c r="P95" s="4"/>
      <c r="Q95" s="4"/>
      <c r="R95" s="4"/>
      <c r="S95" s="4"/>
      <c r="T95" s="4"/>
      <c r="U95" s="4"/>
      <c r="V95" s="4"/>
      <c r="W95" s="4"/>
    </row>
    <row r="96" spans="1:206" x14ac:dyDescent="0.2">
      <c r="A96" s="4">
        <v>50</v>
      </c>
      <c r="B96" s="4">
        <v>0</v>
      </c>
      <c r="C96" s="4">
        <v>0</v>
      </c>
      <c r="D96" s="4">
        <v>1</v>
      </c>
      <c r="E96" s="4">
        <v>231</v>
      </c>
      <c r="F96" s="4">
        <f>ROUND(SourceП3!BB83,O96)</f>
        <v>0</v>
      </c>
      <c r="G96" s="4" t="s">
        <v>166</v>
      </c>
      <c r="H96" s="4" t="s">
        <v>167</v>
      </c>
      <c r="I96" s="4"/>
      <c r="J96" s="4"/>
      <c r="K96" s="4">
        <v>231</v>
      </c>
      <c r="L96" s="4">
        <v>12</v>
      </c>
      <c r="M96" s="4">
        <v>3</v>
      </c>
      <c r="N96" s="4" t="s">
        <v>3</v>
      </c>
      <c r="O96" s="4">
        <v>2</v>
      </c>
      <c r="P96" s="4"/>
      <c r="Q96" s="4"/>
      <c r="R96" s="4"/>
      <c r="S96" s="4"/>
      <c r="T96" s="4"/>
      <c r="U96" s="4"/>
      <c r="V96" s="4"/>
      <c r="W96" s="4"/>
    </row>
    <row r="97" spans="1:23" x14ac:dyDescent="0.2">
      <c r="A97" s="4">
        <v>50</v>
      </c>
      <c r="B97" s="4">
        <v>0</v>
      </c>
      <c r="C97" s="4">
        <v>0</v>
      </c>
      <c r="D97" s="4">
        <v>1</v>
      </c>
      <c r="E97" s="4">
        <v>204</v>
      </c>
      <c r="F97" s="4">
        <f>ROUND(SourceП3!R83,O97)</f>
        <v>432.37</v>
      </c>
      <c r="G97" s="4" t="s">
        <v>168</v>
      </c>
      <c r="H97" s="4" t="s">
        <v>169</v>
      </c>
      <c r="I97" s="4"/>
      <c r="J97" s="4"/>
      <c r="K97" s="4">
        <v>204</v>
      </c>
      <c r="L97" s="4">
        <v>13</v>
      </c>
      <c r="M97" s="4">
        <v>3</v>
      </c>
      <c r="N97" s="4" t="s">
        <v>3</v>
      </c>
      <c r="O97" s="4">
        <v>2</v>
      </c>
      <c r="P97" s="4"/>
      <c r="Q97" s="4"/>
      <c r="R97" s="4"/>
      <c r="S97" s="4"/>
      <c r="T97" s="4"/>
      <c r="U97" s="4"/>
      <c r="V97" s="4"/>
      <c r="W97" s="4"/>
    </row>
    <row r="98" spans="1:23" x14ac:dyDescent="0.2">
      <c r="A98" s="4">
        <v>50</v>
      </c>
      <c r="B98" s="4">
        <v>0</v>
      </c>
      <c r="C98" s="4">
        <v>0</v>
      </c>
      <c r="D98" s="4">
        <v>1</v>
      </c>
      <c r="E98" s="4">
        <v>205</v>
      </c>
      <c r="F98" s="4">
        <f>ROUND(SourceП3!S83,O98)</f>
        <v>21486.19</v>
      </c>
      <c r="G98" s="4" t="s">
        <v>170</v>
      </c>
      <c r="H98" s="4" t="s">
        <v>171</v>
      </c>
      <c r="I98" s="4"/>
      <c r="J98" s="4"/>
      <c r="K98" s="4">
        <v>205</v>
      </c>
      <c r="L98" s="4">
        <v>14</v>
      </c>
      <c r="M98" s="4">
        <v>3</v>
      </c>
      <c r="N98" s="4" t="s">
        <v>3</v>
      </c>
      <c r="O98" s="4">
        <v>2</v>
      </c>
      <c r="P98" s="4"/>
      <c r="Q98" s="4"/>
      <c r="R98" s="4"/>
      <c r="S98" s="4"/>
      <c r="T98" s="4"/>
      <c r="U98" s="4"/>
      <c r="V98" s="4"/>
      <c r="W98" s="4"/>
    </row>
    <row r="99" spans="1:23" x14ac:dyDescent="0.2">
      <c r="A99" s="4">
        <v>50</v>
      </c>
      <c r="B99" s="4">
        <v>0</v>
      </c>
      <c r="C99" s="4">
        <v>0</v>
      </c>
      <c r="D99" s="4">
        <v>1</v>
      </c>
      <c r="E99" s="4">
        <v>232</v>
      </c>
      <c r="F99" s="4">
        <f>ROUND(SourceП3!BC83,O99)</f>
        <v>0</v>
      </c>
      <c r="G99" s="4" t="s">
        <v>172</v>
      </c>
      <c r="H99" s="4" t="s">
        <v>173</v>
      </c>
      <c r="I99" s="4"/>
      <c r="J99" s="4"/>
      <c r="K99" s="4">
        <v>232</v>
      </c>
      <c r="L99" s="4">
        <v>15</v>
      </c>
      <c r="M99" s="4">
        <v>3</v>
      </c>
      <c r="N99" s="4" t="s">
        <v>3</v>
      </c>
      <c r="O99" s="4">
        <v>2</v>
      </c>
      <c r="P99" s="4"/>
      <c r="Q99" s="4"/>
      <c r="R99" s="4"/>
      <c r="S99" s="4"/>
      <c r="T99" s="4"/>
      <c r="U99" s="4"/>
      <c r="V99" s="4"/>
      <c r="W99" s="4"/>
    </row>
    <row r="100" spans="1:23" x14ac:dyDescent="0.2">
      <c r="A100" s="4">
        <v>50</v>
      </c>
      <c r="B100" s="4">
        <v>0</v>
      </c>
      <c r="C100" s="4">
        <v>0</v>
      </c>
      <c r="D100" s="4">
        <v>1</v>
      </c>
      <c r="E100" s="4">
        <v>214</v>
      </c>
      <c r="F100" s="4">
        <f>ROUND(SourceП3!AS83,O100)</f>
        <v>0</v>
      </c>
      <c r="G100" s="4" t="s">
        <v>174</v>
      </c>
      <c r="H100" s="4" t="s">
        <v>175</v>
      </c>
      <c r="I100" s="4"/>
      <c r="J100" s="4"/>
      <c r="K100" s="4">
        <v>214</v>
      </c>
      <c r="L100" s="4">
        <v>16</v>
      </c>
      <c r="M100" s="4">
        <v>3</v>
      </c>
      <c r="N100" s="4" t="s">
        <v>3</v>
      </c>
      <c r="O100" s="4">
        <v>2</v>
      </c>
      <c r="P100" s="4"/>
      <c r="Q100" s="4"/>
      <c r="R100" s="4"/>
      <c r="S100" s="4"/>
      <c r="T100" s="4"/>
      <c r="U100" s="4"/>
      <c r="V100" s="4"/>
      <c r="W100" s="4"/>
    </row>
    <row r="101" spans="1:23" x14ac:dyDescent="0.2">
      <c r="A101" s="4">
        <v>50</v>
      </c>
      <c r="B101" s="4">
        <v>0</v>
      </c>
      <c r="C101" s="4">
        <v>0</v>
      </c>
      <c r="D101" s="4">
        <v>1</v>
      </c>
      <c r="E101" s="4">
        <v>215</v>
      </c>
      <c r="F101" s="4">
        <f>ROUND(SourceП3!AT83,O101)</f>
        <v>208320.22</v>
      </c>
      <c r="G101" s="4" t="s">
        <v>176</v>
      </c>
      <c r="H101" s="4" t="s">
        <v>177</v>
      </c>
      <c r="I101" s="4"/>
      <c r="J101" s="4"/>
      <c r="K101" s="4">
        <v>215</v>
      </c>
      <c r="L101" s="4">
        <v>17</v>
      </c>
      <c r="M101" s="4">
        <v>3</v>
      </c>
      <c r="N101" s="4" t="s">
        <v>3</v>
      </c>
      <c r="O101" s="4">
        <v>2</v>
      </c>
      <c r="P101" s="4"/>
      <c r="Q101" s="4"/>
      <c r="R101" s="4"/>
      <c r="S101" s="4"/>
      <c r="T101" s="4"/>
      <c r="U101" s="4"/>
      <c r="V101" s="4"/>
      <c r="W101" s="4"/>
    </row>
    <row r="102" spans="1:23" x14ac:dyDescent="0.2">
      <c r="A102" s="4">
        <v>50</v>
      </c>
      <c r="B102" s="4">
        <v>0</v>
      </c>
      <c r="C102" s="4">
        <v>0</v>
      </c>
      <c r="D102" s="4">
        <v>1</v>
      </c>
      <c r="E102" s="4">
        <v>217</v>
      </c>
      <c r="F102" s="4">
        <f>ROUND(SourceП3!AU83,O102)</f>
        <v>0</v>
      </c>
      <c r="G102" s="4" t="s">
        <v>178</v>
      </c>
      <c r="H102" s="4" t="s">
        <v>179</v>
      </c>
      <c r="I102" s="4"/>
      <c r="J102" s="4"/>
      <c r="K102" s="4">
        <v>217</v>
      </c>
      <c r="L102" s="4">
        <v>18</v>
      </c>
      <c r="M102" s="4">
        <v>3</v>
      </c>
      <c r="N102" s="4" t="s">
        <v>3</v>
      </c>
      <c r="O102" s="4">
        <v>2</v>
      </c>
      <c r="P102" s="4"/>
      <c r="Q102" s="4"/>
      <c r="R102" s="4"/>
      <c r="S102" s="4"/>
      <c r="T102" s="4"/>
      <c r="U102" s="4"/>
      <c r="V102" s="4"/>
      <c r="W102" s="4"/>
    </row>
    <row r="103" spans="1:23" x14ac:dyDescent="0.2">
      <c r="A103" s="4">
        <v>50</v>
      </c>
      <c r="B103" s="4">
        <v>0</v>
      </c>
      <c r="C103" s="4">
        <v>0</v>
      </c>
      <c r="D103" s="4">
        <v>1</v>
      </c>
      <c r="E103" s="4">
        <v>230</v>
      </c>
      <c r="F103" s="4">
        <f>ROUND(SourceП3!BA83,O103)</f>
        <v>0</v>
      </c>
      <c r="G103" s="4" t="s">
        <v>180</v>
      </c>
      <c r="H103" s="4" t="s">
        <v>181</v>
      </c>
      <c r="I103" s="4"/>
      <c r="J103" s="4"/>
      <c r="K103" s="4">
        <v>230</v>
      </c>
      <c r="L103" s="4">
        <v>19</v>
      </c>
      <c r="M103" s="4">
        <v>3</v>
      </c>
      <c r="N103" s="4" t="s">
        <v>3</v>
      </c>
      <c r="O103" s="4">
        <v>2</v>
      </c>
      <c r="P103" s="4"/>
      <c r="Q103" s="4"/>
      <c r="R103" s="4"/>
      <c r="S103" s="4"/>
      <c r="T103" s="4"/>
      <c r="U103" s="4"/>
      <c r="V103" s="4"/>
      <c r="W103" s="4"/>
    </row>
    <row r="104" spans="1:23" x14ac:dyDescent="0.2">
      <c r="A104" s="4">
        <v>50</v>
      </c>
      <c r="B104" s="4">
        <v>0</v>
      </c>
      <c r="C104" s="4">
        <v>0</v>
      </c>
      <c r="D104" s="4">
        <v>1</v>
      </c>
      <c r="E104" s="4">
        <v>206</v>
      </c>
      <c r="F104" s="4">
        <f>ROUND(SourceП3!T83,O104)</f>
        <v>0</v>
      </c>
      <c r="G104" s="4" t="s">
        <v>182</v>
      </c>
      <c r="H104" s="4" t="s">
        <v>183</v>
      </c>
      <c r="I104" s="4"/>
      <c r="J104" s="4"/>
      <c r="K104" s="4">
        <v>206</v>
      </c>
      <c r="L104" s="4">
        <v>20</v>
      </c>
      <c r="M104" s="4">
        <v>3</v>
      </c>
      <c r="N104" s="4" t="s">
        <v>3</v>
      </c>
      <c r="O104" s="4">
        <v>2</v>
      </c>
      <c r="P104" s="4"/>
      <c r="Q104" s="4"/>
      <c r="R104" s="4"/>
      <c r="S104" s="4"/>
      <c r="T104" s="4"/>
      <c r="U104" s="4"/>
      <c r="V104" s="4"/>
      <c r="W104" s="4"/>
    </row>
    <row r="105" spans="1:23" x14ac:dyDescent="0.2">
      <c r="A105" s="4">
        <v>50</v>
      </c>
      <c r="B105" s="4">
        <v>0</v>
      </c>
      <c r="C105" s="4">
        <v>0</v>
      </c>
      <c r="D105" s="4">
        <v>1</v>
      </c>
      <c r="E105" s="4">
        <v>207</v>
      </c>
      <c r="F105" s="4">
        <f>SourceП3!U83</f>
        <v>294.96160000000003</v>
      </c>
      <c r="G105" s="4" t="s">
        <v>184</v>
      </c>
      <c r="H105" s="4" t="s">
        <v>185</v>
      </c>
      <c r="I105" s="4"/>
      <c r="J105" s="4"/>
      <c r="K105" s="4">
        <v>207</v>
      </c>
      <c r="L105" s="4">
        <v>21</v>
      </c>
      <c r="M105" s="4">
        <v>3</v>
      </c>
      <c r="N105" s="4" t="s">
        <v>3</v>
      </c>
      <c r="O105" s="4">
        <v>-1</v>
      </c>
      <c r="P105" s="4"/>
      <c r="Q105" s="4"/>
      <c r="R105" s="4"/>
      <c r="S105" s="4"/>
      <c r="T105" s="4"/>
      <c r="U105" s="4"/>
      <c r="V105" s="4"/>
      <c r="W105" s="4"/>
    </row>
    <row r="106" spans="1:23" x14ac:dyDescent="0.2">
      <c r="A106" s="4">
        <v>50</v>
      </c>
      <c r="B106" s="4">
        <v>0</v>
      </c>
      <c r="C106" s="4">
        <v>0</v>
      </c>
      <c r="D106" s="4">
        <v>1</v>
      </c>
      <c r="E106" s="4">
        <v>208</v>
      </c>
      <c r="F106" s="4">
        <f>SourceП3!V83</f>
        <v>4.7836000000000007</v>
      </c>
      <c r="G106" s="4" t="s">
        <v>186</v>
      </c>
      <c r="H106" s="4" t="s">
        <v>187</v>
      </c>
      <c r="I106" s="4"/>
      <c r="J106" s="4"/>
      <c r="K106" s="4">
        <v>208</v>
      </c>
      <c r="L106" s="4">
        <v>22</v>
      </c>
      <c r="M106" s="4">
        <v>3</v>
      </c>
      <c r="N106" s="4" t="s">
        <v>3</v>
      </c>
      <c r="O106" s="4">
        <v>-1</v>
      </c>
      <c r="P106" s="4"/>
      <c r="Q106" s="4"/>
      <c r="R106" s="4"/>
      <c r="S106" s="4"/>
      <c r="T106" s="4"/>
      <c r="U106" s="4"/>
      <c r="V106" s="4"/>
      <c r="W106" s="4"/>
    </row>
    <row r="107" spans="1:23" x14ac:dyDescent="0.2">
      <c r="A107" s="4">
        <v>50</v>
      </c>
      <c r="B107" s="4">
        <v>0</v>
      </c>
      <c r="C107" s="4">
        <v>0</v>
      </c>
      <c r="D107" s="4">
        <v>1</v>
      </c>
      <c r="E107" s="4">
        <v>209</v>
      </c>
      <c r="F107" s="4">
        <f>ROUND(SourceП3!W83,O107)</f>
        <v>0</v>
      </c>
      <c r="G107" s="4" t="s">
        <v>188</v>
      </c>
      <c r="H107" s="4" t="s">
        <v>189</v>
      </c>
      <c r="I107" s="4"/>
      <c r="J107" s="4"/>
      <c r="K107" s="4">
        <v>209</v>
      </c>
      <c r="L107" s="4">
        <v>23</v>
      </c>
      <c r="M107" s="4">
        <v>3</v>
      </c>
      <c r="N107" s="4" t="s">
        <v>3</v>
      </c>
      <c r="O107" s="4">
        <v>2</v>
      </c>
      <c r="P107" s="4"/>
      <c r="Q107" s="4"/>
      <c r="R107" s="4"/>
      <c r="S107" s="4"/>
      <c r="T107" s="4"/>
      <c r="U107" s="4"/>
      <c r="V107" s="4"/>
      <c r="W107" s="4"/>
    </row>
    <row r="108" spans="1:23" x14ac:dyDescent="0.2">
      <c r="A108" s="4">
        <v>50</v>
      </c>
      <c r="B108" s="4">
        <v>0</v>
      </c>
      <c r="C108" s="4">
        <v>0</v>
      </c>
      <c r="D108" s="4">
        <v>1</v>
      </c>
      <c r="E108" s="4">
        <v>210</v>
      </c>
      <c r="F108" s="4">
        <f>ROUND(SourceП3!X83,O108)</f>
        <v>19907.72</v>
      </c>
      <c r="G108" s="4" t="s">
        <v>190</v>
      </c>
      <c r="H108" s="4" t="s">
        <v>191</v>
      </c>
      <c r="I108" s="4"/>
      <c r="J108" s="4"/>
      <c r="K108" s="4">
        <v>210</v>
      </c>
      <c r="L108" s="4">
        <v>24</v>
      </c>
      <c r="M108" s="4">
        <v>3</v>
      </c>
      <c r="N108" s="4" t="s">
        <v>3</v>
      </c>
      <c r="O108" s="4">
        <v>2</v>
      </c>
      <c r="P108" s="4"/>
      <c r="Q108" s="4"/>
      <c r="R108" s="4"/>
      <c r="S108" s="4"/>
      <c r="T108" s="4"/>
      <c r="U108" s="4"/>
      <c r="V108" s="4"/>
      <c r="W108" s="4"/>
    </row>
    <row r="109" spans="1:23" x14ac:dyDescent="0.2">
      <c r="A109" s="4">
        <v>50</v>
      </c>
      <c r="B109" s="4">
        <v>0</v>
      </c>
      <c r="C109" s="4">
        <v>0</v>
      </c>
      <c r="D109" s="4">
        <v>1</v>
      </c>
      <c r="E109" s="4">
        <v>211</v>
      </c>
      <c r="F109" s="4">
        <f>ROUND(SourceП3!Y83,O109)</f>
        <v>14013.87</v>
      </c>
      <c r="G109" s="4" t="s">
        <v>192</v>
      </c>
      <c r="H109" s="4" t="s">
        <v>193</v>
      </c>
      <c r="I109" s="4"/>
      <c r="J109" s="4"/>
      <c r="K109" s="4">
        <v>211</v>
      </c>
      <c r="L109" s="4">
        <v>25</v>
      </c>
      <c r="M109" s="4">
        <v>3</v>
      </c>
      <c r="N109" s="4" t="s">
        <v>3</v>
      </c>
      <c r="O109" s="4">
        <v>2</v>
      </c>
      <c r="P109" s="4"/>
      <c r="Q109" s="4"/>
      <c r="R109" s="4"/>
      <c r="S109" s="4"/>
      <c r="T109" s="4"/>
      <c r="U109" s="4"/>
      <c r="V109" s="4"/>
      <c r="W109" s="4"/>
    </row>
    <row r="110" spans="1:23" x14ac:dyDescent="0.2">
      <c r="A110" s="4">
        <v>50</v>
      </c>
      <c r="B110" s="4">
        <v>0</v>
      </c>
      <c r="C110" s="4">
        <v>0</v>
      </c>
      <c r="D110" s="4">
        <v>1</v>
      </c>
      <c r="E110" s="4">
        <v>224</v>
      </c>
      <c r="F110" s="4">
        <f>ROUND(SourceП3!AR83,O110)</f>
        <v>208320.22</v>
      </c>
      <c r="G110" s="4" t="s">
        <v>194</v>
      </c>
      <c r="H110" s="4" t="s">
        <v>195</v>
      </c>
      <c r="I110" s="4"/>
      <c r="J110" s="4"/>
      <c r="K110" s="4">
        <v>224</v>
      </c>
      <c r="L110" s="4">
        <v>26</v>
      </c>
      <c r="M110" s="4">
        <v>3</v>
      </c>
      <c r="N110" s="4" t="s">
        <v>3</v>
      </c>
      <c r="O110" s="4">
        <v>2</v>
      </c>
      <c r="P110" s="4"/>
      <c r="Q110" s="4"/>
      <c r="R110" s="4"/>
      <c r="S110" s="4"/>
      <c r="T110" s="4"/>
      <c r="U110" s="4"/>
      <c r="V110" s="4"/>
      <c r="W110" s="4"/>
    </row>
    <row r="113" spans="1:14" x14ac:dyDescent="0.2">
      <c r="A113">
        <v>70</v>
      </c>
      <c r="B113">
        <v>1</v>
      </c>
      <c r="D113">
        <v>1</v>
      </c>
      <c r="E113" t="s">
        <v>201</v>
      </c>
      <c r="F113" t="s">
        <v>202</v>
      </c>
      <c r="G113">
        <v>1</v>
      </c>
      <c r="H113">
        <v>0</v>
      </c>
      <c r="I113" t="s">
        <v>3</v>
      </c>
      <c r="J113">
        <v>1</v>
      </c>
      <c r="K113">
        <v>0</v>
      </c>
      <c r="L113" t="s">
        <v>3</v>
      </c>
      <c r="M113" t="s">
        <v>3</v>
      </c>
      <c r="N113">
        <v>0</v>
      </c>
    </row>
    <row r="114" spans="1:14" x14ac:dyDescent="0.2">
      <c r="A114">
        <v>70</v>
      </c>
      <c r="B114">
        <v>1</v>
      </c>
      <c r="D114">
        <v>2</v>
      </c>
      <c r="E114" t="s">
        <v>203</v>
      </c>
      <c r="F114" t="s">
        <v>204</v>
      </c>
      <c r="G114">
        <v>0</v>
      </c>
      <c r="H114">
        <v>0</v>
      </c>
      <c r="I114" t="s">
        <v>3</v>
      </c>
      <c r="J114">
        <v>1</v>
      </c>
      <c r="K114">
        <v>0</v>
      </c>
      <c r="L114" t="s">
        <v>3</v>
      </c>
      <c r="M114" t="s">
        <v>3</v>
      </c>
      <c r="N114">
        <v>0</v>
      </c>
    </row>
    <row r="115" spans="1:14" x14ac:dyDescent="0.2">
      <c r="A115">
        <v>70</v>
      </c>
      <c r="B115">
        <v>1</v>
      </c>
      <c r="D115">
        <v>3</v>
      </c>
      <c r="E115" t="s">
        <v>205</v>
      </c>
      <c r="F115" t="s">
        <v>206</v>
      </c>
      <c r="G115">
        <v>0</v>
      </c>
      <c r="H115">
        <v>0</v>
      </c>
      <c r="I115" t="s">
        <v>3</v>
      </c>
      <c r="J115">
        <v>1</v>
      </c>
      <c r="K115">
        <v>0</v>
      </c>
      <c r="L115" t="s">
        <v>3</v>
      </c>
      <c r="M115" t="s">
        <v>3</v>
      </c>
      <c r="N115">
        <v>0</v>
      </c>
    </row>
    <row r="116" spans="1:14" x14ac:dyDescent="0.2">
      <c r="A116">
        <v>70</v>
      </c>
      <c r="B116">
        <v>1</v>
      </c>
      <c r="D116">
        <v>4</v>
      </c>
      <c r="E116" t="s">
        <v>207</v>
      </c>
      <c r="F116" t="s">
        <v>208</v>
      </c>
      <c r="G116">
        <v>0</v>
      </c>
      <c r="H116">
        <v>0</v>
      </c>
      <c r="I116" t="s">
        <v>209</v>
      </c>
      <c r="J116">
        <v>0</v>
      </c>
      <c r="K116">
        <v>0</v>
      </c>
      <c r="L116" t="s">
        <v>3</v>
      </c>
      <c r="M116" t="s">
        <v>3</v>
      </c>
      <c r="N116">
        <v>0</v>
      </c>
    </row>
    <row r="117" spans="1:14" x14ac:dyDescent="0.2">
      <c r="A117">
        <v>70</v>
      </c>
      <c r="B117">
        <v>1</v>
      </c>
      <c r="D117">
        <v>5</v>
      </c>
      <c r="E117" t="s">
        <v>210</v>
      </c>
      <c r="F117" t="s">
        <v>211</v>
      </c>
      <c r="G117">
        <v>0</v>
      </c>
      <c r="H117">
        <v>0</v>
      </c>
      <c r="I117" t="s">
        <v>212</v>
      </c>
      <c r="J117">
        <v>0</v>
      </c>
      <c r="K117">
        <v>0</v>
      </c>
      <c r="L117" t="s">
        <v>3</v>
      </c>
      <c r="M117" t="s">
        <v>3</v>
      </c>
      <c r="N117">
        <v>0</v>
      </c>
    </row>
    <row r="118" spans="1:14" x14ac:dyDescent="0.2">
      <c r="A118">
        <v>70</v>
      </c>
      <c r="B118">
        <v>1</v>
      </c>
      <c r="D118">
        <v>6</v>
      </c>
      <c r="E118" t="s">
        <v>213</v>
      </c>
      <c r="F118" t="s">
        <v>214</v>
      </c>
      <c r="G118">
        <v>0</v>
      </c>
      <c r="H118">
        <v>0</v>
      </c>
      <c r="I118" t="s">
        <v>215</v>
      </c>
      <c r="J118">
        <v>0</v>
      </c>
      <c r="K118">
        <v>0</v>
      </c>
      <c r="L118" t="s">
        <v>3</v>
      </c>
      <c r="M118" t="s">
        <v>3</v>
      </c>
      <c r="N118">
        <v>0</v>
      </c>
    </row>
    <row r="119" spans="1:14" x14ac:dyDescent="0.2">
      <c r="A119">
        <v>70</v>
      </c>
      <c r="B119">
        <v>1</v>
      </c>
      <c r="D119">
        <v>7</v>
      </c>
      <c r="E119" t="s">
        <v>216</v>
      </c>
      <c r="F119" t="s">
        <v>217</v>
      </c>
      <c r="G119">
        <v>0</v>
      </c>
      <c r="H119">
        <v>0</v>
      </c>
      <c r="I119" t="s">
        <v>3</v>
      </c>
      <c r="J119">
        <v>0</v>
      </c>
      <c r="K119">
        <v>0</v>
      </c>
      <c r="L119" t="s">
        <v>3</v>
      </c>
      <c r="M119" t="s">
        <v>3</v>
      </c>
      <c r="N119">
        <v>0</v>
      </c>
    </row>
    <row r="120" spans="1:14" x14ac:dyDescent="0.2">
      <c r="A120">
        <v>70</v>
      </c>
      <c r="B120">
        <v>1</v>
      </c>
      <c r="D120">
        <v>8</v>
      </c>
      <c r="E120" t="s">
        <v>218</v>
      </c>
      <c r="F120" t="s">
        <v>219</v>
      </c>
      <c r="G120">
        <v>0</v>
      </c>
      <c r="H120">
        <v>0</v>
      </c>
      <c r="I120" t="s">
        <v>220</v>
      </c>
      <c r="J120">
        <v>0</v>
      </c>
      <c r="K120">
        <v>0</v>
      </c>
      <c r="L120" t="s">
        <v>3</v>
      </c>
      <c r="M120" t="s">
        <v>3</v>
      </c>
      <c r="N120">
        <v>0</v>
      </c>
    </row>
    <row r="121" spans="1:14" x14ac:dyDescent="0.2">
      <c r="A121">
        <v>70</v>
      </c>
      <c r="B121">
        <v>1</v>
      </c>
      <c r="D121">
        <v>9</v>
      </c>
      <c r="E121" t="s">
        <v>221</v>
      </c>
      <c r="F121" t="s">
        <v>222</v>
      </c>
      <c r="G121">
        <v>0</v>
      </c>
      <c r="H121">
        <v>0</v>
      </c>
      <c r="I121" t="s">
        <v>223</v>
      </c>
      <c r="J121">
        <v>0</v>
      </c>
      <c r="K121">
        <v>0</v>
      </c>
      <c r="L121" t="s">
        <v>3</v>
      </c>
      <c r="M121" t="s">
        <v>3</v>
      </c>
      <c r="N121">
        <v>0</v>
      </c>
    </row>
    <row r="122" spans="1:14" x14ac:dyDescent="0.2">
      <c r="A122">
        <v>70</v>
      </c>
      <c r="B122">
        <v>1</v>
      </c>
      <c r="D122">
        <v>10</v>
      </c>
      <c r="E122" t="s">
        <v>224</v>
      </c>
      <c r="F122" t="s">
        <v>225</v>
      </c>
      <c r="G122">
        <v>0</v>
      </c>
      <c r="H122">
        <v>0</v>
      </c>
      <c r="I122" t="s">
        <v>226</v>
      </c>
      <c r="J122">
        <v>0</v>
      </c>
      <c r="K122">
        <v>0</v>
      </c>
      <c r="L122" t="s">
        <v>3</v>
      </c>
      <c r="M122" t="s">
        <v>3</v>
      </c>
      <c r="N122">
        <v>0</v>
      </c>
    </row>
    <row r="123" spans="1:14" x14ac:dyDescent="0.2">
      <c r="A123">
        <v>70</v>
      </c>
      <c r="B123">
        <v>1</v>
      </c>
      <c r="D123">
        <v>11</v>
      </c>
      <c r="E123" t="s">
        <v>227</v>
      </c>
      <c r="F123" t="s">
        <v>228</v>
      </c>
      <c r="G123">
        <v>0</v>
      </c>
      <c r="H123">
        <v>0</v>
      </c>
      <c r="I123" t="s">
        <v>229</v>
      </c>
      <c r="J123">
        <v>0</v>
      </c>
      <c r="K123">
        <v>0</v>
      </c>
      <c r="L123" t="s">
        <v>3</v>
      </c>
      <c r="M123" t="s">
        <v>3</v>
      </c>
      <c r="N123">
        <v>0</v>
      </c>
    </row>
    <row r="124" spans="1:14" x14ac:dyDescent="0.2">
      <c r="A124">
        <v>70</v>
      </c>
      <c r="B124">
        <v>1</v>
      </c>
      <c r="D124">
        <v>12</v>
      </c>
      <c r="E124" t="s">
        <v>230</v>
      </c>
      <c r="F124" t="s">
        <v>231</v>
      </c>
      <c r="G124">
        <v>0</v>
      </c>
      <c r="H124">
        <v>0</v>
      </c>
      <c r="I124" t="s">
        <v>3</v>
      </c>
      <c r="J124">
        <v>0</v>
      </c>
      <c r="K124">
        <v>0</v>
      </c>
      <c r="L124" t="s">
        <v>3</v>
      </c>
      <c r="M124" t="s">
        <v>3</v>
      </c>
      <c r="N124">
        <v>0</v>
      </c>
    </row>
    <row r="125" spans="1:14" x14ac:dyDescent="0.2">
      <c r="A125">
        <v>70</v>
      </c>
      <c r="B125">
        <v>1</v>
      </c>
      <c r="D125">
        <v>1</v>
      </c>
      <c r="E125" t="s">
        <v>232</v>
      </c>
      <c r="F125" t="s">
        <v>233</v>
      </c>
      <c r="G125">
        <v>0.9</v>
      </c>
      <c r="H125">
        <v>1</v>
      </c>
      <c r="I125" t="s">
        <v>234</v>
      </c>
      <c r="J125">
        <v>0</v>
      </c>
      <c r="K125">
        <v>0</v>
      </c>
      <c r="L125" t="s">
        <v>3</v>
      </c>
      <c r="M125" t="s">
        <v>3</v>
      </c>
      <c r="N125">
        <v>0</v>
      </c>
    </row>
    <row r="126" spans="1:14" x14ac:dyDescent="0.2">
      <c r="A126">
        <v>70</v>
      </c>
      <c r="B126">
        <v>1</v>
      </c>
      <c r="D126">
        <v>2</v>
      </c>
      <c r="E126" t="s">
        <v>235</v>
      </c>
      <c r="F126" t="s">
        <v>236</v>
      </c>
      <c r="G126">
        <v>0.85</v>
      </c>
      <c r="H126">
        <v>1</v>
      </c>
      <c r="I126" t="s">
        <v>237</v>
      </c>
      <c r="J126">
        <v>0</v>
      </c>
      <c r="K126">
        <v>0</v>
      </c>
      <c r="L126" t="s">
        <v>3</v>
      </c>
      <c r="M126" t="s">
        <v>3</v>
      </c>
      <c r="N126">
        <v>0</v>
      </c>
    </row>
    <row r="127" spans="1:14" x14ac:dyDescent="0.2">
      <c r="A127">
        <v>70</v>
      </c>
      <c r="B127">
        <v>1</v>
      </c>
      <c r="D127">
        <v>3</v>
      </c>
      <c r="E127" t="s">
        <v>238</v>
      </c>
      <c r="F127" t="s">
        <v>239</v>
      </c>
      <c r="G127">
        <v>1</v>
      </c>
      <c r="H127">
        <v>0.85</v>
      </c>
      <c r="I127" t="s">
        <v>240</v>
      </c>
      <c r="J127">
        <v>0</v>
      </c>
      <c r="K127">
        <v>0</v>
      </c>
      <c r="L127" t="s">
        <v>3</v>
      </c>
      <c r="M127" t="s">
        <v>3</v>
      </c>
      <c r="N127">
        <v>0</v>
      </c>
    </row>
    <row r="128" spans="1:14" x14ac:dyDescent="0.2">
      <c r="A128">
        <v>70</v>
      </c>
      <c r="B128">
        <v>1</v>
      </c>
      <c r="D128">
        <v>4</v>
      </c>
      <c r="E128" t="s">
        <v>241</v>
      </c>
      <c r="F128" t="s">
        <v>242</v>
      </c>
      <c r="G128">
        <v>1</v>
      </c>
      <c r="H128">
        <v>0</v>
      </c>
      <c r="I128" t="s">
        <v>3</v>
      </c>
      <c r="J128">
        <v>0</v>
      </c>
      <c r="K128">
        <v>0</v>
      </c>
      <c r="L128" t="s">
        <v>3</v>
      </c>
      <c r="M128" t="s">
        <v>3</v>
      </c>
      <c r="N128">
        <v>0</v>
      </c>
    </row>
    <row r="129" spans="1:34" x14ac:dyDescent="0.2">
      <c r="A129">
        <v>70</v>
      </c>
      <c r="B129">
        <v>1</v>
      </c>
      <c r="D129">
        <v>5</v>
      </c>
      <c r="E129" t="s">
        <v>243</v>
      </c>
      <c r="F129" t="s">
        <v>244</v>
      </c>
      <c r="G129">
        <v>1</v>
      </c>
      <c r="H129">
        <v>0.8</v>
      </c>
      <c r="I129" t="s">
        <v>245</v>
      </c>
      <c r="J129">
        <v>0</v>
      </c>
      <c r="K129">
        <v>0</v>
      </c>
      <c r="L129" t="s">
        <v>3</v>
      </c>
      <c r="M129" t="s">
        <v>3</v>
      </c>
      <c r="N129">
        <v>0</v>
      </c>
    </row>
    <row r="130" spans="1:34" x14ac:dyDescent="0.2">
      <c r="A130">
        <v>70</v>
      </c>
      <c r="B130">
        <v>1</v>
      </c>
      <c r="D130">
        <v>6</v>
      </c>
      <c r="E130" t="s">
        <v>246</v>
      </c>
      <c r="F130" t="s">
        <v>247</v>
      </c>
      <c r="G130">
        <v>0.85</v>
      </c>
      <c r="H130">
        <v>0</v>
      </c>
      <c r="I130" t="s">
        <v>3</v>
      </c>
      <c r="J130">
        <v>0</v>
      </c>
      <c r="K130">
        <v>0</v>
      </c>
      <c r="L130" t="s">
        <v>3</v>
      </c>
      <c r="M130" t="s">
        <v>3</v>
      </c>
      <c r="N130">
        <v>0</v>
      </c>
    </row>
    <row r="131" spans="1:34" x14ac:dyDescent="0.2">
      <c r="A131">
        <v>70</v>
      </c>
      <c r="B131">
        <v>1</v>
      </c>
      <c r="D131">
        <v>7</v>
      </c>
      <c r="E131" t="s">
        <v>248</v>
      </c>
      <c r="F131" t="s">
        <v>249</v>
      </c>
      <c r="G131">
        <v>0.8</v>
      </c>
      <c r="H131">
        <v>0</v>
      </c>
      <c r="I131" t="s">
        <v>3</v>
      </c>
      <c r="J131">
        <v>0</v>
      </c>
      <c r="K131">
        <v>0</v>
      </c>
      <c r="L131" t="s">
        <v>3</v>
      </c>
      <c r="M131" t="s">
        <v>3</v>
      </c>
      <c r="N131">
        <v>0</v>
      </c>
    </row>
    <row r="132" spans="1:34" x14ac:dyDescent="0.2">
      <c r="A132">
        <v>70</v>
      </c>
      <c r="B132">
        <v>1</v>
      </c>
      <c r="D132">
        <v>8</v>
      </c>
      <c r="E132" t="s">
        <v>250</v>
      </c>
      <c r="F132" t="s">
        <v>251</v>
      </c>
      <c r="G132">
        <v>0.94</v>
      </c>
      <c r="H132">
        <v>0</v>
      </c>
      <c r="I132" t="s">
        <v>3</v>
      </c>
      <c r="J132">
        <v>0</v>
      </c>
      <c r="K132">
        <v>0</v>
      </c>
      <c r="L132" t="s">
        <v>3</v>
      </c>
      <c r="M132" t="s">
        <v>3</v>
      </c>
      <c r="N132">
        <v>0</v>
      </c>
    </row>
    <row r="133" spans="1:34" x14ac:dyDescent="0.2">
      <c r="A133">
        <v>70</v>
      </c>
      <c r="B133">
        <v>1</v>
      </c>
      <c r="D133">
        <v>9</v>
      </c>
      <c r="E133" t="s">
        <v>252</v>
      </c>
      <c r="F133" t="s">
        <v>253</v>
      </c>
      <c r="G133">
        <v>0.9</v>
      </c>
      <c r="H133">
        <v>0</v>
      </c>
      <c r="I133" t="s">
        <v>3</v>
      </c>
      <c r="J133">
        <v>0</v>
      </c>
      <c r="K133">
        <v>0</v>
      </c>
      <c r="L133" t="s">
        <v>3</v>
      </c>
      <c r="M133" t="s">
        <v>3</v>
      </c>
      <c r="N133">
        <v>0</v>
      </c>
    </row>
    <row r="134" spans="1:34" x14ac:dyDescent="0.2">
      <c r="A134">
        <v>70</v>
      </c>
      <c r="B134">
        <v>1</v>
      </c>
      <c r="D134">
        <v>10</v>
      </c>
      <c r="E134" t="s">
        <v>254</v>
      </c>
      <c r="F134" t="s">
        <v>255</v>
      </c>
      <c r="G134">
        <v>0.6</v>
      </c>
      <c r="H134">
        <v>0</v>
      </c>
      <c r="I134" t="s">
        <v>3</v>
      </c>
      <c r="J134">
        <v>0</v>
      </c>
      <c r="K134">
        <v>0</v>
      </c>
      <c r="L134" t="s">
        <v>3</v>
      </c>
      <c r="M134" t="s">
        <v>3</v>
      </c>
      <c r="N134">
        <v>0</v>
      </c>
    </row>
    <row r="135" spans="1:34" x14ac:dyDescent="0.2">
      <c r="A135">
        <v>70</v>
      </c>
      <c r="B135">
        <v>1</v>
      </c>
      <c r="D135">
        <v>11</v>
      </c>
      <c r="E135" t="s">
        <v>256</v>
      </c>
      <c r="F135" t="s">
        <v>257</v>
      </c>
      <c r="G135">
        <v>1.2</v>
      </c>
      <c r="H135">
        <v>0</v>
      </c>
      <c r="I135" t="s">
        <v>3</v>
      </c>
      <c r="J135">
        <v>0</v>
      </c>
      <c r="K135">
        <v>0</v>
      </c>
      <c r="L135" t="s">
        <v>3</v>
      </c>
      <c r="M135" t="s">
        <v>3</v>
      </c>
      <c r="N135">
        <v>0</v>
      </c>
    </row>
    <row r="136" spans="1:34" x14ac:dyDescent="0.2">
      <c r="A136">
        <v>70</v>
      </c>
      <c r="B136">
        <v>1</v>
      </c>
      <c r="D136">
        <v>12</v>
      </c>
      <c r="E136" t="s">
        <v>258</v>
      </c>
      <c r="F136" t="s">
        <v>259</v>
      </c>
      <c r="G136">
        <v>0</v>
      </c>
      <c r="H136">
        <v>0</v>
      </c>
      <c r="I136" t="s">
        <v>3</v>
      </c>
      <c r="J136">
        <v>0</v>
      </c>
      <c r="K136">
        <v>0</v>
      </c>
      <c r="L136" t="s">
        <v>3</v>
      </c>
      <c r="M136" t="s">
        <v>3</v>
      </c>
      <c r="N136">
        <v>0</v>
      </c>
    </row>
    <row r="137" spans="1:34" x14ac:dyDescent="0.2">
      <c r="A137">
        <v>70</v>
      </c>
      <c r="B137">
        <v>1</v>
      </c>
      <c r="D137">
        <v>13</v>
      </c>
      <c r="E137" t="s">
        <v>260</v>
      </c>
      <c r="F137" t="s">
        <v>261</v>
      </c>
      <c r="G137">
        <v>0.94</v>
      </c>
      <c r="H137">
        <v>0</v>
      </c>
      <c r="I137" t="s">
        <v>3</v>
      </c>
      <c r="J137">
        <v>0</v>
      </c>
      <c r="K137">
        <v>0</v>
      </c>
      <c r="L137" t="s">
        <v>3</v>
      </c>
      <c r="M137" t="s">
        <v>3</v>
      </c>
      <c r="N137">
        <v>0</v>
      </c>
    </row>
    <row r="139" spans="1:34" x14ac:dyDescent="0.2">
      <c r="A139">
        <v>-1</v>
      </c>
    </row>
    <row r="141" spans="1:34" x14ac:dyDescent="0.2">
      <c r="A141" s="3">
        <v>75</v>
      </c>
      <c r="B141" s="3" t="s">
        <v>262</v>
      </c>
      <c r="C141" s="3">
        <v>2017</v>
      </c>
      <c r="D141" s="3">
        <v>3</v>
      </c>
      <c r="E141" s="3">
        <v>0</v>
      </c>
      <c r="F141" s="3">
        <v>0</v>
      </c>
      <c r="G141" s="3">
        <v>0</v>
      </c>
      <c r="H141" s="3">
        <v>1</v>
      </c>
      <c r="I141" s="3">
        <v>0</v>
      </c>
      <c r="J141" s="3">
        <v>1</v>
      </c>
      <c r="K141" s="3">
        <v>0</v>
      </c>
      <c r="L141" s="3">
        <v>0</v>
      </c>
      <c r="M141" s="3">
        <v>0</v>
      </c>
      <c r="N141" s="3">
        <v>39046648</v>
      </c>
      <c r="O141" s="3">
        <v>1</v>
      </c>
    </row>
    <row r="142" spans="1:34" x14ac:dyDescent="0.2">
      <c r="A142" s="5">
        <v>3</v>
      </c>
      <c r="B142" s="5" t="s">
        <v>263</v>
      </c>
      <c r="C142" s="5">
        <v>7.61</v>
      </c>
      <c r="D142" s="5">
        <v>1</v>
      </c>
      <c r="E142" s="5">
        <v>1</v>
      </c>
      <c r="F142" s="5">
        <v>1</v>
      </c>
      <c r="G142" s="5">
        <v>1</v>
      </c>
      <c r="H142" s="5">
        <v>1</v>
      </c>
      <c r="I142" s="5">
        <v>1</v>
      </c>
      <c r="J142" s="5">
        <v>1</v>
      </c>
      <c r="K142" s="5">
        <v>1</v>
      </c>
      <c r="L142" s="5">
        <v>1</v>
      </c>
      <c r="M142" s="5">
        <v>7.61</v>
      </c>
      <c r="N142" s="5">
        <v>1</v>
      </c>
      <c r="O142" s="5">
        <v>1</v>
      </c>
      <c r="P142" s="5">
        <v>1</v>
      </c>
      <c r="Q142" s="5">
        <v>1</v>
      </c>
      <c r="R142" s="5">
        <v>1</v>
      </c>
      <c r="S142" s="5" t="s">
        <v>3</v>
      </c>
      <c r="T142" s="5" t="s">
        <v>3</v>
      </c>
      <c r="U142" s="5" t="s">
        <v>3</v>
      </c>
      <c r="V142" s="5" t="s">
        <v>3</v>
      </c>
      <c r="W142" s="5" t="s">
        <v>3</v>
      </c>
      <c r="X142" s="5" t="s">
        <v>3</v>
      </c>
      <c r="Y142" s="5" t="s">
        <v>3</v>
      </c>
      <c r="Z142" s="5" t="s">
        <v>3</v>
      </c>
      <c r="AA142" s="5" t="s">
        <v>3</v>
      </c>
      <c r="AB142" s="5" t="s">
        <v>3</v>
      </c>
      <c r="AC142" s="5" t="s">
        <v>3</v>
      </c>
      <c r="AD142" s="5" t="s">
        <v>3</v>
      </c>
      <c r="AE142" s="5" t="s">
        <v>3</v>
      </c>
      <c r="AF142" s="5" t="s">
        <v>3</v>
      </c>
      <c r="AG142" s="5" t="s">
        <v>3</v>
      </c>
      <c r="AH142" s="5" t="s">
        <v>3</v>
      </c>
    </row>
    <row r="146" spans="1:5" x14ac:dyDescent="0.2">
      <c r="A146">
        <v>65</v>
      </c>
      <c r="C146">
        <v>1</v>
      </c>
      <c r="D146">
        <v>0</v>
      </c>
      <c r="E146">
        <v>245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K152"/>
  <sheetViews>
    <sheetView topLeftCell="A19" workbookViewId="0">
      <selection activeCell="C156" sqref="C156"/>
    </sheetView>
  </sheetViews>
  <sheetFormatPr defaultColWidth="9.140625" defaultRowHeight="12.75" x14ac:dyDescent="0.2"/>
  <cols>
    <col min="1" max="256" width="9.140625" customWidth="1"/>
  </cols>
  <sheetData>
    <row r="1" spans="1:133" x14ac:dyDescent="0.2">
      <c r="A1">
        <v>0</v>
      </c>
      <c r="B1" t="s">
        <v>0</v>
      </c>
      <c r="D1" t="s">
        <v>1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0</v>
      </c>
      <c r="L1">
        <v>13277</v>
      </c>
      <c r="M1">
        <v>10</v>
      </c>
    </row>
    <row r="12" spans="1:133" x14ac:dyDescent="0.2">
      <c r="A12" s="1">
        <v>1</v>
      </c>
      <c r="B12" s="1">
        <v>147</v>
      </c>
      <c r="C12" s="1">
        <v>0</v>
      </c>
      <c r="D12" s="1">
        <f>ROW(A89)</f>
        <v>89</v>
      </c>
      <c r="E12" s="1">
        <v>0</v>
      </c>
      <c r="F12" s="1" t="s">
        <v>3</v>
      </c>
      <c r="G12" s="1" t="s">
        <v>423</v>
      </c>
      <c r="H12" s="1" t="s">
        <v>3</v>
      </c>
      <c r="I12" s="1">
        <v>0</v>
      </c>
      <c r="J12" s="1" t="s">
        <v>3</v>
      </c>
      <c r="K12" s="1">
        <v>0</v>
      </c>
      <c r="L12" s="1"/>
      <c r="M12" s="1"/>
      <c r="N12" s="1"/>
      <c r="O12" s="1">
        <v>0</v>
      </c>
      <c r="P12" s="1">
        <v>0</v>
      </c>
      <c r="Q12" s="1">
        <v>0</v>
      </c>
      <c r="R12" s="1">
        <v>0</v>
      </c>
      <c r="S12" s="1"/>
      <c r="T12" s="1"/>
      <c r="U12" s="1" t="s">
        <v>3</v>
      </c>
      <c r="V12" s="1">
        <v>0</v>
      </c>
      <c r="W12" s="1" t="s">
        <v>3</v>
      </c>
      <c r="X12" s="1" t="s">
        <v>3</v>
      </c>
      <c r="Y12" s="1" t="s">
        <v>3</v>
      </c>
      <c r="Z12" s="1" t="s">
        <v>3</v>
      </c>
      <c r="AA12" s="1" t="s">
        <v>3</v>
      </c>
      <c r="AB12" s="1" t="s">
        <v>3</v>
      </c>
      <c r="AC12" s="1" t="s">
        <v>3</v>
      </c>
      <c r="AD12" s="1" t="s">
        <v>3</v>
      </c>
      <c r="AE12" s="1" t="s">
        <v>3</v>
      </c>
      <c r="AF12" s="1" t="s">
        <v>3</v>
      </c>
      <c r="AG12" s="1" t="s">
        <v>3</v>
      </c>
      <c r="AH12" s="1" t="s">
        <v>3</v>
      </c>
      <c r="AI12" s="1" t="s">
        <v>3</v>
      </c>
      <c r="AJ12" s="1" t="s">
        <v>3</v>
      </c>
      <c r="AK12" s="1"/>
      <c r="AL12" s="1" t="s">
        <v>3</v>
      </c>
      <c r="AM12" s="1" t="s">
        <v>3</v>
      </c>
      <c r="AN12" s="1" t="s">
        <v>3</v>
      </c>
      <c r="AO12" s="1"/>
      <c r="AP12" s="1" t="s">
        <v>3</v>
      </c>
      <c r="AQ12" s="1" t="s">
        <v>3</v>
      </c>
      <c r="AR12" s="1" t="s">
        <v>3</v>
      </c>
      <c r="AS12" s="1"/>
      <c r="AT12" s="1"/>
      <c r="AU12" s="1"/>
      <c r="AV12" s="1"/>
      <c r="AW12" s="1"/>
      <c r="AX12" s="1" t="s">
        <v>3</v>
      </c>
      <c r="AY12" s="1" t="s">
        <v>3</v>
      </c>
      <c r="AZ12" s="1" t="s">
        <v>3</v>
      </c>
      <c r="BA12" s="1"/>
      <c r="BB12" s="1"/>
      <c r="BC12" s="1"/>
      <c r="BD12" s="1"/>
      <c r="BE12" s="1"/>
      <c r="BF12" s="1"/>
      <c r="BG12" s="1"/>
      <c r="BH12" s="1" t="s">
        <v>5</v>
      </c>
      <c r="BI12" s="1" t="s">
        <v>6</v>
      </c>
      <c r="BJ12" s="1">
        <v>1</v>
      </c>
      <c r="BK12" s="1">
        <v>1</v>
      </c>
      <c r="BL12" s="1">
        <v>0</v>
      </c>
      <c r="BM12" s="1">
        <v>0</v>
      </c>
      <c r="BN12" s="1">
        <v>1</v>
      </c>
      <c r="BO12" s="1">
        <v>0</v>
      </c>
      <c r="BP12" s="1">
        <v>2</v>
      </c>
      <c r="BQ12" s="1">
        <v>2</v>
      </c>
      <c r="BR12" s="1">
        <v>1</v>
      </c>
      <c r="BS12" s="1">
        <v>1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1" t="s">
        <v>7</v>
      </c>
      <c r="BZ12" s="1" t="s">
        <v>8</v>
      </c>
      <c r="CA12" s="1" t="s">
        <v>7</v>
      </c>
      <c r="CB12" s="1" t="s">
        <v>7</v>
      </c>
      <c r="CC12" s="1" t="s">
        <v>7</v>
      </c>
      <c r="CD12" s="1" t="s">
        <v>7</v>
      </c>
      <c r="CE12" s="1" t="s">
        <v>9</v>
      </c>
      <c r="CF12" s="1">
        <v>0</v>
      </c>
      <c r="CG12" s="1">
        <v>0</v>
      </c>
      <c r="CH12" s="1">
        <v>8</v>
      </c>
      <c r="CI12" s="1" t="s">
        <v>3</v>
      </c>
      <c r="CJ12" s="1" t="s">
        <v>3</v>
      </c>
      <c r="CK12" s="1">
        <v>0</v>
      </c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5" spans="1:133" x14ac:dyDescent="0.2">
      <c r="A15" s="1">
        <v>15</v>
      </c>
      <c r="B15" s="1">
        <v>1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</row>
    <row r="18" spans="1:245" x14ac:dyDescent="0.2">
      <c r="A18" s="2">
        <v>52</v>
      </c>
      <c r="B18" s="2">
        <f>B89</f>
        <v>147</v>
      </c>
      <c r="C18" s="2">
        <f>C89</f>
        <v>1</v>
      </c>
      <c r="D18" s="2">
        <f>D89</f>
        <v>12</v>
      </c>
      <c r="E18" s="2">
        <f>E89</f>
        <v>0</v>
      </c>
      <c r="F18" s="2" t="str">
        <f>F89</f>
        <v/>
      </c>
      <c r="G18" s="2" t="str">
        <f>G89</f>
        <v>Кислов пожарка 3-ый этаж ШКУЛЁВА</v>
      </c>
      <c r="H18" s="2"/>
      <c r="I18" s="2"/>
      <c r="J18" s="2"/>
      <c r="K18" s="2"/>
      <c r="L18" s="2"/>
      <c r="M18" s="2"/>
      <c r="N18" s="2"/>
      <c r="O18" s="2">
        <f>O89</f>
        <v>345058.49</v>
      </c>
      <c r="P18" s="2">
        <f>P89</f>
        <v>285173.18</v>
      </c>
      <c r="Q18" s="2">
        <f>Q89</f>
        <v>7299.4</v>
      </c>
      <c r="R18" s="2">
        <f>R89</f>
        <v>836.01</v>
      </c>
      <c r="S18" s="2">
        <f>S89</f>
        <v>52585.91</v>
      </c>
      <c r="T18" s="2">
        <f>T89</f>
        <v>0</v>
      </c>
      <c r="U18" s="2">
        <f>U89</f>
        <v>687.94389999999987</v>
      </c>
      <c r="V18" s="2">
        <f>V89</f>
        <v>9.0068000000000019</v>
      </c>
      <c r="W18" s="2">
        <f>W89</f>
        <v>0</v>
      </c>
      <c r="X18" s="2">
        <f>X89</f>
        <v>48245.66</v>
      </c>
      <c r="Y18" s="2">
        <f>Y89</f>
        <v>33952.699999999997</v>
      </c>
      <c r="Z18" s="2">
        <f>Z89</f>
        <v>0</v>
      </c>
      <c r="AA18" s="2">
        <f>AA89</f>
        <v>0</v>
      </c>
      <c r="AB18" s="2">
        <f>AB89</f>
        <v>0</v>
      </c>
      <c r="AC18" s="2">
        <f>AC89</f>
        <v>0</v>
      </c>
      <c r="AD18" s="2">
        <f>AD89</f>
        <v>0</v>
      </c>
      <c r="AE18" s="2">
        <f>AE89</f>
        <v>0</v>
      </c>
      <c r="AF18" s="2">
        <f>AF89</f>
        <v>0</v>
      </c>
      <c r="AG18" s="2">
        <f>AG89</f>
        <v>0</v>
      </c>
      <c r="AH18" s="2">
        <f>AH89</f>
        <v>0</v>
      </c>
      <c r="AI18" s="2">
        <f>AI89</f>
        <v>0</v>
      </c>
      <c r="AJ18" s="2">
        <f>AJ89</f>
        <v>0</v>
      </c>
      <c r="AK18" s="2">
        <f>AK89</f>
        <v>0</v>
      </c>
      <c r="AL18" s="2">
        <f>AL89</f>
        <v>0</v>
      </c>
      <c r="AM18" s="2">
        <f>AM89</f>
        <v>0</v>
      </c>
      <c r="AN18" s="2">
        <f>AN89</f>
        <v>0</v>
      </c>
      <c r="AO18" s="2">
        <f>AO89</f>
        <v>0</v>
      </c>
      <c r="AP18" s="2">
        <f>AP89</f>
        <v>0</v>
      </c>
      <c r="AQ18" s="2">
        <f>AQ89</f>
        <v>0</v>
      </c>
      <c r="AR18" s="2">
        <f>AR89</f>
        <v>427256.85</v>
      </c>
      <c r="AS18" s="2">
        <f>AS89</f>
        <v>0</v>
      </c>
      <c r="AT18" s="2">
        <f>AT89</f>
        <v>427256.85</v>
      </c>
      <c r="AU18" s="2">
        <f>AU89</f>
        <v>0</v>
      </c>
      <c r="AV18" s="2">
        <f>AV89</f>
        <v>285173.18</v>
      </c>
      <c r="AW18" s="2">
        <f>AW89</f>
        <v>285173.18</v>
      </c>
      <c r="AX18" s="2">
        <f>AX89</f>
        <v>0</v>
      </c>
      <c r="AY18" s="2">
        <f>AY89</f>
        <v>285173.18</v>
      </c>
      <c r="AZ18" s="2">
        <f>AZ89</f>
        <v>0</v>
      </c>
      <c r="BA18" s="2">
        <f>BA89</f>
        <v>0</v>
      </c>
      <c r="BB18" s="2">
        <f>BB89</f>
        <v>0</v>
      </c>
      <c r="BC18" s="2">
        <f>BC89</f>
        <v>0</v>
      </c>
      <c r="BD18" s="2">
        <f>BD89</f>
        <v>0</v>
      </c>
      <c r="BE18" s="2">
        <f>BE89</f>
        <v>0</v>
      </c>
      <c r="BF18" s="2">
        <f>BF89</f>
        <v>0</v>
      </c>
      <c r="BG18" s="2">
        <f>BG89</f>
        <v>0</v>
      </c>
      <c r="BH18" s="2">
        <f>BH89</f>
        <v>0</v>
      </c>
      <c r="BI18" s="2">
        <f>BI89</f>
        <v>0</v>
      </c>
      <c r="BJ18" s="2">
        <f>BJ89</f>
        <v>0</v>
      </c>
      <c r="BK18" s="2">
        <f>BK89</f>
        <v>0</v>
      </c>
      <c r="BL18" s="2">
        <f>BL89</f>
        <v>0</v>
      </c>
      <c r="BM18" s="2">
        <f>BM89</f>
        <v>0</v>
      </c>
      <c r="BN18" s="2">
        <f>BN89</f>
        <v>0</v>
      </c>
      <c r="BO18" s="2">
        <f>BO89</f>
        <v>0</v>
      </c>
      <c r="BP18" s="2">
        <f>BP89</f>
        <v>0</v>
      </c>
      <c r="BQ18" s="2">
        <f>BQ89</f>
        <v>0</v>
      </c>
      <c r="BR18" s="2">
        <f>BR89</f>
        <v>0</v>
      </c>
      <c r="BS18" s="2">
        <f>BS89</f>
        <v>0</v>
      </c>
      <c r="BT18" s="2">
        <f>BT89</f>
        <v>0</v>
      </c>
      <c r="BU18" s="2">
        <f>BU89</f>
        <v>0</v>
      </c>
      <c r="BV18" s="2">
        <f>BV89</f>
        <v>0</v>
      </c>
      <c r="BW18" s="2">
        <f>BW89</f>
        <v>0</v>
      </c>
      <c r="BX18" s="2">
        <f>BX89</f>
        <v>0</v>
      </c>
      <c r="BY18" s="2">
        <f>BY89</f>
        <v>0</v>
      </c>
      <c r="BZ18" s="2">
        <f>BZ89</f>
        <v>0</v>
      </c>
      <c r="CA18" s="2">
        <f>CA89</f>
        <v>0</v>
      </c>
      <c r="CB18" s="2">
        <f>CB89</f>
        <v>0</v>
      </c>
      <c r="CC18" s="2">
        <f>CC89</f>
        <v>0</v>
      </c>
      <c r="CD18" s="2">
        <f>CD89</f>
        <v>0</v>
      </c>
      <c r="CE18" s="2">
        <f>CE89</f>
        <v>0</v>
      </c>
      <c r="CF18" s="2">
        <f>CF89</f>
        <v>0</v>
      </c>
      <c r="CG18" s="2">
        <f>CG89</f>
        <v>0</v>
      </c>
      <c r="CH18" s="2">
        <f>CH89</f>
        <v>0</v>
      </c>
      <c r="CI18" s="2">
        <f>CI89</f>
        <v>0</v>
      </c>
      <c r="CJ18" s="2">
        <f>CJ89</f>
        <v>0</v>
      </c>
      <c r="CK18" s="2">
        <f>CK89</f>
        <v>0</v>
      </c>
      <c r="CL18" s="2">
        <f>CL89</f>
        <v>0</v>
      </c>
      <c r="CM18" s="2">
        <f>CM89</f>
        <v>0</v>
      </c>
      <c r="CN18" s="2">
        <f>CN89</f>
        <v>0</v>
      </c>
      <c r="CO18" s="2">
        <f>CO89</f>
        <v>0</v>
      </c>
      <c r="CP18" s="2">
        <f>CP89</f>
        <v>0</v>
      </c>
      <c r="CQ18" s="2">
        <f>CQ89</f>
        <v>0</v>
      </c>
      <c r="CR18" s="2">
        <f>CR89</f>
        <v>0</v>
      </c>
      <c r="CS18" s="2">
        <f>CS89</f>
        <v>0</v>
      </c>
      <c r="CT18" s="2">
        <f>CT89</f>
        <v>0</v>
      </c>
      <c r="CU18" s="2">
        <f>CU89</f>
        <v>0</v>
      </c>
      <c r="CV18" s="2">
        <f>CV89</f>
        <v>0</v>
      </c>
      <c r="CW18" s="2">
        <f>CW89</f>
        <v>0</v>
      </c>
      <c r="CX18" s="2">
        <f>CX89</f>
        <v>0</v>
      </c>
      <c r="CY18" s="2">
        <f>CY89</f>
        <v>0</v>
      </c>
      <c r="CZ18" s="2">
        <f>CZ89</f>
        <v>0</v>
      </c>
      <c r="DA18" s="2">
        <f>DA89</f>
        <v>0</v>
      </c>
      <c r="DB18" s="2">
        <f>DB89</f>
        <v>0</v>
      </c>
      <c r="DC18" s="2">
        <f>DC89</f>
        <v>0</v>
      </c>
      <c r="DD18" s="2">
        <f>DD89</f>
        <v>0</v>
      </c>
      <c r="DE18" s="2">
        <f>DE89</f>
        <v>0</v>
      </c>
      <c r="DF18" s="2">
        <f>DF89</f>
        <v>0</v>
      </c>
      <c r="DG18" s="3">
        <f>DG89</f>
        <v>0</v>
      </c>
      <c r="DH18" s="3">
        <f>DH89</f>
        <v>0</v>
      </c>
      <c r="DI18" s="3">
        <f>DI89</f>
        <v>0</v>
      </c>
      <c r="DJ18" s="3">
        <f>DJ89</f>
        <v>0</v>
      </c>
      <c r="DK18" s="3">
        <f>DK89</f>
        <v>0</v>
      </c>
      <c r="DL18" s="3">
        <f>DL89</f>
        <v>0</v>
      </c>
      <c r="DM18" s="3">
        <f>DM89</f>
        <v>0</v>
      </c>
      <c r="DN18" s="3">
        <f>DN89</f>
        <v>0</v>
      </c>
      <c r="DO18" s="3">
        <f>DO89</f>
        <v>0</v>
      </c>
      <c r="DP18" s="3">
        <f>DP89</f>
        <v>0</v>
      </c>
      <c r="DQ18" s="3">
        <f>DQ89</f>
        <v>0</v>
      </c>
      <c r="DR18" s="3">
        <f>DR89</f>
        <v>0</v>
      </c>
      <c r="DS18" s="3">
        <f>DS89</f>
        <v>0</v>
      </c>
      <c r="DT18" s="3">
        <f>DT89</f>
        <v>0</v>
      </c>
      <c r="DU18" s="3">
        <f>DU89</f>
        <v>0</v>
      </c>
      <c r="DV18" s="3">
        <f>DV89</f>
        <v>0</v>
      </c>
      <c r="DW18" s="3">
        <f>DW89</f>
        <v>0</v>
      </c>
      <c r="DX18" s="3">
        <f>DX89</f>
        <v>0</v>
      </c>
      <c r="DY18" s="3">
        <f>DY89</f>
        <v>0</v>
      </c>
      <c r="DZ18" s="3">
        <f>DZ89</f>
        <v>0</v>
      </c>
      <c r="EA18" s="3">
        <f>EA89</f>
        <v>0</v>
      </c>
      <c r="EB18" s="3">
        <f>EB89</f>
        <v>0</v>
      </c>
      <c r="EC18" s="3">
        <f>EC89</f>
        <v>0</v>
      </c>
      <c r="ED18" s="3">
        <f>ED89</f>
        <v>0</v>
      </c>
      <c r="EE18" s="3">
        <f>EE89</f>
        <v>0</v>
      </c>
      <c r="EF18" s="3">
        <f>EF89</f>
        <v>0</v>
      </c>
      <c r="EG18" s="3">
        <f>EG89</f>
        <v>0</v>
      </c>
      <c r="EH18" s="3">
        <f>EH89</f>
        <v>0</v>
      </c>
      <c r="EI18" s="3">
        <f>EI89</f>
        <v>0</v>
      </c>
      <c r="EJ18" s="3">
        <f>EJ89</f>
        <v>0</v>
      </c>
      <c r="EK18" s="3">
        <f>EK89</f>
        <v>0</v>
      </c>
      <c r="EL18" s="3">
        <f>EL89</f>
        <v>0</v>
      </c>
      <c r="EM18" s="3">
        <f>EM89</f>
        <v>0</v>
      </c>
      <c r="EN18" s="3">
        <f>EN89</f>
        <v>0</v>
      </c>
      <c r="EO18" s="3">
        <f>EO89</f>
        <v>0</v>
      </c>
      <c r="EP18" s="3">
        <f>EP89</f>
        <v>0</v>
      </c>
      <c r="EQ18" s="3">
        <f>EQ89</f>
        <v>0</v>
      </c>
      <c r="ER18" s="3">
        <f>ER89</f>
        <v>0</v>
      </c>
      <c r="ES18" s="3">
        <f>ES89</f>
        <v>0</v>
      </c>
      <c r="ET18" s="3">
        <f>ET89</f>
        <v>0</v>
      </c>
      <c r="EU18" s="3">
        <f>EU89</f>
        <v>0</v>
      </c>
      <c r="EV18" s="3">
        <f>EV89</f>
        <v>0</v>
      </c>
      <c r="EW18" s="3">
        <f>EW89</f>
        <v>0</v>
      </c>
      <c r="EX18" s="3">
        <f>EX89</f>
        <v>0</v>
      </c>
      <c r="EY18" s="3">
        <f>EY89</f>
        <v>0</v>
      </c>
      <c r="EZ18" s="3">
        <f>EZ89</f>
        <v>0</v>
      </c>
      <c r="FA18" s="3">
        <f>FA89</f>
        <v>0</v>
      </c>
      <c r="FB18" s="3">
        <f>FB89</f>
        <v>0</v>
      </c>
      <c r="FC18" s="3">
        <f>FC89</f>
        <v>0</v>
      </c>
      <c r="FD18" s="3">
        <f>FD89</f>
        <v>0</v>
      </c>
      <c r="FE18" s="3">
        <f>FE89</f>
        <v>0</v>
      </c>
      <c r="FF18" s="3">
        <f>FF89</f>
        <v>0</v>
      </c>
      <c r="FG18" s="3">
        <f>FG89</f>
        <v>0</v>
      </c>
      <c r="FH18" s="3">
        <f>FH89</f>
        <v>0</v>
      </c>
      <c r="FI18" s="3">
        <f>FI89</f>
        <v>0</v>
      </c>
      <c r="FJ18" s="3">
        <f>FJ89</f>
        <v>0</v>
      </c>
      <c r="FK18" s="3">
        <f>FK89</f>
        <v>0</v>
      </c>
      <c r="FL18" s="3">
        <f>FL89</f>
        <v>0</v>
      </c>
      <c r="FM18" s="3">
        <f>FM89</f>
        <v>0</v>
      </c>
      <c r="FN18" s="3">
        <f>FN89</f>
        <v>0</v>
      </c>
      <c r="FO18" s="3">
        <f>FO89</f>
        <v>0</v>
      </c>
      <c r="FP18" s="3">
        <f>FP89</f>
        <v>0</v>
      </c>
      <c r="FQ18" s="3">
        <f>FQ89</f>
        <v>0</v>
      </c>
      <c r="FR18" s="3">
        <f>FR89</f>
        <v>0</v>
      </c>
      <c r="FS18" s="3">
        <f>FS89</f>
        <v>0</v>
      </c>
      <c r="FT18" s="3">
        <f>FT89</f>
        <v>0</v>
      </c>
      <c r="FU18" s="3">
        <f>FU89</f>
        <v>0</v>
      </c>
      <c r="FV18" s="3">
        <f>FV89</f>
        <v>0</v>
      </c>
      <c r="FW18" s="3">
        <f>FW89</f>
        <v>0</v>
      </c>
      <c r="FX18" s="3">
        <f>FX89</f>
        <v>0</v>
      </c>
      <c r="FY18" s="3">
        <f>FY89</f>
        <v>0</v>
      </c>
      <c r="FZ18" s="3">
        <f>FZ89</f>
        <v>0</v>
      </c>
      <c r="GA18" s="3">
        <f>GA89</f>
        <v>0</v>
      </c>
      <c r="GB18" s="3">
        <f>GB89</f>
        <v>0</v>
      </c>
      <c r="GC18" s="3">
        <f>GC89</f>
        <v>0</v>
      </c>
      <c r="GD18" s="3">
        <f>GD89</f>
        <v>0</v>
      </c>
      <c r="GE18" s="3">
        <f>GE89</f>
        <v>0</v>
      </c>
      <c r="GF18" s="3">
        <f>GF89</f>
        <v>0</v>
      </c>
      <c r="GG18" s="3">
        <f>GG89</f>
        <v>0</v>
      </c>
      <c r="GH18" s="3">
        <f>GH89</f>
        <v>0</v>
      </c>
      <c r="GI18" s="3">
        <f>GI89</f>
        <v>0</v>
      </c>
      <c r="GJ18" s="3">
        <f>GJ89</f>
        <v>0</v>
      </c>
      <c r="GK18" s="3">
        <f>GK89</f>
        <v>0</v>
      </c>
      <c r="GL18" s="3">
        <f>GL89</f>
        <v>0</v>
      </c>
      <c r="GM18" s="3">
        <f>GM89</f>
        <v>0</v>
      </c>
      <c r="GN18" s="3">
        <f>GN89</f>
        <v>0</v>
      </c>
      <c r="GO18" s="3">
        <f>GO89</f>
        <v>0</v>
      </c>
      <c r="GP18" s="3">
        <f>GP89</f>
        <v>0</v>
      </c>
      <c r="GQ18" s="3">
        <f>GQ89</f>
        <v>0</v>
      </c>
      <c r="GR18" s="3">
        <f>GR89</f>
        <v>0</v>
      </c>
      <c r="GS18" s="3">
        <f>GS89</f>
        <v>0</v>
      </c>
      <c r="GT18" s="3">
        <f>GT89</f>
        <v>0</v>
      </c>
      <c r="GU18" s="3">
        <f>GU89</f>
        <v>0</v>
      </c>
      <c r="GV18" s="3">
        <f>GV89</f>
        <v>0</v>
      </c>
      <c r="GW18" s="3">
        <f>GW89</f>
        <v>0</v>
      </c>
      <c r="GX18" s="3">
        <f>GX89</f>
        <v>0</v>
      </c>
    </row>
    <row r="20" spans="1:245" x14ac:dyDescent="0.2">
      <c r="A20" s="1">
        <v>3</v>
      </c>
      <c r="B20" s="1">
        <v>1</v>
      </c>
      <c r="C20" s="1"/>
      <c r="D20" s="1">
        <f>ROW(A57)</f>
        <v>57</v>
      </c>
      <c r="E20" s="1"/>
      <c r="F20" s="1" t="s">
        <v>10</v>
      </c>
      <c r="G20" s="1" t="s">
        <v>10</v>
      </c>
      <c r="H20" s="1" t="s">
        <v>3</v>
      </c>
      <c r="I20" s="1">
        <v>0</v>
      </c>
      <c r="J20" s="1" t="s">
        <v>3</v>
      </c>
      <c r="K20" s="1">
        <v>0</v>
      </c>
      <c r="L20" s="1" t="s">
        <v>3</v>
      </c>
      <c r="M20" s="1"/>
      <c r="N20" s="1"/>
      <c r="O20" s="1"/>
      <c r="P20" s="1"/>
      <c r="Q20" s="1"/>
      <c r="R20" s="1"/>
      <c r="S20" s="1"/>
      <c r="T20" s="1"/>
      <c r="U20" s="1" t="s">
        <v>3</v>
      </c>
      <c r="V20" s="1">
        <v>0</v>
      </c>
      <c r="W20" s="1"/>
      <c r="X20" s="1"/>
      <c r="Y20" s="1"/>
      <c r="Z20" s="1"/>
      <c r="AA20" s="1"/>
      <c r="AB20" s="1" t="s">
        <v>3</v>
      </c>
      <c r="AC20" s="1" t="s">
        <v>3</v>
      </c>
      <c r="AD20" s="1" t="s">
        <v>3</v>
      </c>
      <c r="AE20" s="1" t="s">
        <v>3</v>
      </c>
      <c r="AF20" s="1" t="s">
        <v>3</v>
      </c>
      <c r="AG20" s="1" t="s">
        <v>3</v>
      </c>
      <c r="AH20" s="1"/>
      <c r="AI20" s="1"/>
      <c r="AJ20" s="1"/>
      <c r="AK20" s="1"/>
      <c r="AL20" s="1"/>
      <c r="AM20" s="1"/>
      <c r="AN20" s="1"/>
      <c r="AO20" s="1"/>
      <c r="AP20" s="1" t="s">
        <v>3</v>
      </c>
      <c r="AQ20" s="1" t="s">
        <v>3</v>
      </c>
      <c r="AR20" s="1" t="s">
        <v>3</v>
      </c>
      <c r="AS20" s="1"/>
      <c r="AT20" s="1"/>
      <c r="AU20" s="1"/>
      <c r="AV20" s="1"/>
      <c r="AW20" s="1"/>
      <c r="AX20" s="1"/>
      <c r="AY20" s="1"/>
      <c r="AZ20" s="1" t="s">
        <v>3</v>
      </c>
      <c r="BA20" s="1"/>
      <c r="BB20" s="1" t="s">
        <v>3</v>
      </c>
      <c r="BC20" s="1" t="s">
        <v>3</v>
      </c>
      <c r="BD20" s="1" t="s">
        <v>3</v>
      </c>
      <c r="BE20" s="1" t="s">
        <v>3</v>
      </c>
      <c r="BF20" s="1" t="s">
        <v>3</v>
      </c>
      <c r="BG20" s="1" t="s">
        <v>3</v>
      </c>
      <c r="BH20" s="1" t="s">
        <v>3</v>
      </c>
      <c r="BI20" s="1" t="s">
        <v>3</v>
      </c>
      <c r="BJ20" s="1" t="s">
        <v>3</v>
      </c>
      <c r="BK20" s="1" t="s">
        <v>3</v>
      </c>
      <c r="BL20" s="1" t="s">
        <v>3</v>
      </c>
      <c r="BM20" s="1" t="s">
        <v>3</v>
      </c>
      <c r="BN20" s="1" t="s">
        <v>3</v>
      </c>
      <c r="BO20" s="1" t="s">
        <v>3</v>
      </c>
      <c r="BP20" s="1" t="s">
        <v>3</v>
      </c>
      <c r="BQ20" s="1"/>
      <c r="BR20" s="1"/>
      <c r="BS20" s="1"/>
      <c r="BT20" s="1"/>
      <c r="BU20" s="1"/>
      <c r="BV20" s="1"/>
      <c r="BW20" s="1"/>
      <c r="BX20" s="1">
        <v>0</v>
      </c>
      <c r="BY20" s="1"/>
      <c r="BZ20" s="1"/>
      <c r="CA20" s="1"/>
      <c r="CB20" s="1"/>
      <c r="CC20" s="1"/>
      <c r="CD20" s="1"/>
      <c r="CE20" s="1"/>
      <c r="CF20" s="1">
        <v>0</v>
      </c>
      <c r="CG20" s="1">
        <v>0</v>
      </c>
      <c r="CH20" s="1"/>
      <c r="CI20" s="1" t="s">
        <v>3</v>
      </c>
      <c r="CJ20" s="1" t="s">
        <v>3</v>
      </c>
    </row>
    <row r="22" spans="1:245" x14ac:dyDescent="0.2">
      <c r="A22" s="2">
        <v>52</v>
      </c>
      <c r="B22" s="2">
        <f>B57</f>
        <v>1</v>
      </c>
      <c r="C22" s="2">
        <f>C57</f>
        <v>3</v>
      </c>
      <c r="D22" s="2">
        <f>D57</f>
        <v>20</v>
      </c>
      <c r="E22" s="2">
        <f>E57</f>
        <v>0</v>
      </c>
      <c r="F22" s="2" t="str">
        <f>F57</f>
        <v>Новая локальная смета</v>
      </c>
      <c r="G22" s="2" t="str">
        <f>G57</f>
        <v>Новая локальная смета</v>
      </c>
      <c r="H22" s="2"/>
      <c r="I22" s="2"/>
      <c r="J22" s="2"/>
      <c r="K22" s="2"/>
      <c r="L22" s="2"/>
      <c r="M22" s="2"/>
      <c r="N22" s="2"/>
      <c r="O22" s="2">
        <f>O57</f>
        <v>345058.49</v>
      </c>
      <c r="P22" s="2">
        <f>P57</f>
        <v>285173.18</v>
      </c>
      <c r="Q22" s="2">
        <f>Q57</f>
        <v>7299.4</v>
      </c>
      <c r="R22" s="2">
        <f>R57</f>
        <v>836.01</v>
      </c>
      <c r="S22" s="2">
        <f>S57</f>
        <v>52585.91</v>
      </c>
      <c r="T22" s="2">
        <f>T57</f>
        <v>0</v>
      </c>
      <c r="U22" s="2">
        <f>U57</f>
        <v>687.94389999999987</v>
      </c>
      <c r="V22" s="2">
        <f>V57</f>
        <v>9.0068000000000019</v>
      </c>
      <c r="W22" s="2">
        <f>W57</f>
        <v>0</v>
      </c>
      <c r="X22" s="2">
        <f>X57</f>
        <v>48245.66</v>
      </c>
      <c r="Y22" s="2">
        <f>Y57</f>
        <v>33952.699999999997</v>
      </c>
      <c r="Z22" s="2">
        <f>Z57</f>
        <v>0</v>
      </c>
      <c r="AA22" s="2">
        <f>AA57</f>
        <v>0</v>
      </c>
      <c r="AB22" s="2">
        <f>AB57</f>
        <v>345058.49</v>
      </c>
      <c r="AC22" s="2">
        <f>AC57</f>
        <v>285173.18</v>
      </c>
      <c r="AD22" s="2">
        <f>AD57</f>
        <v>7299.4</v>
      </c>
      <c r="AE22" s="2">
        <f>AE57</f>
        <v>836.01</v>
      </c>
      <c r="AF22" s="2">
        <f>AF57</f>
        <v>52585.91</v>
      </c>
      <c r="AG22" s="2">
        <f>AG57</f>
        <v>0</v>
      </c>
      <c r="AH22" s="2">
        <f>AH57</f>
        <v>687.94389999999987</v>
      </c>
      <c r="AI22" s="2">
        <f>AI57</f>
        <v>9.0068000000000019</v>
      </c>
      <c r="AJ22" s="2">
        <f>AJ57</f>
        <v>0</v>
      </c>
      <c r="AK22" s="2">
        <f>AK57</f>
        <v>48245.66</v>
      </c>
      <c r="AL22" s="2">
        <f>AL57</f>
        <v>33952.699999999997</v>
      </c>
      <c r="AM22" s="2">
        <f>AM57</f>
        <v>0</v>
      </c>
      <c r="AN22" s="2">
        <f>AN57</f>
        <v>0</v>
      </c>
      <c r="AO22" s="2">
        <f>AO57</f>
        <v>0</v>
      </c>
      <c r="AP22" s="2">
        <f>AP57</f>
        <v>0</v>
      </c>
      <c r="AQ22" s="2">
        <f>AQ57</f>
        <v>0</v>
      </c>
      <c r="AR22" s="2">
        <f>AR57</f>
        <v>427256.85</v>
      </c>
      <c r="AS22" s="2">
        <f>AS57</f>
        <v>0</v>
      </c>
      <c r="AT22" s="2">
        <f>AT57</f>
        <v>427256.85</v>
      </c>
      <c r="AU22" s="2">
        <f>AU57</f>
        <v>0</v>
      </c>
      <c r="AV22" s="2">
        <f>AV57</f>
        <v>285173.18</v>
      </c>
      <c r="AW22" s="2">
        <f>AW57</f>
        <v>285173.18</v>
      </c>
      <c r="AX22" s="2">
        <f>AX57</f>
        <v>0</v>
      </c>
      <c r="AY22" s="2">
        <f>AY57</f>
        <v>285173.18</v>
      </c>
      <c r="AZ22" s="2">
        <f>AZ57</f>
        <v>0</v>
      </c>
      <c r="BA22" s="2">
        <f>BA57</f>
        <v>0</v>
      </c>
      <c r="BB22" s="2">
        <f>BB57</f>
        <v>0</v>
      </c>
      <c r="BC22" s="2">
        <f>BC57</f>
        <v>0</v>
      </c>
      <c r="BD22" s="2">
        <f>BD57</f>
        <v>0</v>
      </c>
      <c r="BE22" s="2">
        <f>BE57</f>
        <v>0</v>
      </c>
      <c r="BF22" s="2">
        <f>BF57</f>
        <v>0</v>
      </c>
      <c r="BG22" s="2">
        <f>BG57</f>
        <v>0</v>
      </c>
      <c r="BH22" s="2">
        <f>BH57</f>
        <v>0</v>
      </c>
      <c r="BI22" s="2">
        <f>BI57</f>
        <v>0</v>
      </c>
      <c r="BJ22" s="2">
        <f>BJ57</f>
        <v>0</v>
      </c>
      <c r="BK22" s="2">
        <f>BK57</f>
        <v>0</v>
      </c>
      <c r="BL22" s="2">
        <f>BL57</f>
        <v>0</v>
      </c>
      <c r="BM22" s="2">
        <f>BM57</f>
        <v>0</v>
      </c>
      <c r="BN22" s="2">
        <f>BN57</f>
        <v>0</v>
      </c>
      <c r="BO22" s="2">
        <f>BO57</f>
        <v>0</v>
      </c>
      <c r="BP22" s="2">
        <f>BP57</f>
        <v>0</v>
      </c>
      <c r="BQ22" s="2">
        <f>BQ57</f>
        <v>0</v>
      </c>
      <c r="BR22" s="2">
        <f>BR57</f>
        <v>0</v>
      </c>
      <c r="BS22" s="2">
        <f>BS57</f>
        <v>0</v>
      </c>
      <c r="BT22" s="2">
        <f>BT57</f>
        <v>0</v>
      </c>
      <c r="BU22" s="2">
        <f>BU57</f>
        <v>0</v>
      </c>
      <c r="BV22" s="2">
        <f>BV57</f>
        <v>0</v>
      </c>
      <c r="BW22" s="2">
        <f>BW57</f>
        <v>0</v>
      </c>
      <c r="BX22" s="2">
        <f>BX57</f>
        <v>0</v>
      </c>
      <c r="BY22" s="2">
        <f>BY57</f>
        <v>0</v>
      </c>
      <c r="BZ22" s="2">
        <f>BZ57</f>
        <v>0</v>
      </c>
      <c r="CA22" s="2">
        <f>CA57</f>
        <v>427256.85</v>
      </c>
      <c r="CB22" s="2">
        <f>CB57</f>
        <v>0</v>
      </c>
      <c r="CC22" s="2">
        <f>CC57</f>
        <v>427256.85</v>
      </c>
      <c r="CD22" s="2">
        <f>CD57</f>
        <v>0</v>
      </c>
      <c r="CE22" s="2">
        <f>CE57</f>
        <v>285173.18</v>
      </c>
      <c r="CF22" s="2">
        <f>CF57</f>
        <v>285173.18</v>
      </c>
      <c r="CG22" s="2">
        <f>CG57</f>
        <v>0</v>
      </c>
      <c r="CH22" s="2">
        <f>CH57</f>
        <v>285173.18</v>
      </c>
      <c r="CI22" s="2">
        <f>CI57</f>
        <v>0</v>
      </c>
      <c r="CJ22" s="2">
        <f>CJ57</f>
        <v>0</v>
      </c>
      <c r="CK22" s="2">
        <f>CK57</f>
        <v>0</v>
      </c>
      <c r="CL22" s="2">
        <f>CL57</f>
        <v>0</v>
      </c>
      <c r="CM22" s="2">
        <f>CM57</f>
        <v>0</v>
      </c>
      <c r="CN22" s="2">
        <f>CN57</f>
        <v>0</v>
      </c>
      <c r="CO22" s="2">
        <f>CO57</f>
        <v>0</v>
      </c>
      <c r="CP22" s="2">
        <f>CP57</f>
        <v>0</v>
      </c>
      <c r="CQ22" s="2">
        <f>CQ57</f>
        <v>0</v>
      </c>
      <c r="CR22" s="2">
        <f>CR57</f>
        <v>0</v>
      </c>
      <c r="CS22" s="2">
        <f>CS57</f>
        <v>0</v>
      </c>
      <c r="CT22" s="2">
        <f>CT57</f>
        <v>0</v>
      </c>
      <c r="CU22" s="2">
        <f>CU57</f>
        <v>0</v>
      </c>
      <c r="CV22" s="2">
        <f>CV57</f>
        <v>0</v>
      </c>
      <c r="CW22" s="2">
        <f>CW57</f>
        <v>0</v>
      </c>
      <c r="CX22" s="2">
        <f>CX57</f>
        <v>0</v>
      </c>
      <c r="CY22" s="2">
        <f>CY57</f>
        <v>0</v>
      </c>
      <c r="CZ22" s="2">
        <f>CZ57</f>
        <v>0</v>
      </c>
      <c r="DA22" s="2">
        <f>DA57</f>
        <v>0</v>
      </c>
      <c r="DB22" s="2">
        <f>DB57</f>
        <v>0</v>
      </c>
      <c r="DC22" s="2">
        <f>DC57</f>
        <v>0</v>
      </c>
      <c r="DD22" s="2">
        <f>DD57</f>
        <v>0</v>
      </c>
      <c r="DE22" s="2">
        <f>DE57</f>
        <v>0</v>
      </c>
      <c r="DF22" s="2">
        <f>DF57</f>
        <v>0</v>
      </c>
      <c r="DG22" s="3">
        <f>DG57</f>
        <v>0</v>
      </c>
      <c r="DH22" s="3">
        <f>DH57</f>
        <v>0</v>
      </c>
      <c r="DI22" s="3">
        <f>DI57</f>
        <v>0</v>
      </c>
      <c r="DJ22" s="3">
        <f>DJ57</f>
        <v>0</v>
      </c>
      <c r="DK22" s="3">
        <f>DK57</f>
        <v>0</v>
      </c>
      <c r="DL22" s="3">
        <f>DL57</f>
        <v>0</v>
      </c>
      <c r="DM22" s="3">
        <f>DM57</f>
        <v>0</v>
      </c>
      <c r="DN22" s="3">
        <f>DN57</f>
        <v>0</v>
      </c>
      <c r="DO22" s="3">
        <f>DO57</f>
        <v>0</v>
      </c>
      <c r="DP22" s="3">
        <f>DP57</f>
        <v>0</v>
      </c>
      <c r="DQ22" s="3">
        <f>DQ57</f>
        <v>0</v>
      </c>
      <c r="DR22" s="3">
        <f>DR57</f>
        <v>0</v>
      </c>
      <c r="DS22" s="3">
        <f>DS57</f>
        <v>0</v>
      </c>
      <c r="DT22" s="3">
        <f>DT57</f>
        <v>0</v>
      </c>
      <c r="DU22" s="3">
        <f>DU57</f>
        <v>0</v>
      </c>
      <c r="DV22" s="3">
        <f>DV57</f>
        <v>0</v>
      </c>
      <c r="DW22" s="3">
        <f>DW57</f>
        <v>0</v>
      </c>
      <c r="DX22" s="3">
        <f>DX57</f>
        <v>0</v>
      </c>
      <c r="DY22" s="3">
        <f>DY57</f>
        <v>0</v>
      </c>
      <c r="DZ22" s="3">
        <f>DZ57</f>
        <v>0</v>
      </c>
      <c r="EA22" s="3">
        <f>EA57</f>
        <v>0</v>
      </c>
      <c r="EB22" s="3">
        <f>EB57</f>
        <v>0</v>
      </c>
      <c r="EC22" s="3">
        <f>EC57</f>
        <v>0</v>
      </c>
      <c r="ED22" s="3">
        <f>ED57</f>
        <v>0</v>
      </c>
      <c r="EE22" s="3">
        <f>EE57</f>
        <v>0</v>
      </c>
      <c r="EF22" s="3">
        <f>EF57</f>
        <v>0</v>
      </c>
      <c r="EG22" s="3">
        <f>EG57</f>
        <v>0</v>
      </c>
      <c r="EH22" s="3">
        <f>EH57</f>
        <v>0</v>
      </c>
      <c r="EI22" s="3">
        <f>EI57</f>
        <v>0</v>
      </c>
      <c r="EJ22" s="3">
        <f>EJ57</f>
        <v>0</v>
      </c>
      <c r="EK22" s="3">
        <f>EK57</f>
        <v>0</v>
      </c>
      <c r="EL22" s="3">
        <f>EL57</f>
        <v>0</v>
      </c>
      <c r="EM22" s="3">
        <f>EM57</f>
        <v>0</v>
      </c>
      <c r="EN22" s="3">
        <f>EN57</f>
        <v>0</v>
      </c>
      <c r="EO22" s="3">
        <f>EO57</f>
        <v>0</v>
      </c>
      <c r="EP22" s="3">
        <f>EP57</f>
        <v>0</v>
      </c>
      <c r="EQ22" s="3">
        <f>EQ57</f>
        <v>0</v>
      </c>
      <c r="ER22" s="3">
        <f>ER57</f>
        <v>0</v>
      </c>
      <c r="ES22" s="3">
        <f>ES57</f>
        <v>0</v>
      </c>
      <c r="ET22" s="3">
        <f>ET57</f>
        <v>0</v>
      </c>
      <c r="EU22" s="3">
        <f>EU57</f>
        <v>0</v>
      </c>
      <c r="EV22" s="3">
        <f>EV57</f>
        <v>0</v>
      </c>
      <c r="EW22" s="3">
        <f>EW57</f>
        <v>0</v>
      </c>
      <c r="EX22" s="3">
        <f>EX57</f>
        <v>0</v>
      </c>
      <c r="EY22" s="3">
        <f>EY57</f>
        <v>0</v>
      </c>
      <c r="EZ22" s="3">
        <f>EZ57</f>
        <v>0</v>
      </c>
      <c r="FA22" s="3">
        <f>FA57</f>
        <v>0</v>
      </c>
      <c r="FB22" s="3">
        <f>FB57</f>
        <v>0</v>
      </c>
      <c r="FC22" s="3">
        <f>FC57</f>
        <v>0</v>
      </c>
      <c r="FD22" s="3">
        <f>FD57</f>
        <v>0</v>
      </c>
      <c r="FE22" s="3">
        <f>FE57</f>
        <v>0</v>
      </c>
      <c r="FF22" s="3">
        <f>FF57</f>
        <v>0</v>
      </c>
      <c r="FG22" s="3">
        <f>FG57</f>
        <v>0</v>
      </c>
      <c r="FH22" s="3">
        <f>FH57</f>
        <v>0</v>
      </c>
      <c r="FI22" s="3">
        <f>FI57</f>
        <v>0</v>
      </c>
      <c r="FJ22" s="3">
        <f>FJ57</f>
        <v>0</v>
      </c>
      <c r="FK22" s="3">
        <f>FK57</f>
        <v>0</v>
      </c>
      <c r="FL22" s="3">
        <f>FL57</f>
        <v>0</v>
      </c>
      <c r="FM22" s="3">
        <f>FM57</f>
        <v>0</v>
      </c>
      <c r="FN22" s="3">
        <f>FN57</f>
        <v>0</v>
      </c>
      <c r="FO22" s="3">
        <f>FO57</f>
        <v>0</v>
      </c>
      <c r="FP22" s="3">
        <f>FP57</f>
        <v>0</v>
      </c>
      <c r="FQ22" s="3">
        <f>FQ57</f>
        <v>0</v>
      </c>
      <c r="FR22" s="3">
        <f>FR57</f>
        <v>0</v>
      </c>
      <c r="FS22" s="3">
        <f>FS57</f>
        <v>0</v>
      </c>
      <c r="FT22" s="3">
        <f>FT57</f>
        <v>0</v>
      </c>
      <c r="FU22" s="3">
        <f>FU57</f>
        <v>0</v>
      </c>
      <c r="FV22" s="3">
        <f>FV57</f>
        <v>0</v>
      </c>
      <c r="FW22" s="3">
        <f>FW57</f>
        <v>0</v>
      </c>
      <c r="FX22" s="3">
        <f>FX57</f>
        <v>0</v>
      </c>
      <c r="FY22" s="3">
        <f>FY57</f>
        <v>0</v>
      </c>
      <c r="FZ22" s="3">
        <f>FZ57</f>
        <v>0</v>
      </c>
      <c r="GA22" s="3">
        <f>GA57</f>
        <v>0</v>
      </c>
      <c r="GB22" s="3">
        <f>GB57</f>
        <v>0</v>
      </c>
      <c r="GC22" s="3">
        <f>GC57</f>
        <v>0</v>
      </c>
      <c r="GD22" s="3">
        <f>GD57</f>
        <v>0</v>
      </c>
      <c r="GE22" s="3">
        <f>GE57</f>
        <v>0</v>
      </c>
      <c r="GF22" s="3">
        <f>GF57</f>
        <v>0</v>
      </c>
      <c r="GG22" s="3">
        <f>GG57</f>
        <v>0</v>
      </c>
      <c r="GH22" s="3">
        <f>GH57</f>
        <v>0</v>
      </c>
      <c r="GI22" s="3">
        <f>GI57</f>
        <v>0</v>
      </c>
      <c r="GJ22" s="3">
        <f>GJ57</f>
        <v>0</v>
      </c>
      <c r="GK22" s="3">
        <f>GK57</f>
        <v>0</v>
      </c>
      <c r="GL22" s="3">
        <f>GL57</f>
        <v>0</v>
      </c>
      <c r="GM22" s="3">
        <f>GM57</f>
        <v>0</v>
      </c>
      <c r="GN22" s="3">
        <f>GN57</f>
        <v>0</v>
      </c>
      <c r="GO22" s="3">
        <f>GO57</f>
        <v>0</v>
      </c>
      <c r="GP22" s="3">
        <f>GP57</f>
        <v>0</v>
      </c>
      <c r="GQ22" s="3">
        <f>GQ57</f>
        <v>0</v>
      </c>
      <c r="GR22" s="3">
        <f>GR57</f>
        <v>0</v>
      </c>
      <c r="GS22" s="3">
        <f>GS57</f>
        <v>0</v>
      </c>
      <c r="GT22" s="3">
        <f>GT57</f>
        <v>0</v>
      </c>
      <c r="GU22" s="3">
        <f>GU57</f>
        <v>0</v>
      </c>
      <c r="GV22" s="3">
        <f>GV57</f>
        <v>0</v>
      </c>
      <c r="GW22" s="3">
        <f>GW57</f>
        <v>0</v>
      </c>
      <c r="GX22" s="3">
        <f>GX57</f>
        <v>0</v>
      </c>
    </row>
    <row r="24" spans="1:245" x14ac:dyDescent="0.2">
      <c r="A24">
        <v>17</v>
      </c>
      <c r="B24">
        <v>1</v>
      </c>
      <c r="C24">
        <f>ROW([3]SmtRes!A19)</f>
        <v>19</v>
      </c>
      <c r="D24">
        <f>ROW([3]EtalonRes!A17)</f>
        <v>17</v>
      </c>
      <c r="E24" t="s">
        <v>11</v>
      </c>
      <c r="F24" t="s">
        <v>12</v>
      </c>
      <c r="G24" t="s">
        <v>408</v>
      </c>
      <c r="H24" t="s">
        <v>14</v>
      </c>
      <c r="I24">
        <v>3</v>
      </c>
      <c r="J24">
        <v>0</v>
      </c>
      <c r="O24">
        <f>ROUND(CP24,2)</f>
        <v>4564.8599999999997</v>
      </c>
      <c r="P24">
        <f>ROUND(CQ24*I24,2)</f>
        <v>1103.5999999999999</v>
      </c>
      <c r="Q24">
        <f>ROUND(CR24*I24,2)</f>
        <v>904.07</v>
      </c>
      <c r="R24">
        <f>ROUND(CS24*I24,2)</f>
        <v>101.14</v>
      </c>
      <c r="S24">
        <f>ROUND(CT24*I24,2)</f>
        <v>2557.19</v>
      </c>
      <c r="T24">
        <f>ROUND(CU24*I24,2)</f>
        <v>0</v>
      </c>
      <c r="U24">
        <f>CV24*I24</f>
        <v>30.299999999999997</v>
      </c>
      <c r="V24">
        <f>CW24*I24</f>
        <v>1.32</v>
      </c>
      <c r="W24">
        <f>ROUND(CX24*I24,2)</f>
        <v>0</v>
      </c>
      <c r="X24">
        <f>ROUND(CY24,2)</f>
        <v>2126.66</v>
      </c>
      <c r="Y24">
        <f>ROUND(CZ24,2)</f>
        <v>1595</v>
      </c>
      <c r="AA24">
        <v>39047297</v>
      </c>
      <c r="AB24">
        <f>ROUND((AC24+AD24+AF24),2)</f>
        <v>199.95</v>
      </c>
      <c r="AC24">
        <f>ROUND((ES24),2)</f>
        <v>48.34</v>
      </c>
      <c r="AD24">
        <f>ROUND((((ET24)-(EU24))+AE24),2)</f>
        <v>39.6</v>
      </c>
      <c r="AE24">
        <f>ROUND((EU24),2)</f>
        <v>4.43</v>
      </c>
      <c r="AF24">
        <f>ROUND((EV24),2)</f>
        <v>112.01</v>
      </c>
      <c r="AG24">
        <f>ROUND((AP24),2)</f>
        <v>0</v>
      </c>
      <c r="AH24">
        <f>(EW24)</f>
        <v>10.1</v>
      </c>
      <c r="AI24">
        <f>(EX24)</f>
        <v>0.44</v>
      </c>
      <c r="AJ24">
        <f>ROUND((AS24),2)</f>
        <v>0</v>
      </c>
      <c r="AK24">
        <v>199.95</v>
      </c>
      <c r="AL24">
        <v>48.34</v>
      </c>
      <c r="AM24">
        <v>39.6</v>
      </c>
      <c r="AN24">
        <v>4.43</v>
      </c>
      <c r="AO24">
        <v>112.01</v>
      </c>
      <c r="AP24">
        <v>0</v>
      </c>
      <c r="AQ24">
        <v>10.1</v>
      </c>
      <c r="AR24">
        <v>0.44</v>
      </c>
      <c r="AS24">
        <v>0</v>
      </c>
      <c r="AT24">
        <v>80</v>
      </c>
      <c r="AU24">
        <v>60</v>
      </c>
      <c r="AV24">
        <v>1</v>
      </c>
      <c r="AW24">
        <v>1</v>
      </c>
      <c r="AZ24">
        <v>7.61</v>
      </c>
      <c r="BA24">
        <v>7.61</v>
      </c>
      <c r="BB24">
        <v>7.61</v>
      </c>
      <c r="BC24">
        <v>7.61</v>
      </c>
      <c r="BD24" t="s">
        <v>3</v>
      </c>
      <c r="BE24" t="s">
        <v>3</v>
      </c>
      <c r="BF24" t="s">
        <v>3</v>
      </c>
      <c r="BG24" t="s">
        <v>3</v>
      </c>
      <c r="BH24">
        <v>0</v>
      </c>
      <c r="BI24">
        <v>2</v>
      </c>
      <c r="BJ24" t="s">
        <v>15</v>
      </c>
      <c r="BM24">
        <v>110001</v>
      </c>
      <c r="BN24">
        <v>0</v>
      </c>
      <c r="BO24" t="s">
        <v>3</v>
      </c>
      <c r="BP24">
        <v>0</v>
      </c>
      <c r="BQ24">
        <v>3</v>
      </c>
      <c r="BR24">
        <v>0</v>
      </c>
      <c r="BS24">
        <v>7.61</v>
      </c>
      <c r="BT24">
        <v>1</v>
      </c>
      <c r="BU24">
        <v>1</v>
      </c>
      <c r="BV24">
        <v>1</v>
      </c>
      <c r="BW24">
        <v>1</v>
      </c>
      <c r="BX24">
        <v>1</v>
      </c>
      <c r="BY24" t="s">
        <v>3</v>
      </c>
      <c r="BZ24">
        <v>80</v>
      </c>
      <c r="CA24">
        <v>60</v>
      </c>
      <c r="CF24">
        <v>0</v>
      </c>
      <c r="CG24">
        <v>0</v>
      </c>
      <c r="CM24">
        <v>0</v>
      </c>
      <c r="CN24" t="s">
        <v>3</v>
      </c>
      <c r="CO24">
        <v>0</v>
      </c>
      <c r="CP24">
        <f>(P24+Q24+S24)</f>
        <v>4564.8600000000006</v>
      </c>
      <c r="CQ24">
        <f>AC24*BC24</f>
        <v>367.86740000000003</v>
      </c>
      <c r="CR24">
        <f>AD24*BB24</f>
        <v>301.35600000000005</v>
      </c>
      <c r="CS24">
        <f>AE24*BS24</f>
        <v>33.712299999999999</v>
      </c>
      <c r="CT24">
        <f>AF24*BA24</f>
        <v>852.39610000000005</v>
      </c>
      <c r="CU24">
        <f>AG24</f>
        <v>0</v>
      </c>
      <c r="CV24">
        <f>AH24</f>
        <v>10.1</v>
      </c>
      <c r="CW24">
        <f>AI24</f>
        <v>0.44</v>
      </c>
      <c r="CX24">
        <f>AJ24</f>
        <v>0</v>
      </c>
      <c r="CY24">
        <f>(((S24+R24)*AT24)/100)</f>
        <v>2126.6639999999998</v>
      </c>
      <c r="CZ24">
        <f>(((S24+R24)*AU24)/100)</f>
        <v>1594.9979999999998</v>
      </c>
      <c r="DC24" t="s">
        <v>3</v>
      </c>
      <c r="DD24" t="s">
        <v>3</v>
      </c>
      <c r="DE24" t="s">
        <v>3</v>
      </c>
      <c r="DF24" t="s">
        <v>3</v>
      </c>
      <c r="DG24" t="s">
        <v>3</v>
      </c>
      <c r="DH24" t="s">
        <v>3</v>
      </c>
      <c r="DI24" t="s">
        <v>3</v>
      </c>
      <c r="DJ24" t="s">
        <v>3</v>
      </c>
      <c r="DK24" t="s">
        <v>3</v>
      </c>
      <c r="DL24" t="s">
        <v>3</v>
      </c>
      <c r="DM24" t="s">
        <v>3</v>
      </c>
      <c r="DN24">
        <v>0</v>
      </c>
      <c r="DO24">
        <v>0</v>
      </c>
      <c r="DP24">
        <v>1</v>
      </c>
      <c r="DQ24">
        <v>1</v>
      </c>
      <c r="DU24">
        <v>1013</v>
      </c>
      <c r="DV24" t="s">
        <v>14</v>
      </c>
      <c r="DW24" t="s">
        <v>14</v>
      </c>
      <c r="DX24">
        <v>1</v>
      </c>
      <c r="EE24">
        <v>38092701</v>
      </c>
      <c r="EF24">
        <v>3</v>
      </c>
      <c r="EG24" t="s">
        <v>16</v>
      </c>
      <c r="EH24">
        <v>0</v>
      </c>
      <c r="EI24" t="s">
        <v>3</v>
      </c>
      <c r="EJ24">
        <v>2</v>
      </c>
      <c r="EK24">
        <v>110001</v>
      </c>
      <c r="EL24" t="s">
        <v>17</v>
      </c>
      <c r="EM24" t="s">
        <v>18</v>
      </c>
      <c r="EO24" t="s">
        <v>3</v>
      </c>
      <c r="EQ24">
        <v>0</v>
      </c>
      <c r="ER24">
        <v>199.95</v>
      </c>
      <c r="ES24">
        <v>48.34</v>
      </c>
      <c r="ET24">
        <v>39.6</v>
      </c>
      <c r="EU24">
        <v>4.43</v>
      </c>
      <c r="EV24">
        <v>112.01</v>
      </c>
      <c r="EW24">
        <v>10.1</v>
      </c>
      <c r="EX24">
        <v>0.44</v>
      </c>
      <c r="EY24">
        <v>0</v>
      </c>
      <c r="FQ24">
        <v>0</v>
      </c>
      <c r="FR24">
        <f>ROUND(IF(AND(BH24=3,BI24=3),P24,0),2)</f>
        <v>0</v>
      </c>
      <c r="FS24">
        <v>0</v>
      </c>
      <c r="FX24">
        <v>80</v>
      </c>
      <c r="FY24">
        <v>60</v>
      </c>
      <c r="GA24" t="s">
        <v>3</v>
      </c>
      <c r="GD24">
        <v>0</v>
      </c>
      <c r="GF24">
        <v>69775132</v>
      </c>
      <c r="GG24">
        <v>1</v>
      </c>
      <c r="GH24">
        <v>1</v>
      </c>
      <c r="GI24">
        <v>4</v>
      </c>
      <c r="GJ24">
        <v>0</v>
      </c>
      <c r="GK24">
        <f>ROUND(R24*(R12)/100,2)</f>
        <v>0</v>
      </c>
      <c r="GL24">
        <f>ROUND(IF(AND(BH24=3,BI24=3,FS24&lt;&gt;0),P24,0),2)</f>
        <v>0</v>
      </c>
      <c r="GM24">
        <f>ROUND(O24+X24+Y24+GK24,2)+GX24</f>
        <v>8286.52</v>
      </c>
      <c r="GN24">
        <f>IF(OR(BI24=0,BI24=1),ROUND(O24+X24+Y24+GK24,2),0)</f>
        <v>0</v>
      </c>
      <c r="GO24">
        <f>IF(BI24=2,ROUND(O24+X24+Y24+GK24,2),0)</f>
        <v>8286.52</v>
      </c>
      <c r="GP24">
        <f>IF(BI24=4,ROUND(O24+X24+Y24+GK24,2)+GX24,0)</f>
        <v>0</v>
      </c>
      <c r="GR24">
        <v>0</v>
      </c>
      <c r="GS24">
        <v>3</v>
      </c>
      <c r="GT24">
        <v>0</v>
      </c>
      <c r="GU24" t="s">
        <v>3</v>
      </c>
      <c r="GV24">
        <f>ROUND(GT24,2)</f>
        <v>0</v>
      </c>
      <c r="GW24">
        <v>1</v>
      </c>
      <c r="GX24">
        <f>ROUND(GV24*GW24*I24,2)</f>
        <v>0</v>
      </c>
      <c r="HA24">
        <v>0</v>
      </c>
      <c r="HB24">
        <v>0</v>
      </c>
      <c r="IK24">
        <v>0</v>
      </c>
    </row>
    <row r="25" spans="1:245" x14ac:dyDescent="0.2">
      <c r="A25">
        <v>18</v>
      </c>
      <c r="B25">
        <v>1</v>
      </c>
      <c r="C25">
        <v>17</v>
      </c>
      <c r="E25" t="s">
        <v>19</v>
      </c>
      <c r="F25" t="s">
        <v>20</v>
      </c>
      <c r="G25" t="s">
        <v>21</v>
      </c>
      <c r="H25" t="s">
        <v>22</v>
      </c>
      <c r="I25">
        <f>I24*J25</f>
        <v>1</v>
      </c>
      <c r="J25">
        <v>0.33333333333333331</v>
      </c>
      <c r="O25">
        <f>ROUND(CP25,2)</f>
        <v>1336.54</v>
      </c>
      <c r="P25">
        <f>ROUND(CQ25*I25,2)</f>
        <v>1336.54</v>
      </c>
      <c r="Q25">
        <f>ROUND(CR25*I25,2)</f>
        <v>0</v>
      </c>
      <c r="R25">
        <f>ROUND(CS25*I25,2)</f>
        <v>0</v>
      </c>
      <c r="S25">
        <f>ROUND(CT25*I25,2)</f>
        <v>0</v>
      </c>
      <c r="T25">
        <f>ROUND(CU25*I25,2)</f>
        <v>0</v>
      </c>
      <c r="U25">
        <f>CV25*I25</f>
        <v>0</v>
      </c>
      <c r="V25">
        <f>CW25*I25</f>
        <v>0</v>
      </c>
      <c r="W25">
        <f>ROUND(CX25*I25,2)</f>
        <v>0</v>
      </c>
      <c r="X25">
        <f>ROUND(CY25,2)</f>
        <v>0</v>
      </c>
      <c r="Y25">
        <f>ROUND(CZ25,2)</f>
        <v>0</v>
      </c>
      <c r="AA25">
        <v>39047297</v>
      </c>
      <c r="AB25">
        <f>ROUND((AC25+AD25+AF25),2)</f>
        <v>175.63</v>
      </c>
      <c r="AC25">
        <f>ROUND((ES25),2)</f>
        <v>175.63</v>
      </c>
      <c r="AD25">
        <f>ROUND((((ET25)-(EU25))+AE25),2)</f>
        <v>0</v>
      </c>
      <c r="AE25">
        <f>ROUND((EU25),2)</f>
        <v>0</v>
      </c>
      <c r="AF25">
        <f>ROUND((EV25),2)</f>
        <v>0</v>
      </c>
      <c r="AG25">
        <f>ROUND((AP25),2)</f>
        <v>0</v>
      </c>
      <c r="AH25">
        <f>(EW25)</f>
        <v>0</v>
      </c>
      <c r="AI25">
        <f>(EX25)</f>
        <v>0</v>
      </c>
      <c r="AJ25">
        <f>ROUND((AS25),2)</f>
        <v>0</v>
      </c>
      <c r="AK25">
        <v>175.63</v>
      </c>
      <c r="AL25">
        <v>175.63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  <c r="AS25">
        <v>0</v>
      </c>
      <c r="AT25">
        <v>92</v>
      </c>
      <c r="AU25">
        <v>65</v>
      </c>
      <c r="AV25">
        <v>1</v>
      </c>
      <c r="AW25">
        <v>1</v>
      </c>
      <c r="AZ25">
        <v>7.61</v>
      </c>
      <c r="BA25">
        <v>1</v>
      </c>
      <c r="BB25">
        <v>1</v>
      </c>
      <c r="BC25">
        <v>7.61</v>
      </c>
      <c r="BD25" t="s">
        <v>3</v>
      </c>
      <c r="BE25" t="s">
        <v>3</v>
      </c>
      <c r="BF25" t="s">
        <v>3</v>
      </c>
      <c r="BG25" t="s">
        <v>3</v>
      </c>
      <c r="BH25">
        <v>3</v>
      </c>
      <c r="BI25">
        <v>2</v>
      </c>
      <c r="BJ25" t="s">
        <v>23</v>
      </c>
      <c r="BM25">
        <v>110004</v>
      </c>
      <c r="BN25">
        <v>0</v>
      </c>
      <c r="BO25" t="s">
        <v>3</v>
      </c>
      <c r="BP25">
        <v>0</v>
      </c>
      <c r="BQ25">
        <v>3</v>
      </c>
      <c r="BR25">
        <v>0</v>
      </c>
      <c r="BS25">
        <v>1</v>
      </c>
      <c r="BT25">
        <v>1</v>
      </c>
      <c r="BU25">
        <v>1</v>
      </c>
      <c r="BV25">
        <v>1</v>
      </c>
      <c r="BW25">
        <v>1</v>
      </c>
      <c r="BX25">
        <v>1</v>
      </c>
      <c r="BY25" t="s">
        <v>3</v>
      </c>
      <c r="BZ25">
        <v>92</v>
      </c>
      <c r="CA25">
        <v>65</v>
      </c>
      <c r="CF25">
        <v>0</v>
      </c>
      <c r="CG25">
        <v>0</v>
      </c>
      <c r="CM25">
        <v>0</v>
      </c>
      <c r="CN25" t="s">
        <v>3</v>
      </c>
      <c r="CO25">
        <v>0</v>
      </c>
      <c r="CP25">
        <f>(P25+Q25+S25)</f>
        <v>1336.54</v>
      </c>
      <c r="CQ25">
        <f>AC25*BC25</f>
        <v>1336.5443</v>
      </c>
      <c r="CR25">
        <f>AD25*BB25</f>
        <v>0</v>
      </c>
      <c r="CS25">
        <f>AE25*BS25</f>
        <v>0</v>
      </c>
      <c r="CT25">
        <f>AF25*BA25</f>
        <v>0</v>
      </c>
      <c r="CU25">
        <f>AG25</f>
        <v>0</v>
      </c>
      <c r="CV25">
        <f>AH25</f>
        <v>0</v>
      </c>
      <c r="CW25">
        <f>AI25</f>
        <v>0</v>
      </c>
      <c r="CX25">
        <f>AJ25</f>
        <v>0</v>
      </c>
      <c r="CY25">
        <f>(((S25+R25)*AT25)/100)</f>
        <v>0</v>
      </c>
      <c r="CZ25">
        <f>(((S25+R25)*AU25)/100)</f>
        <v>0</v>
      </c>
      <c r="DC25" t="s">
        <v>3</v>
      </c>
      <c r="DD25" t="s">
        <v>3</v>
      </c>
      <c r="DE25" t="s">
        <v>3</v>
      </c>
      <c r="DF25" t="s">
        <v>3</v>
      </c>
      <c r="DG25" t="s">
        <v>3</v>
      </c>
      <c r="DH25" t="s">
        <v>3</v>
      </c>
      <c r="DI25" t="s">
        <v>3</v>
      </c>
      <c r="DJ25" t="s">
        <v>3</v>
      </c>
      <c r="DK25" t="s">
        <v>3</v>
      </c>
      <c r="DL25" t="s">
        <v>3</v>
      </c>
      <c r="DM25" t="s">
        <v>3</v>
      </c>
      <c r="DN25">
        <v>0</v>
      </c>
      <c r="DO25">
        <v>0</v>
      </c>
      <c r="DP25">
        <v>1</v>
      </c>
      <c r="DQ25">
        <v>1</v>
      </c>
      <c r="DU25">
        <v>1010</v>
      </c>
      <c r="DV25" t="s">
        <v>22</v>
      </c>
      <c r="DW25" t="s">
        <v>22</v>
      </c>
      <c r="DX25">
        <v>1</v>
      </c>
      <c r="EE25">
        <v>38092702</v>
      </c>
      <c r="EF25">
        <v>3</v>
      </c>
      <c r="EG25" t="s">
        <v>16</v>
      </c>
      <c r="EH25">
        <v>0</v>
      </c>
      <c r="EI25" t="s">
        <v>3</v>
      </c>
      <c r="EJ25">
        <v>2</v>
      </c>
      <c r="EK25">
        <v>110004</v>
      </c>
      <c r="EL25" t="s">
        <v>24</v>
      </c>
      <c r="EM25" t="s">
        <v>18</v>
      </c>
      <c r="EO25" t="s">
        <v>3</v>
      </c>
      <c r="EQ25">
        <v>0</v>
      </c>
      <c r="ER25">
        <v>175.63</v>
      </c>
      <c r="ES25">
        <v>175.63</v>
      </c>
      <c r="ET25">
        <v>0</v>
      </c>
      <c r="EU25">
        <v>0</v>
      </c>
      <c r="EV25">
        <v>0</v>
      </c>
      <c r="EW25">
        <v>0</v>
      </c>
      <c r="EX25">
        <v>0</v>
      </c>
      <c r="FQ25">
        <v>0</v>
      </c>
      <c r="FR25">
        <f>ROUND(IF(AND(BH25=3,BI25=3),P25,0),2)</f>
        <v>0</v>
      </c>
      <c r="FS25">
        <v>0</v>
      </c>
      <c r="FX25">
        <v>92</v>
      </c>
      <c r="FY25">
        <v>65</v>
      </c>
      <c r="GA25" t="s">
        <v>3</v>
      </c>
      <c r="GD25">
        <v>0</v>
      </c>
      <c r="GF25">
        <v>-2134391166</v>
      </c>
      <c r="GG25">
        <v>1</v>
      </c>
      <c r="GH25">
        <v>1</v>
      </c>
      <c r="GI25">
        <v>4</v>
      </c>
      <c r="GJ25">
        <v>0</v>
      </c>
      <c r="GK25">
        <f>ROUND(R25*(R12)/100,2)</f>
        <v>0</v>
      </c>
      <c r="GL25">
        <f>ROUND(IF(AND(BH25=3,BI25=3,FS25&lt;&gt;0),P25,0),2)</f>
        <v>0</v>
      </c>
      <c r="GM25">
        <f>ROUND(O25+X25+Y25+GK25,2)+GX25</f>
        <v>1336.54</v>
      </c>
      <c r="GN25">
        <f>IF(OR(BI25=0,BI25=1),ROUND(O25+X25+Y25+GK25,2),0)</f>
        <v>0</v>
      </c>
      <c r="GO25">
        <f>IF(BI25=2,ROUND(O25+X25+Y25+GK25,2),0)</f>
        <v>1336.54</v>
      </c>
      <c r="GP25">
        <f>IF(BI25=4,ROUND(O25+X25+Y25+GK25,2)+GX25,0)</f>
        <v>0</v>
      </c>
      <c r="GR25">
        <v>0</v>
      </c>
      <c r="GS25">
        <v>3</v>
      </c>
      <c r="GT25">
        <v>0</v>
      </c>
      <c r="GU25" t="s">
        <v>3</v>
      </c>
      <c r="GV25">
        <f>ROUND(GT25,2)</f>
        <v>0</v>
      </c>
      <c r="GW25">
        <v>1</v>
      </c>
      <c r="GX25">
        <f>ROUND(GV25*GW25*I25,2)</f>
        <v>0</v>
      </c>
      <c r="HA25">
        <v>0</v>
      </c>
      <c r="HB25">
        <v>0</v>
      </c>
      <c r="IK25">
        <v>0</v>
      </c>
    </row>
    <row r="26" spans="1:245" x14ac:dyDescent="0.2">
      <c r="A26">
        <v>18</v>
      </c>
      <c r="B26">
        <v>1</v>
      </c>
      <c r="C26">
        <v>16</v>
      </c>
      <c r="E26" t="s">
        <v>25</v>
      </c>
      <c r="F26" t="s">
        <v>26</v>
      </c>
      <c r="G26" t="s">
        <v>27</v>
      </c>
      <c r="H26" t="s">
        <v>22</v>
      </c>
      <c r="I26">
        <f>I24*J26</f>
        <v>1</v>
      </c>
      <c r="J26">
        <v>0.33333333333333331</v>
      </c>
      <c r="O26">
        <f>ROUND(CP26,2)</f>
        <v>1855.7</v>
      </c>
      <c r="P26">
        <f>ROUND(CQ26*I26,2)</f>
        <v>1855.7</v>
      </c>
      <c r="Q26">
        <f>ROUND(CR26*I26,2)</f>
        <v>0</v>
      </c>
      <c r="R26">
        <f>ROUND(CS26*I26,2)</f>
        <v>0</v>
      </c>
      <c r="S26">
        <f>ROUND(CT26*I26,2)</f>
        <v>0</v>
      </c>
      <c r="T26">
        <f>ROUND(CU26*I26,2)</f>
        <v>0</v>
      </c>
      <c r="U26">
        <f>CV26*I26</f>
        <v>0</v>
      </c>
      <c r="V26">
        <f>CW26*I26</f>
        <v>0</v>
      </c>
      <c r="W26">
        <f>ROUND(CX26*I26,2)</f>
        <v>0</v>
      </c>
      <c r="X26">
        <f>ROUND(CY26,2)</f>
        <v>0</v>
      </c>
      <c r="Y26">
        <f>ROUND(CZ26,2)</f>
        <v>0</v>
      </c>
      <c r="AA26">
        <v>39047297</v>
      </c>
      <c r="AB26">
        <f>ROUND((AC26+AD26+AF26),2)</f>
        <v>243.85</v>
      </c>
      <c r="AC26">
        <f>ROUND((ES26),2)</f>
        <v>243.85</v>
      </c>
      <c r="AD26">
        <f>ROUND((((ET26)-(EU26))+AE26),2)</f>
        <v>0</v>
      </c>
      <c r="AE26">
        <f>ROUND((EU26),2)</f>
        <v>0</v>
      </c>
      <c r="AF26">
        <f>ROUND((EV26),2)</f>
        <v>0</v>
      </c>
      <c r="AG26">
        <f>ROUND((AP26),2)</f>
        <v>0</v>
      </c>
      <c r="AH26">
        <f>(EW26)</f>
        <v>0</v>
      </c>
      <c r="AI26">
        <f>(EX26)</f>
        <v>0</v>
      </c>
      <c r="AJ26">
        <f>ROUND((AS26),2)</f>
        <v>0</v>
      </c>
      <c r="AK26">
        <v>243.85</v>
      </c>
      <c r="AL26">
        <v>243.85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  <c r="AS26">
        <v>0</v>
      </c>
      <c r="AT26">
        <v>80</v>
      </c>
      <c r="AU26">
        <v>60</v>
      </c>
      <c r="AV26">
        <v>1</v>
      </c>
      <c r="AW26">
        <v>1</v>
      </c>
      <c r="AZ26">
        <v>7.61</v>
      </c>
      <c r="BA26">
        <v>1</v>
      </c>
      <c r="BB26">
        <v>1</v>
      </c>
      <c r="BC26">
        <v>7.61</v>
      </c>
      <c r="BD26" t="s">
        <v>3</v>
      </c>
      <c r="BE26" t="s">
        <v>3</v>
      </c>
      <c r="BF26" t="s">
        <v>3</v>
      </c>
      <c r="BG26" t="s">
        <v>3</v>
      </c>
      <c r="BH26">
        <v>3</v>
      </c>
      <c r="BI26">
        <v>2</v>
      </c>
      <c r="BJ26" t="s">
        <v>28</v>
      </c>
      <c r="BM26">
        <v>110001</v>
      </c>
      <c r="BN26">
        <v>0</v>
      </c>
      <c r="BO26" t="s">
        <v>3</v>
      </c>
      <c r="BP26">
        <v>0</v>
      </c>
      <c r="BQ26">
        <v>3</v>
      </c>
      <c r="BR26">
        <v>0</v>
      </c>
      <c r="BS26">
        <v>1</v>
      </c>
      <c r="BT26">
        <v>1</v>
      </c>
      <c r="BU26">
        <v>1</v>
      </c>
      <c r="BV26">
        <v>1</v>
      </c>
      <c r="BW26">
        <v>1</v>
      </c>
      <c r="BX26">
        <v>1</v>
      </c>
      <c r="BY26" t="s">
        <v>3</v>
      </c>
      <c r="BZ26">
        <v>80</v>
      </c>
      <c r="CA26">
        <v>60</v>
      </c>
      <c r="CF26">
        <v>0</v>
      </c>
      <c r="CG26">
        <v>0</v>
      </c>
      <c r="CM26">
        <v>0</v>
      </c>
      <c r="CN26" t="s">
        <v>3</v>
      </c>
      <c r="CO26">
        <v>0</v>
      </c>
      <c r="CP26">
        <f>(P26+Q26+S26)</f>
        <v>1855.7</v>
      </c>
      <c r="CQ26">
        <f>AC26*BC26</f>
        <v>1855.6985</v>
      </c>
      <c r="CR26">
        <f>AD26*BB26</f>
        <v>0</v>
      </c>
      <c r="CS26">
        <f>AE26*BS26</f>
        <v>0</v>
      </c>
      <c r="CT26">
        <f>AF26*BA26</f>
        <v>0</v>
      </c>
      <c r="CU26">
        <f>AG26</f>
        <v>0</v>
      </c>
      <c r="CV26">
        <f>AH26</f>
        <v>0</v>
      </c>
      <c r="CW26">
        <f>AI26</f>
        <v>0</v>
      </c>
      <c r="CX26">
        <f>AJ26</f>
        <v>0</v>
      </c>
      <c r="CY26">
        <f>(((S26+R26)*AT26)/100)</f>
        <v>0</v>
      </c>
      <c r="CZ26">
        <f>(((S26+R26)*AU26)/100)</f>
        <v>0</v>
      </c>
      <c r="DC26" t="s">
        <v>3</v>
      </c>
      <c r="DD26" t="s">
        <v>3</v>
      </c>
      <c r="DE26" t="s">
        <v>3</v>
      </c>
      <c r="DF26" t="s">
        <v>3</v>
      </c>
      <c r="DG26" t="s">
        <v>3</v>
      </c>
      <c r="DH26" t="s">
        <v>3</v>
      </c>
      <c r="DI26" t="s">
        <v>3</v>
      </c>
      <c r="DJ26" t="s">
        <v>3</v>
      </c>
      <c r="DK26" t="s">
        <v>3</v>
      </c>
      <c r="DL26" t="s">
        <v>3</v>
      </c>
      <c r="DM26" t="s">
        <v>3</v>
      </c>
      <c r="DN26">
        <v>0</v>
      </c>
      <c r="DO26">
        <v>0</v>
      </c>
      <c r="DP26">
        <v>1</v>
      </c>
      <c r="DQ26">
        <v>1</v>
      </c>
      <c r="DU26">
        <v>1010</v>
      </c>
      <c r="DV26" t="s">
        <v>22</v>
      </c>
      <c r="DW26" t="s">
        <v>22</v>
      </c>
      <c r="DX26">
        <v>1</v>
      </c>
      <c r="EE26">
        <v>38092701</v>
      </c>
      <c r="EF26">
        <v>3</v>
      </c>
      <c r="EG26" t="s">
        <v>16</v>
      </c>
      <c r="EH26">
        <v>0</v>
      </c>
      <c r="EI26" t="s">
        <v>3</v>
      </c>
      <c r="EJ26">
        <v>2</v>
      </c>
      <c r="EK26">
        <v>110001</v>
      </c>
      <c r="EL26" t="s">
        <v>17</v>
      </c>
      <c r="EM26" t="s">
        <v>18</v>
      </c>
      <c r="EO26" t="s">
        <v>3</v>
      </c>
      <c r="EQ26">
        <v>0</v>
      </c>
      <c r="ER26">
        <v>243.85</v>
      </c>
      <c r="ES26">
        <v>243.85</v>
      </c>
      <c r="ET26">
        <v>0</v>
      </c>
      <c r="EU26">
        <v>0</v>
      </c>
      <c r="EV26">
        <v>0</v>
      </c>
      <c r="EW26">
        <v>0</v>
      </c>
      <c r="EX26">
        <v>0</v>
      </c>
      <c r="FQ26">
        <v>0</v>
      </c>
      <c r="FR26">
        <f>ROUND(IF(AND(BH26=3,BI26=3),P26,0),2)</f>
        <v>0</v>
      </c>
      <c r="FS26">
        <v>0</v>
      </c>
      <c r="FX26">
        <v>80</v>
      </c>
      <c r="FY26">
        <v>60</v>
      </c>
      <c r="GA26" t="s">
        <v>3</v>
      </c>
      <c r="GD26">
        <v>0</v>
      </c>
      <c r="GF26">
        <v>1994226335</v>
      </c>
      <c r="GG26">
        <v>1</v>
      </c>
      <c r="GH26">
        <v>1</v>
      </c>
      <c r="GI26">
        <v>4</v>
      </c>
      <c r="GJ26">
        <v>0</v>
      </c>
      <c r="GK26">
        <f>ROUND(R26*(R12)/100,2)</f>
        <v>0</v>
      </c>
      <c r="GL26">
        <f>ROUND(IF(AND(BH26=3,BI26=3,FS26&lt;&gt;0),P26,0),2)</f>
        <v>0</v>
      </c>
      <c r="GM26">
        <f>ROUND(O26+X26+Y26+GK26,2)+GX26</f>
        <v>1855.7</v>
      </c>
      <c r="GN26">
        <f>IF(OR(BI26=0,BI26=1),ROUND(O26+X26+Y26+GK26,2),0)</f>
        <v>0</v>
      </c>
      <c r="GO26">
        <f>IF(BI26=2,ROUND(O26+X26+Y26+GK26,2),0)</f>
        <v>1855.7</v>
      </c>
      <c r="GP26">
        <f>IF(BI26=4,ROUND(O26+X26+Y26+GK26,2)+GX26,0)</f>
        <v>0</v>
      </c>
      <c r="GR26">
        <v>0</v>
      </c>
      <c r="GS26">
        <v>3</v>
      </c>
      <c r="GT26">
        <v>0</v>
      </c>
      <c r="GU26" t="s">
        <v>3</v>
      </c>
      <c r="GV26">
        <f>ROUND(GT26,2)</f>
        <v>0</v>
      </c>
      <c r="GW26">
        <v>1</v>
      </c>
      <c r="GX26">
        <f>ROUND(GV26*GW26*I26,2)</f>
        <v>0</v>
      </c>
      <c r="HA26">
        <v>0</v>
      </c>
      <c r="HB26">
        <v>0</v>
      </c>
      <c r="IK26">
        <v>0</v>
      </c>
    </row>
    <row r="27" spans="1:245" x14ac:dyDescent="0.2">
      <c r="A27">
        <v>18</v>
      </c>
      <c r="B27">
        <v>1</v>
      </c>
      <c r="C27">
        <v>19</v>
      </c>
      <c r="E27" t="s">
        <v>29</v>
      </c>
      <c r="F27" t="s">
        <v>30</v>
      </c>
      <c r="G27" t="s">
        <v>31</v>
      </c>
      <c r="H27" t="s">
        <v>14</v>
      </c>
      <c r="I27">
        <f>I24*J27</f>
        <v>1</v>
      </c>
      <c r="J27">
        <v>0.33333333333333331</v>
      </c>
      <c r="O27">
        <f>ROUND(CP27,2)</f>
        <v>1440.65</v>
      </c>
      <c r="P27">
        <f>ROUND(CQ27*I27,2)</f>
        <v>1440.65</v>
      </c>
      <c r="Q27">
        <f>ROUND(CR27*I27,2)</f>
        <v>0</v>
      </c>
      <c r="R27">
        <f>ROUND(CS27*I27,2)</f>
        <v>0</v>
      </c>
      <c r="S27">
        <f>ROUND(CT27*I27,2)</f>
        <v>0</v>
      </c>
      <c r="T27">
        <f>ROUND(CU27*I27,2)</f>
        <v>0</v>
      </c>
      <c r="U27">
        <f>CV27*I27</f>
        <v>0</v>
      </c>
      <c r="V27">
        <f>CW27*I27</f>
        <v>0</v>
      </c>
      <c r="W27">
        <f>ROUND(CX27*I27,2)</f>
        <v>0</v>
      </c>
      <c r="X27">
        <f>ROUND(CY27,2)</f>
        <v>0</v>
      </c>
      <c r="Y27">
        <f>ROUND(CZ27,2)</f>
        <v>0</v>
      </c>
      <c r="AA27">
        <v>39047297</v>
      </c>
      <c r="AB27">
        <f>ROUND((AC27+AD27+AF27),2)</f>
        <v>189.31</v>
      </c>
      <c r="AC27">
        <f>ROUND((ES27),2)</f>
        <v>189.31</v>
      </c>
      <c r="AD27">
        <f>ROUND((((ET27)-(EU27))+AE27),2)</f>
        <v>0</v>
      </c>
      <c r="AE27">
        <f>ROUND((EU27),2)</f>
        <v>0</v>
      </c>
      <c r="AF27">
        <f>ROUND((EV27),2)</f>
        <v>0</v>
      </c>
      <c r="AG27">
        <f>ROUND((AP27),2)</f>
        <v>0</v>
      </c>
      <c r="AH27">
        <f>(EW27)</f>
        <v>0</v>
      </c>
      <c r="AI27">
        <f>(EX27)</f>
        <v>0</v>
      </c>
      <c r="AJ27">
        <f>ROUND((AS27),2)</f>
        <v>0</v>
      </c>
      <c r="AK27">
        <v>189.31</v>
      </c>
      <c r="AL27">
        <v>189.31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  <c r="AS27">
        <v>0</v>
      </c>
      <c r="AT27">
        <v>80</v>
      </c>
      <c r="AU27">
        <v>60</v>
      </c>
      <c r="AV27">
        <v>1</v>
      </c>
      <c r="AW27">
        <v>1</v>
      </c>
      <c r="AZ27">
        <v>7.61</v>
      </c>
      <c r="BA27">
        <v>1</v>
      </c>
      <c r="BB27">
        <v>1</v>
      </c>
      <c r="BC27">
        <v>7.61</v>
      </c>
      <c r="BD27" t="s">
        <v>3</v>
      </c>
      <c r="BE27" t="s">
        <v>3</v>
      </c>
      <c r="BF27" t="s">
        <v>3</v>
      </c>
      <c r="BG27" t="s">
        <v>3</v>
      </c>
      <c r="BH27">
        <v>3</v>
      </c>
      <c r="BI27">
        <v>2</v>
      </c>
      <c r="BJ27" t="s">
        <v>3</v>
      </c>
      <c r="BM27">
        <v>110001</v>
      </c>
      <c r="BN27">
        <v>0</v>
      </c>
      <c r="BO27" t="s">
        <v>3</v>
      </c>
      <c r="BP27">
        <v>0</v>
      </c>
      <c r="BQ27">
        <v>3</v>
      </c>
      <c r="BR27">
        <v>0</v>
      </c>
      <c r="BS27">
        <v>1</v>
      </c>
      <c r="BT27">
        <v>1</v>
      </c>
      <c r="BU27">
        <v>1</v>
      </c>
      <c r="BV27">
        <v>1</v>
      </c>
      <c r="BW27">
        <v>1</v>
      </c>
      <c r="BX27">
        <v>1</v>
      </c>
      <c r="BY27" t="s">
        <v>3</v>
      </c>
      <c r="BZ27">
        <v>80</v>
      </c>
      <c r="CA27">
        <v>60</v>
      </c>
      <c r="CF27">
        <v>0</v>
      </c>
      <c r="CG27">
        <v>0</v>
      </c>
      <c r="CM27">
        <v>0</v>
      </c>
      <c r="CN27" t="s">
        <v>3</v>
      </c>
      <c r="CO27">
        <v>0</v>
      </c>
      <c r="CP27">
        <f>(P27+Q27+S27)</f>
        <v>1440.65</v>
      </c>
      <c r="CQ27">
        <f>AC27*BC27</f>
        <v>1440.6491000000001</v>
      </c>
      <c r="CR27">
        <f>AD27*BB27</f>
        <v>0</v>
      </c>
      <c r="CS27">
        <f>AE27*BS27</f>
        <v>0</v>
      </c>
      <c r="CT27">
        <f>AF27*BA27</f>
        <v>0</v>
      </c>
      <c r="CU27">
        <f>AG27</f>
        <v>0</v>
      </c>
      <c r="CV27">
        <f>AH27</f>
        <v>0</v>
      </c>
      <c r="CW27">
        <f>AI27</f>
        <v>0</v>
      </c>
      <c r="CX27">
        <f>AJ27</f>
        <v>0</v>
      </c>
      <c r="CY27">
        <f>(((S27+R27)*AT27)/100)</f>
        <v>0</v>
      </c>
      <c r="CZ27">
        <f>(((S27+R27)*AU27)/100)</f>
        <v>0</v>
      </c>
      <c r="DC27" t="s">
        <v>3</v>
      </c>
      <c r="DD27" t="s">
        <v>3</v>
      </c>
      <c r="DE27" t="s">
        <v>3</v>
      </c>
      <c r="DF27" t="s">
        <v>3</v>
      </c>
      <c r="DG27" t="s">
        <v>3</v>
      </c>
      <c r="DH27" t="s">
        <v>3</v>
      </c>
      <c r="DI27" t="s">
        <v>3</v>
      </c>
      <c r="DJ27" t="s">
        <v>3</v>
      </c>
      <c r="DK27" t="s">
        <v>3</v>
      </c>
      <c r="DL27" t="s">
        <v>3</v>
      </c>
      <c r="DM27" t="s">
        <v>3</v>
      </c>
      <c r="DN27">
        <v>0</v>
      </c>
      <c r="DO27">
        <v>0</v>
      </c>
      <c r="DP27">
        <v>1</v>
      </c>
      <c r="DQ27">
        <v>1</v>
      </c>
      <c r="DU27">
        <v>1013</v>
      </c>
      <c r="DV27" t="s">
        <v>14</v>
      </c>
      <c r="DW27" t="s">
        <v>14</v>
      </c>
      <c r="DX27">
        <v>1</v>
      </c>
      <c r="EE27">
        <v>38092701</v>
      </c>
      <c r="EF27">
        <v>3</v>
      </c>
      <c r="EG27" t="s">
        <v>16</v>
      </c>
      <c r="EH27">
        <v>0</v>
      </c>
      <c r="EI27" t="s">
        <v>3</v>
      </c>
      <c r="EJ27">
        <v>2</v>
      </c>
      <c r="EK27">
        <v>110001</v>
      </c>
      <c r="EL27" t="s">
        <v>17</v>
      </c>
      <c r="EM27" t="s">
        <v>18</v>
      </c>
      <c r="EO27" t="s">
        <v>3</v>
      </c>
      <c r="EQ27">
        <v>0</v>
      </c>
      <c r="ER27">
        <v>1440.68</v>
      </c>
      <c r="ES27">
        <v>189.31</v>
      </c>
      <c r="ET27">
        <v>0</v>
      </c>
      <c r="EU27">
        <v>0</v>
      </c>
      <c r="EV27">
        <v>0</v>
      </c>
      <c r="EW27">
        <v>0</v>
      </c>
      <c r="EX27">
        <v>0</v>
      </c>
      <c r="EZ27">
        <v>5</v>
      </c>
      <c r="FC27">
        <v>1</v>
      </c>
      <c r="FD27">
        <v>18</v>
      </c>
      <c r="FF27">
        <v>1700</v>
      </c>
      <c r="FQ27">
        <v>0</v>
      </c>
      <c r="FR27">
        <f>ROUND(IF(AND(BH27=3,BI27=3),P27,0),2)</f>
        <v>0</v>
      </c>
      <c r="FS27">
        <v>0</v>
      </c>
      <c r="FX27">
        <v>80</v>
      </c>
      <c r="FY27">
        <v>60</v>
      </c>
      <c r="GA27" t="s">
        <v>32</v>
      </c>
      <c r="GD27">
        <v>0</v>
      </c>
      <c r="GF27">
        <v>261871310</v>
      </c>
      <c r="GG27">
        <v>1</v>
      </c>
      <c r="GH27">
        <v>3</v>
      </c>
      <c r="GI27">
        <v>4</v>
      </c>
      <c r="GJ27">
        <v>0</v>
      </c>
      <c r="GK27">
        <f>ROUND(R27*(R12)/100,2)</f>
        <v>0</v>
      </c>
      <c r="GL27">
        <f>ROUND(IF(AND(BH27=3,BI27=3,FS27&lt;&gt;0),P27,0),2)</f>
        <v>0</v>
      </c>
      <c r="GM27">
        <f>ROUND(O27+X27+Y27+GK27,2)+GX27</f>
        <v>1440.65</v>
      </c>
      <c r="GN27">
        <f>IF(OR(BI27=0,BI27=1),ROUND(O27+X27+Y27+GK27,2),0)</f>
        <v>0</v>
      </c>
      <c r="GO27">
        <f>IF(BI27=2,ROUND(O27+X27+Y27+GK27,2),0)</f>
        <v>1440.65</v>
      </c>
      <c r="GP27">
        <f>IF(BI27=4,ROUND(O27+X27+Y27+GK27,2)+GX27,0)</f>
        <v>0</v>
      </c>
      <c r="GR27">
        <v>1</v>
      </c>
      <c r="GS27">
        <v>1</v>
      </c>
      <c r="GT27">
        <v>0</v>
      </c>
      <c r="GU27" t="s">
        <v>3</v>
      </c>
      <c r="GV27">
        <f>ROUND(GT27,2)</f>
        <v>0</v>
      </c>
      <c r="GW27">
        <v>1</v>
      </c>
      <c r="GX27">
        <f>ROUND(GV27*GW27*I27,2)</f>
        <v>0</v>
      </c>
      <c r="HA27">
        <v>0</v>
      </c>
      <c r="HB27">
        <v>0</v>
      </c>
      <c r="IK27">
        <v>0</v>
      </c>
    </row>
    <row r="28" spans="1:245" x14ac:dyDescent="0.2">
      <c r="A28">
        <v>17</v>
      </c>
      <c r="B28">
        <v>1</v>
      </c>
      <c r="C28">
        <f>ROW([3]SmtRes!A27)</f>
        <v>27</v>
      </c>
      <c r="D28">
        <f>ROW([3]EtalonRes!A23)</f>
        <v>23</v>
      </c>
      <c r="E28" t="s">
        <v>33</v>
      </c>
      <c r="F28" t="s">
        <v>34</v>
      </c>
      <c r="G28" t="s">
        <v>35</v>
      </c>
      <c r="H28" t="s">
        <v>14</v>
      </c>
      <c r="I28">
        <v>71</v>
      </c>
      <c r="J28">
        <v>0</v>
      </c>
      <c r="O28">
        <f>ROUND(CP28,2)</f>
        <v>12443.34</v>
      </c>
      <c r="P28">
        <f>ROUND(CQ28*I28,2)</f>
        <v>1712.78</v>
      </c>
      <c r="Q28">
        <f>ROUND(CR28*I28,2)</f>
        <v>0</v>
      </c>
      <c r="R28">
        <f>ROUND(CS28*I28,2)</f>
        <v>0</v>
      </c>
      <c r="S28">
        <f>ROUND(CT28*I28,2)</f>
        <v>10730.56</v>
      </c>
      <c r="T28">
        <f>ROUND(CU28*I28,2)</f>
        <v>0</v>
      </c>
      <c r="U28">
        <f>CV28*I28</f>
        <v>119.28</v>
      </c>
      <c r="V28">
        <f>CW28*I28</f>
        <v>0</v>
      </c>
      <c r="W28">
        <f>ROUND(CX28*I28,2)</f>
        <v>0</v>
      </c>
      <c r="X28">
        <f>ROUND(CY28,2)</f>
        <v>8584.4500000000007</v>
      </c>
      <c r="Y28">
        <f>ROUND(CZ28,2)</f>
        <v>6438.34</v>
      </c>
      <c r="AA28">
        <v>39047297</v>
      </c>
      <c r="AB28">
        <f>ROUND((AC28+AD28+AF28),2)</f>
        <v>23.03</v>
      </c>
      <c r="AC28">
        <f>ROUND((ES28),2)</f>
        <v>3.17</v>
      </c>
      <c r="AD28">
        <f>ROUND((((ET28)-(EU28))+AE28),2)</f>
        <v>0</v>
      </c>
      <c r="AE28">
        <f>ROUND((EU28),2)</f>
        <v>0</v>
      </c>
      <c r="AF28">
        <f>ROUND((EV28),2)</f>
        <v>19.86</v>
      </c>
      <c r="AG28">
        <f>ROUND((AP28),2)</f>
        <v>0</v>
      </c>
      <c r="AH28">
        <f>(EW28)</f>
        <v>1.68</v>
      </c>
      <c r="AI28">
        <f>(EX28)</f>
        <v>0</v>
      </c>
      <c r="AJ28">
        <f>ROUND((AS28),2)</f>
        <v>0</v>
      </c>
      <c r="AK28">
        <v>23.03</v>
      </c>
      <c r="AL28">
        <v>3.17</v>
      </c>
      <c r="AM28">
        <v>0</v>
      </c>
      <c r="AN28">
        <v>0</v>
      </c>
      <c r="AO28">
        <v>19.86</v>
      </c>
      <c r="AP28">
        <v>0</v>
      </c>
      <c r="AQ28">
        <v>1.68</v>
      </c>
      <c r="AR28">
        <v>0</v>
      </c>
      <c r="AS28">
        <v>0</v>
      </c>
      <c r="AT28">
        <v>80</v>
      </c>
      <c r="AU28">
        <v>60</v>
      </c>
      <c r="AV28">
        <v>1</v>
      </c>
      <c r="AW28">
        <v>1</v>
      </c>
      <c r="AZ28">
        <v>7.61</v>
      </c>
      <c r="BA28">
        <v>7.61</v>
      </c>
      <c r="BB28">
        <v>7.61</v>
      </c>
      <c r="BC28">
        <v>7.61</v>
      </c>
      <c r="BD28" t="s">
        <v>3</v>
      </c>
      <c r="BE28" t="s">
        <v>3</v>
      </c>
      <c r="BF28" t="s">
        <v>3</v>
      </c>
      <c r="BG28" t="s">
        <v>3</v>
      </c>
      <c r="BH28">
        <v>0</v>
      </c>
      <c r="BI28">
        <v>2</v>
      </c>
      <c r="BJ28" t="s">
        <v>36</v>
      </c>
      <c r="BM28">
        <v>110011</v>
      </c>
      <c r="BN28">
        <v>0</v>
      </c>
      <c r="BO28" t="s">
        <v>3</v>
      </c>
      <c r="BP28">
        <v>0</v>
      </c>
      <c r="BQ28">
        <v>3</v>
      </c>
      <c r="BR28">
        <v>0</v>
      </c>
      <c r="BS28">
        <v>7.61</v>
      </c>
      <c r="BT28">
        <v>1</v>
      </c>
      <c r="BU28">
        <v>1</v>
      </c>
      <c r="BV28">
        <v>1</v>
      </c>
      <c r="BW28">
        <v>1</v>
      </c>
      <c r="BX28">
        <v>1</v>
      </c>
      <c r="BY28" t="s">
        <v>3</v>
      </c>
      <c r="BZ28">
        <v>80</v>
      </c>
      <c r="CA28">
        <v>60</v>
      </c>
      <c r="CF28">
        <v>0</v>
      </c>
      <c r="CG28">
        <v>0</v>
      </c>
      <c r="CM28">
        <v>0</v>
      </c>
      <c r="CN28" t="s">
        <v>3</v>
      </c>
      <c r="CO28">
        <v>0</v>
      </c>
      <c r="CP28">
        <f>(P28+Q28+S28)</f>
        <v>12443.34</v>
      </c>
      <c r="CQ28">
        <f>AC28*BC28</f>
        <v>24.123699999999999</v>
      </c>
      <c r="CR28">
        <f>AD28*BB28</f>
        <v>0</v>
      </c>
      <c r="CS28">
        <f>AE28*BS28</f>
        <v>0</v>
      </c>
      <c r="CT28">
        <f>AF28*BA28</f>
        <v>151.13460000000001</v>
      </c>
      <c r="CU28">
        <f>AG28</f>
        <v>0</v>
      </c>
      <c r="CV28">
        <f>AH28</f>
        <v>1.68</v>
      </c>
      <c r="CW28">
        <f>AI28</f>
        <v>0</v>
      </c>
      <c r="CX28">
        <f>AJ28</f>
        <v>0</v>
      </c>
      <c r="CY28">
        <f>(((S28+R28)*AT28)/100)</f>
        <v>8584.4479999999985</v>
      </c>
      <c r="CZ28">
        <f>(((S28+R28)*AU28)/100)</f>
        <v>6438.3359999999993</v>
      </c>
      <c r="DC28" t="s">
        <v>3</v>
      </c>
      <c r="DD28" t="s">
        <v>3</v>
      </c>
      <c r="DE28" t="s">
        <v>3</v>
      </c>
      <c r="DF28" t="s">
        <v>3</v>
      </c>
      <c r="DG28" t="s">
        <v>3</v>
      </c>
      <c r="DH28" t="s">
        <v>3</v>
      </c>
      <c r="DI28" t="s">
        <v>3</v>
      </c>
      <c r="DJ28" t="s">
        <v>3</v>
      </c>
      <c r="DK28" t="s">
        <v>3</v>
      </c>
      <c r="DL28" t="s">
        <v>3</v>
      </c>
      <c r="DM28" t="s">
        <v>3</v>
      </c>
      <c r="DN28">
        <v>0</v>
      </c>
      <c r="DO28">
        <v>0</v>
      </c>
      <c r="DP28">
        <v>1</v>
      </c>
      <c r="DQ28">
        <v>1</v>
      </c>
      <c r="DU28">
        <v>1013</v>
      </c>
      <c r="DV28" t="s">
        <v>14</v>
      </c>
      <c r="DW28" t="s">
        <v>14</v>
      </c>
      <c r="DX28">
        <v>1</v>
      </c>
      <c r="EE28">
        <v>38092745</v>
      </c>
      <c r="EF28">
        <v>3</v>
      </c>
      <c r="EG28" t="s">
        <v>16</v>
      </c>
      <c r="EH28">
        <v>0</v>
      </c>
      <c r="EI28" t="s">
        <v>3</v>
      </c>
      <c r="EJ28">
        <v>2</v>
      </c>
      <c r="EK28">
        <v>110011</v>
      </c>
      <c r="EL28" t="s">
        <v>37</v>
      </c>
      <c r="EM28" t="s">
        <v>18</v>
      </c>
      <c r="EO28" t="s">
        <v>3</v>
      </c>
      <c r="EQ28">
        <v>0</v>
      </c>
      <c r="ER28">
        <v>23.03</v>
      </c>
      <c r="ES28">
        <v>3.17</v>
      </c>
      <c r="ET28">
        <v>0</v>
      </c>
      <c r="EU28">
        <v>0</v>
      </c>
      <c r="EV28">
        <v>19.86</v>
      </c>
      <c r="EW28">
        <v>1.68</v>
      </c>
      <c r="EX28">
        <v>0</v>
      </c>
      <c r="EY28">
        <v>0</v>
      </c>
      <c r="FQ28">
        <v>0</v>
      </c>
      <c r="FR28">
        <f>ROUND(IF(AND(BH28=3,BI28=3),P28,0),2)</f>
        <v>0</v>
      </c>
      <c r="FS28">
        <v>0</v>
      </c>
      <c r="FX28">
        <v>80</v>
      </c>
      <c r="FY28">
        <v>60</v>
      </c>
      <c r="GA28" t="s">
        <v>3</v>
      </c>
      <c r="GD28">
        <v>0</v>
      </c>
      <c r="GF28">
        <v>723145742</v>
      </c>
      <c r="GG28">
        <v>1</v>
      </c>
      <c r="GH28">
        <v>1</v>
      </c>
      <c r="GI28">
        <v>4</v>
      </c>
      <c r="GJ28">
        <v>0</v>
      </c>
      <c r="GK28">
        <f>ROUND(R28*(R12)/100,2)</f>
        <v>0</v>
      </c>
      <c r="GL28">
        <f>ROUND(IF(AND(BH28=3,BI28=3,FS28&lt;&gt;0),P28,0),2)</f>
        <v>0</v>
      </c>
      <c r="GM28">
        <f>ROUND(O28+X28+Y28+GK28,2)+GX28</f>
        <v>27466.13</v>
      </c>
      <c r="GN28">
        <f>IF(OR(BI28=0,BI28=1),ROUND(O28+X28+Y28+GK28,2),0)</f>
        <v>0</v>
      </c>
      <c r="GO28">
        <f>IF(BI28=2,ROUND(O28+X28+Y28+GK28,2),0)</f>
        <v>27466.13</v>
      </c>
      <c r="GP28">
        <f>IF(BI28=4,ROUND(O28+X28+Y28+GK28,2)+GX28,0)</f>
        <v>0</v>
      </c>
      <c r="GR28">
        <v>0</v>
      </c>
      <c r="GS28">
        <v>3</v>
      </c>
      <c r="GT28">
        <v>0</v>
      </c>
      <c r="GU28" t="s">
        <v>3</v>
      </c>
      <c r="GV28">
        <f>ROUND(GT28,2)</f>
        <v>0</v>
      </c>
      <c r="GW28">
        <v>1</v>
      </c>
      <c r="GX28">
        <f>ROUND(GV28*GW28*I28,2)</f>
        <v>0</v>
      </c>
      <c r="HA28">
        <v>0</v>
      </c>
      <c r="HB28">
        <v>0</v>
      </c>
      <c r="IK28">
        <v>0</v>
      </c>
    </row>
    <row r="29" spans="1:245" x14ac:dyDescent="0.2">
      <c r="A29">
        <v>18</v>
      </c>
      <c r="B29">
        <v>1</v>
      </c>
      <c r="C29">
        <v>25</v>
      </c>
      <c r="E29" t="s">
        <v>38</v>
      </c>
      <c r="F29" t="s">
        <v>39</v>
      </c>
      <c r="G29" t="s">
        <v>40</v>
      </c>
      <c r="H29" t="s">
        <v>41</v>
      </c>
      <c r="I29">
        <f>I28*J29</f>
        <v>6.7</v>
      </c>
      <c r="J29">
        <v>9.4366197183098591E-2</v>
      </c>
      <c r="O29">
        <f>ROUND(CP29,2)</f>
        <v>59411.07</v>
      </c>
      <c r="P29">
        <f>ROUND(CQ29*I29,2)</f>
        <v>59411.07</v>
      </c>
      <c r="Q29">
        <f>ROUND(CR29*I29,2)</f>
        <v>0</v>
      </c>
      <c r="R29">
        <f>ROUND(CS29*I29,2)</f>
        <v>0</v>
      </c>
      <c r="S29">
        <f>ROUND(CT29*I29,2)</f>
        <v>0</v>
      </c>
      <c r="T29">
        <f>ROUND(CU29*I29,2)</f>
        <v>0</v>
      </c>
      <c r="U29">
        <f>CV29*I29</f>
        <v>0</v>
      </c>
      <c r="V29">
        <f>CW29*I29</f>
        <v>0</v>
      </c>
      <c r="W29">
        <f>ROUND(CX29*I29,2)</f>
        <v>0</v>
      </c>
      <c r="X29">
        <f>ROUND(CY29,2)</f>
        <v>0</v>
      </c>
      <c r="Y29">
        <f>ROUND(CZ29,2)</f>
        <v>0</v>
      </c>
      <c r="AA29">
        <v>39047297</v>
      </c>
      <c r="AB29">
        <f>ROUND((AC29+AD29+AF29),2)</f>
        <v>1165.22</v>
      </c>
      <c r="AC29">
        <f>ROUND((ES29),2)</f>
        <v>1165.22</v>
      </c>
      <c r="AD29">
        <f>ROUND((((ET29)-(EU29))+AE29),2)</f>
        <v>0</v>
      </c>
      <c r="AE29">
        <f>ROUND((EU29),2)</f>
        <v>0</v>
      </c>
      <c r="AF29">
        <f>ROUND((EV29),2)</f>
        <v>0</v>
      </c>
      <c r="AG29">
        <f>ROUND((AP29),2)</f>
        <v>0</v>
      </c>
      <c r="AH29">
        <f>(EW29)</f>
        <v>0</v>
      </c>
      <c r="AI29">
        <f>(EX29)</f>
        <v>0</v>
      </c>
      <c r="AJ29">
        <f>ROUND((AS29),2)</f>
        <v>0</v>
      </c>
      <c r="AK29">
        <v>1165.22</v>
      </c>
      <c r="AL29">
        <v>1165.22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  <c r="AS29">
        <v>0</v>
      </c>
      <c r="AT29">
        <v>80</v>
      </c>
      <c r="AU29">
        <v>60</v>
      </c>
      <c r="AV29">
        <v>1</v>
      </c>
      <c r="AW29">
        <v>1</v>
      </c>
      <c r="AZ29">
        <v>7.61</v>
      </c>
      <c r="BA29">
        <v>1</v>
      </c>
      <c r="BB29">
        <v>1</v>
      </c>
      <c r="BC29">
        <v>7.61</v>
      </c>
      <c r="BD29" t="s">
        <v>3</v>
      </c>
      <c r="BE29" t="s">
        <v>3</v>
      </c>
      <c r="BF29" t="s">
        <v>3</v>
      </c>
      <c r="BG29" t="s">
        <v>3</v>
      </c>
      <c r="BH29">
        <v>3</v>
      </c>
      <c r="BI29">
        <v>2</v>
      </c>
      <c r="BJ29" t="s">
        <v>42</v>
      </c>
      <c r="BM29">
        <v>110011</v>
      </c>
      <c r="BN29">
        <v>0</v>
      </c>
      <c r="BO29" t="s">
        <v>3</v>
      </c>
      <c r="BP29">
        <v>0</v>
      </c>
      <c r="BQ29">
        <v>3</v>
      </c>
      <c r="BR29">
        <v>0</v>
      </c>
      <c r="BS29">
        <v>1</v>
      </c>
      <c r="BT29">
        <v>1</v>
      </c>
      <c r="BU29">
        <v>1</v>
      </c>
      <c r="BV29">
        <v>1</v>
      </c>
      <c r="BW29">
        <v>1</v>
      </c>
      <c r="BX29">
        <v>1</v>
      </c>
      <c r="BY29" t="s">
        <v>3</v>
      </c>
      <c r="BZ29">
        <v>80</v>
      </c>
      <c r="CA29">
        <v>60</v>
      </c>
      <c r="CF29">
        <v>0</v>
      </c>
      <c r="CG29">
        <v>0</v>
      </c>
      <c r="CM29">
        <v>0</v>
      </c>
      <c r="CN29" t="s">
        <v>3</v>
      </c>
      <c r="CO29">
        <v>0</v>
      </c>
      <c r="CP29">
        <f>(P29+Q29+S29)</f>
        <v>59411.07</v>
      </c>
      <c r="CQ29">
        <f>AC29*BC29</f>
        <v>8867.3242000000009</v>
      </c>
      <c r="CR29">
        <f>AD29*BB29</f>
        <v>0</v>
      </c>
      <c r="CS29">
        <f>AE29*BS29</f>
        <v>0</v>
      </c>
      <c r="CT29">
        <f>AF29*BA29</f>
        <v>0</v>
      </c>
      <c r="CU29">
        <f>AG29</f>
        <v>0</v>
      </c>
      <c r="CV29">
        <f>AH29</f>
        <v>0</v>
      </c>
      <c r="CW29">
        <f>AI29</f>
        <v>0</v>
      </c>
      <c r="CX29">
        <f>AJ29</f>
        <v>0</v>
      </c>
      <c r="CY29">
        <f>(((S29+R29)*AT29)/100)</f>
        <v>0</v>
      </c>
      <c r="CZ29">
        <f>(((S29+R29)*AU29)/100)</f>
        <v>0</v>
      </c>
      <c r="DC29" t="s">
        <v>3</v>
      </c>
      <c r="DD29" t="s">
        <v>3</v>
      </c>
      <c r="DE29" t="s">
        <v>3</v>
      </c>
      <c r="DF29" t="s">
        <v>3</v>
      </c>
      <c r="DG29" t="s">
        <v>3</v>
      </c>
      <c r="DH29" t="s">
        <v>3</v>
      </c>
      <c r="DI29" t="s">
        <v>3</v>
      </c>
      <c r="DJ29" t="s">
        <v>3</v>
      </c>
      <c r="DK29" t="s">
        <v>3</v>
      </c>
      <c r="DL29" t="s">
        <v>3</v>
      </c>
      <c r="DM29" t="s">
        <v>3</v>
      </c>
      <c r="DN29">
        <v>0</v>
      </c>
      <c r="DO29">
        <v>0</v>
      </c>
      <c r="DP29">
        <v>1</v>
      </c>
      <c r="DQ29">
        <v>1</v>
      </c>
      <c r="DU29">
        <v>1010</v>
      </c>
      <c r="DV29" t="s">
        <v>41</v>
      </c>
      <c r="DW29" t="s">
        <v>41</v>
      </c>
      <c r="DX29">
        <v>10</v>
      </c>
      <c r="EE29">
        <v>38092745</v>
      </c>
      <c r="EF29">
        <v>3</v>
      </c>
      <c r="EG29" t="s">
        <v>16</v>
      </c>
      <c r="EH29">
        <v>0</v>
      </c>
      <c r="EI29" t="s">
        <v>3</v>
      </c>
      <c r="EJ29">
        <v>2</v>
      </c>
      <c r="EK29">
        <v>110011</v>
      </c>
      <c r="EL29" t="s">
        <v>37</v>
      </c>
      <c r="EM29" t="s">
        <v>18</v>
      </c>
      <c r="EO29" t="s">
        <v>3</v>
      </c>
      <c r="EQ29">
        <v>0</v>
      </c>
      <c r="ER29">
        <v>1165.22</v>
      </c>
      <c r="ES29">
        <v>1165.22</v>
      </c>
      <c r="ET29">
        <v>0</v>
      </c>
      <c r="EU29">
        <v>0</v>
      </c>
      <c r="EV29">
        <v>0</v>
      </c>
      <c r="EW29">
        <v>0</v>
      </c>
      <c r="EX29">
        <v>0</v>
      </c>
      <c r="FQ29">
        <v>0</v>
      </c>
      <c r="FR29">
        <f>ROUND(IF(AND(BH29=3,BI29=3),P29,0),2)</f>
        <v>0</v>
      </c>
      <c r="FS29">
        <v>0</v>
      </c>
      <c r="FX29">
        <v>80</v>
      </c>
      <c r="FY29">
        <v>60</v>
      </c>
      <c r="GA29" t="s">
        <v>3</v>
      </c>
      <c r="GD29">
        <v>0</v>
      </c>
      <c r="GF29">
        <v>1324107672</v>
      </c>
      <c r="GG29">
        <v>1</v>
      </c>
      <c r="GH29">
        <v>1</v>
      </c>
      <c r="GI29">
        <v>4</v>
      </c>
      <c r="GJ29">
        <v>0</v>
      </c>
      <c r="GK29">
        <f>ROUND(R29*(R12)/100,2)</f>
        <v>0</v>
      </c>
      <c r="GL29">
        <f>ROUND(IF(AND(BH29=3,BI29=3,FS29&lt;&gt;0),P29,0),2)</f>
        <v>0</v>
      </c>
      <c r="GM29">
        <f>ROUND(O29+X29+Y29+GK29,2)+GX29</f>
        <v>59411.07</v>
      </c>
      <c r="GN29">
        <f>IF(OR(BI29=0,BI29=1),ROUND(O29+X29+Y29+GK29,2),0)</f>
        <v>0</v>
      </c>
      <c r="GO29">
        <f>IF(BI29=2,ROUND(O29+X29+Y29+GK29,2),0)</f>
        <v>59411.07</v>
      </c>
      <c r="GP29">
        <f>IF(BI29=4,ROUND(O29+X29+Y29+GK29,2)+GX29,0)</f>
        <v>0</v>
      </c>
      <c r="GR29">
        <v>0</v>
      </c>
      <c r="GS29">
        <v>3</v>
      </c>
      <c r="GT29">
        <v>0</v>
      </c>
      <c r="GU29" t="s">
        <v>3</v>
      </c>
      <c r="GV29">
        <f>ROUND(GT29,2)</f>
        <v>0</v>
      </c>
      <c r="GW29">
        <v>1</v>
      </c>
      <c r="GX29">
        <f>ROUND(GV29*GW29*I29,2)</f>
        <v>0</v>
      </c>
      <c r="HA29">
        <v>0</v>
      </c>
      <c r="HB29">
        <v>0</v>
      </c>
      <c r="IK29">
        <v>0</v>
      </c>
    </row>
    <row r="30" spans="1:245" x14ac:dyDescent="0.2">
      <c r="A30">
        <v>18</v>
      </c>
      <c r="B30">
        <v>1</v>
      </c>
      <c r="C30">
        <v>26</v>
      </c>
      <c r="E30" t="s">
        <v>407</v>
      </c>
      <c r="F30" t="s">
        <v>393</v>
      </c>
      <c r="G30" t="s">
        <v>392</v>
      </c>
      <c r="H30" t="s">
        <v>22</v>
      </c>
      <c r="I30">
        <f>I28*J30</f>
        <v>4</v>
      </c>
      <c r="J30">
        <v>5.6338028169014086E-2</v>
      </c>
      <c r="O30">
        <f>ROUND(CP30,2)</f>
        <v>4180.63</v>
      </c>
      <c r="P30">
        <f>ROUND(CQ30*I30,2)</f>
        <v>4180.63</v>
      </c>
      <c r="Q30">
        <f>ROUND(CR30*I30,2)</f>
        <v>0</v>
      </c>
      <c r="R30">
        <f>ROUND(CS30*I30,2)</f>
        <v>0</v>
      </c>
      <c r="S30">
        <f>ROUND(CT30*I30,2)</f>
        <v>0</v>
      </c>
      <c r="T30">
        <f>ROUND(CU30*I30,2)</f>
        <v>0</v>
      </c>
      <c r="U30">
        <f>CV30*I30</f>
        <v>0</v>
      </c>
      <c r="V30">
        <f>CW30*I30</f>
        <v>0</v>
      </c>
      <c r="W30">
        <f>ROUND(CX30*I30,2)</f>
        <v>0</v>
      </c>
      <c r="X30">
        <f>ROUND(CY30,2)</f>
        <v>0</v>
      </c>
      <c r="Y30">
        <f>ROUND(CZ30,2)</f>
        <v>0</v>
      </c>
      <c r="AA30">
        <v>39047297</v>
      </c>
      <c r="AB30">
        <f>ROUND((AC30+AD30+AF30),2)</f>
        <v>137.34</v>
      </c>
      <c r="AC30">
        <f>ROUND((ES30),2)</f>
        <v>137.34</v>
      </c>
      <c r="AD30">
        <f>ROUND((((ET30)-(EU30))+AE30),2)</f>
        <v>0</v>
      </c>
      <c r="AE30">
        <f>ROUND((EU30),2)</f>
        <v>0</v>
      </c>
      <c r="AF30">
        <f>ROUND((EV30),2)</f>
        <v>0</v>
      </c>
      <c r="AG30">
        <f>ROUND((AP30),2)</f>
        <v>0</v>
      </c>
      <c r="AH30">
        <f>(EW30)</f>
        <v>0</v>
      </c>
      <c r="AI30">
        <f>(EX30)</f>
        <v>0</v>
      </c>
      <c r="AJ30">
        <f>ROUND((AS30),2)</f>
        <v>0</v>
      </c>
      <c r="AK30">
        <v>137.34</v>
      </c>
      <c r="AL30">
        <v>137.34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  <c r="AS30">
        <v>0</v>
      </c>
      <c r="AT30">
        <v>80</v>
      </c>
      <c r="AU30">
        <v>60</v>
      </c>
      <c r="AV30">
        <v>1</v>
      </c>
      <c r="AW30">
        <v>1</v>
      </c>
      <c r="AZ30">
        <v>7.61</v>
      </c>
      <c r="BA30">
        <v>1</v>
      </c>
      <c r="BB30">
        <v>1</v>
      </c>
      <c r="BC30">
        <v>7.61</v>
      </c>
      <c r="BD30" t="s">
        <v>3</v>
      </c>
      <c r="BE30" t="s">
        <v>3</v>
      </c>
      <c r="BF30" t="s">
        <v>3</v>
      </c>
      <c r="BG30" t="s">
        <v>3</v>
      </c>
      <c r="BH30">
        <v>3</v>
      </c>
      <c r="BI30">
        <v>2</v>
      </c>
      <c r="BJ30" t="s">
        <v>391</v>
      </c>
      <c r="BM30">
        <v>110011</v>
      </c>
      <c r="BN30">
        <v>0</v>
      </c>
      <c r="BO30" t="s">
        <v>3</v>
      </c>
      <c r="BP30">
        <v>0</v>
      </c>
      <c r="BQ30">
        <v>3</v>
      </c>
      <c r="BR30">
        <v>0</v>
      </c>
      <c r="BS30">
        <v>1</v>
      </c>
      <c r="BT30">
        <v>1</v>
      </c>
      <c r="BU30">
        <v>1</v>
      </c>
      <c r="BV30">
        <v>1</v>
      </c>
      <c r="BW30">
        <v>1</v>
      </c>
      <c r="BX30">
        <v>1</v>
      </c>
      <c r="BY30" t="s">
        <v>3</v>
      </c>
      <c r="BZ30">
        <v>80</v>
      </c>
      <c r="CA30">
        <v>60</v>
      </c>
      <c r="CF30">
        <v>0</v>
      </c>
      <c r="CG30">
        <v>0</v>
      </c>
      <c r="CM30">
        <v>0</v>
      </c>
      <c r="CN30" t="s">
        <v>3</v>
      </c>
      <c r="CO30">
        <v>0</v>
      </c>
      <c r="CP30">
        <f>(P30+Q30+S30)</f>
        <v>4180.63</v>
      </c>
      <c r="CQ30">
        <f>AC30*BC30</f>
        <v>1045.1574000000001</v>
      </c>
      <c r="CR30">
        <f>AD30*BB30</f>
        <v>0</v>
      </c>
      <c r="CS30">
        <f>AE30*BS30</f>
        <v>0</v>
      </c>
      <c r="CT30">
        <f>AF30*BA30</f>
        <v>0</v>
      </c>
      <c r="CU30">
        <f>AG30</f>
        <v>0</v>
      </c>
      <c r="CV30">
        <f>AH30</f>
        <v>0</v>
      </c>
      <c r="CW30">
        <f>AI30</f>
        <v>0</v>
      </c>
      <c r="CX30">
        <f>AJ30</f>
        <v>0</v>
      </c>
      <c r="CY30">
        <f>(((S30+R30)*AT30)/100)</f>
        <v>0</v>
      </c>
      <c r="CZ30">
        <f>(((S30+R30)*AU30)/100)</f>
        <v>0</v>
      </c>
      <c r="DC30" t="s">
        <v>3</v>
      </c>
      <c r="DD30" t="s">
        <v>3</v>
      </c>
      <c r="DE30" t="s">
        <v>3</v>
      </c>
      <c r="DF30" t="s">
        <v>3</v>
      </c>
      <c r="DG30" t="s">
        <v>3</v>
      </c>
      <c r="DH30" t="s">
        <v>3</v>
      </c>
      <c r="DI30" t="s">
        <v>3</v>
      </c>
      <c r="DJ30" t="s">
        <v>3</v>
      </c>
      <c r="DK30" t="s">
        <v>3</v>
      </c>
      <c r="DL30" t="s">
        <v>3</v>
      </c>
      <c r="DM30" t="s">
        <v>3</v>
      </c>
      <c r="DN30">
        <v>0</v>
      </c>
      <c r="DO30">
        <v>0</v>
      </c>
      <c r="DP30">
        <v>1</v>
      </c>
      <c r="DQ30">
        <v>1</v>
      </c>
      <c r="DU30">
        <v>1010</v>
      </c>
      <c r="DV30" t="s">
        <v>22</v>
      </c>
      <c r="DW30" t="s">
        <v>22</v>
      </c>
      <c r="DX30">
        <v>1</v>
      </c>
      <c r="EE30">
        <v>38092745</v>
      </c>
      <c r="EF30">
        <v>3</v>
      </c>
      <c r="EG30" t="s">
        <v>16</v>
      </c>
      <c r="EH30">
        <v>0</v>
      </c>
      <c r="EI30" t="s">
        <v>3</v>
      </c>
      <c r="EJ30">
        <v>2</v>
      </c>
      <c r="EK30">
        <v>110011</v>
      </c>
      <c r="EL30" t="s">
        <v>37</v>
      </c>
      <c r="EM30" t="s">
        <v>18</v>
      </c>
      <c r="EO30" t="s">
        <v>3</v>
      </c>
      <c r="EQ30">
        <v>0</v>
      </c>
      <c r="ER30">
        <v>137.34</v>
      </c>
      <c r="ES30">
        <v>137.34</v>
      </c>
      <c r="ET30">
        <v>0</v>
      </c>
      <c r="EU30">
        <v>0</v>
      </c>
      <c r="EV30">
        <v>0</v>
      </c>
      <c r="EW30">
        <v>0</v>
      </c>
      <c r="EX30">
        <v>0</v>
      </c>
      <c r="FQ30">
        <v>0</v>
      </c>
      <c r="FR30">
        <f>ROUND(IF(AND(BH30=3,BI30=3),P30,0),2)</f>
        <v>0</v>
      </c>
      <c r="FS30">
        <v>0</v>
      </c>
      <c r="FX30">
        <v>80</v>
      </c>
      <c r="FY30">
        <v>60</v>
      </c>
      <c r="GA30" t="s">
        <v>3</v>
      </c>
      <c r="GD30">
        <v>0</v>
      </c>
      <c r="GF30">
        <v>975484443</v>
      </c>
      <c r="GG30">
        <v>1</v>
      </c>
      <c r="GH30">
        <v>1</v>
      </c>
      <c r="GI30">
        <v>4</v>
      </c>
      <c r="GJ30">
        <v>0</v>
      </c>
      <c r="GK30">
        <f>ROUND(R30*(R12)/100,2)</f>
        <v>0</v>
      </c>
      <c r="GL30">
        <f>ROUND(IF(AND(BH30=3,BI30=3,FS30&lt;&gt;0),P30,0),2)</f>
        <v>0</v>
      </c>
      <c r="GM30">
        <f>ROUND(O30+X30+Y30+GK30,2)+GX30</f>
        <v>4180.63</v>
      </c>
      <c r="GN30">
        <f>IF(OR(BI30=0,BI30=1),ROUND(O30+X30+Y30+GK30,2),0)</f>
        <v>0</v>
      </c>
      <c r="GO30">
        <f>IF(BI30=2,ROUND(O30+X30+Y30+GK30,2),0)</f>
        <v>4180.63</v>
      </c>
      <c r="GP30">
        <f>IF(BI30=4,ROUND(O30+X30+Y30+GK30,2)+GX30,0)</f>
        <v>0</v>
      </c>
      <c r="GR30">
        <v>0</v>
      </c>
      <c r="GS30">
        <v>3</v>
      </c>
      <c r="GT30">
        <v>0</v>
      </c>
      <c r="GU30" t="s">
        <v>3</v>
      </c>
      <c r="GV30">
        <f>ROUND(GT30,2)</f>
        <v>0</v>
      </c>
      <c r="GW30">
        <v>1</v>
      </c>
      <c r="GX30">
        <f>ROUND(GV30*GW30*I30,2)</f>
        <v>0</v>
      </c>
      <c r="HA30">
        <v>0</v>
      </c>
      <c r="HB30">
        <v>0</v>
      </c>
      <c r="IK30">
        <v>0</v>
      </c>
    </row>
    <row r="31" spans="1:245" x14ac:dyDescent="0.2">
      <c r="A31">
        <v>17</v>
      </c>
      <c r="B31">
        <v>1</v>
      </c>
      <c r="C31">
        <f>ROW([3]SmtRes!A30)</f>
        <v>30</v>
      </c>
      <c r="D31">
        <f>ROW([3]EtalonRes!A25)</f>
        <v>25</v>
      </c>
      <c r="E31" t="s">
        <v>43</v>
      </c>
      <c r="F31" t="s">
        <v>44</v>
      </c>
      <c r="G31" t="s">
        <v>45</v>
      </c>
      <c r="H31" t="s">
        <v>14</v>
      </c>
      <c r="I31">
        <v>2</v>
      </c>
      <c r="J31">
        <v>0</v>
      </c>
      <c r="O31">
        <f>ROUND(CP31,2)</f>
        <v>264.82</v>
      </c>
      <c r="P31">
        <f>ROUND(CQ31*I31,2)</f>
        <v>5.17</v>
      </c>
      <c r="Q31">
        <f>ROUND(CR31*I31,2)</f>
        <v>0</v>
      </c>
      <c r="R31">
        <f>ROUND(CS31*I31,2)</f>
        <v>0</v>
      </c>
      <c r="S31">
        <f>ROUND(CT31*I31,2)</f>
        <v>259.64999999999998</v>
      </c>
      <c r="T31">
        <f>ROUND(CU31*I31,2)</f>
        <v>0</v>
      </c>
      <c r="U31">
        <f>CV31*I31</f>
        <v>4</v>
      </c>
      <c r="V31">
        <f>CW31*I31</f>
        <v>0</v>
      </c>
      <c r="W31">
        <f>ROUND(CX31*I31,2)</f>
        <v>0</v>
      </c>
      <c r="X31">
        <f>ROUND(CY31,2)</f>
        <v>207.72</v>
      </c>
      <c r="Y31">
        <f>ROUND(CZ31,2)</f>
        <v>155.79</v>
      </c>
      <c r="AA31">
        <v>39047297</v>
      </c>
      <c r="AB31">
        <f>ROUND((AC31+AD31+AF31),2)</f>
        <v>17.399999999999999</v>
      </c>
      <c r="AC31">
        <f>ROUND((ES31),2)</f>
        <v>0.34</v>
      </c>
      <c r="AD31">
        <f>ROUND((((ET31)-(EU31))+AE31),2)</f>
        <v>0</v>
      </c>
      <c r="AE31">
        <f>ROUND((EU31),2)</f>
        <v>0</v>
      </c>
      <c r="AF31">
        <f>ROUND((EV31),2)</f>
        <v>17.059999999999999</v>
      </c>
      <c r="AG31">
        <f>ROUND((AP31),2)</f>
        <v>0</v>
      </c>
      <c r="AH31">
        <f>(EW31)</f>
        <v>2</v>
      </c>
      <c r="AI31">
        <f>(EX31)</f>
        <v>0</v>
      </c>
      <c r="AJ31">
        <f>ROUND((AS31),2)</f>
        <v>0</v>
      </c>
      <c r="AK31">
        <v>17.399999999999999</v>
      </c>
      <c r="AL31">
        <v>0.34</v>
      </c>
      <c r="AM31">
        <v>0</v>
      </c>
      <c r="AN31">
        <v>0</v>
      </c>
      <c r="AO31">
        <v>17.059999999999999</v>
      </c>
      <c r="AP31">
        <v>0</v>
      </c>
      <c r="AQ31">
        <v>2</v>
      </c>
      <c r="AR31">
        <v>0</v>
      </c>
      <c r="AS31">
        <v>0</v>
      </c>
      <c r="AT31">
        <v>80</v>
      </c>
      <c r="AU31">
        <v>60</v>
      </c>
      <c r="AV31">
        <v>1</v>
      </c>
      <c r="AW31">
        <v>1</v>
      </c>
      <c r="AZ31">
        <v>7.61</v>
      </c>
      <c r="BA31">
        <v>7.61</v>
      </c>
      <c r="BB31">
        <v>7.61</v>
      </c>
      <c r="BC31">
        <v>7.61</v>
      </c>
      <c r="BD31" t="s">
        <v>3</v>
      </c>
      <c r="BE31" t="s">
        <v>3</v>
      </c>
      <c r="BF31" t="s">
        <v>3</v>
      </c>
      <c r="BG31" t="s">
        <v>3</v>
      </c>
      <c r="BH31">
        <v>0</v>
      </c>
      <c r="BI31">
        <v>2</v>
      </c>
      <c r="BJ31" t="s">
        <v>46</v>
      </c>
      <c r="BM31">
        <v>110001</v>
      </c>
      <c r="BN31">
        <v>0</v>
      </c>
      <c r="BO31" t="s">
        <v>3</v>
      </c>
      <c r="BP31">
        <v>0</v>
      </c>
      <c r="BQ31">
        <v>3</v>
      </c>
      <c r="BR31">
        <v>0</v>
      </c>
      <c r="BS31">
        <v>7.61</v>
      </c>
      <c r="BT31">
        <v>1</v>
      </c>
      <c r="BU31">
        <v>1</v>
      </c>
      <c r="BV31">
        <v>1</v>
      </c>
      <c r="BW31">
        <v>1</v>
      </c>
      <c r="BX31">
        <v>1</v>
      </c>
      <c r="BY31" t="s">
        <v>3</v>
      </c>
      <c r="BZ31">
        <v>80</v>
      </c>
      <c r="CA31">
        <v>60</v>
      </c>
      <c r="CF31">
        <v>0</v>
      </c>
      <c r="CG31">
        <v>0</v>
      </c>
      <c r="CM31">
        <v>0</v>
      </c>
      <c r="CN31" t="s">
        <v>3</v>
      </c>
      <c r="CO31">
        <v>0</v>
      </c>
      <c r="CP31">
        <f>(P31+Q31+S31)</f>
        <v>264.82</v>
      </c>
      <c r="CQ31">
        <f>AC31*BC31</f>
        <v>2.5874000000000001</v>
      </c>
      <c r="CR31">
        <f>AD31*BB31</f>
        <v>0</v>
      </c>
      <c r="CS31">
        <f>AE31*BS31</f>
        <v>0</v>
      </c>
      <c r="CT31">
        <f>AF31*BA31</f>
        <v>129.82659999999998</v>
      </c>
      <c r="CU31">
        <f>AG31</f>
        <v>0</v>
      </c>
      <c r="CV31">
        <f>AH31</f>
        <v>2</v>
      </c>
      <c r="CW31">
        <f>AI31</f>
        <v>0</v>
      </c>
      <c r="CX31">
        <f>AJ31</f>
        <v>0</v>
      </c>
      <c r="CY31">
        <f>(((S31+R31)*AT31)/100)</f>
        <v>207.72</v>
      </c>
      <c r="CZ31">
        <f>(((S31+R31)*AU31)/100)</f>
        <v>155.79</v>
      </c>
      <c r="DC31" t="s">
        <v>3</v>
      </c>
      <c r="DD31" t="s">
        <v>3</v>
      </c>
      <c r="DE31" t="s">
        <v>3</v>
      </c>
      <c r="DF31" t="s">
        <v>3</v>
      </c>
      <c r="DG31" t="s">
        <v>3</v>
      </c>
      <c r="DH31" t="s">
        <v>3</v>
      </c>
      <c r="DI31" t="s">
        <v>3</v>
      </c>
      <c r="DJ31" t="s">
        <v>3</v>
      </c>
      <c r="DK31" t="s">
        <v>3</v>
      </c>
      <c r="DL31" t="s">
        <v>3</v>
      </c>
      <c r="DM31" t="s">
        <v>3</v>
      </c>
      <c r="DN31">
        <v>0</v>
      </c>
      <c r="DO31">
        <v>0</v>
      </c>
      <c r="DP31">
        <v>1</v>
      </c>
      <c r="DQ31">
        <v>1</v>
      </c>
      <c r="DU31">
        <v>1013</v>
      </c>
      <c r="DV31" t="s">
        <v>14</v>
      </c>
      <c r="DW31" t="s">
        <v>14</v>
      </c>
      <c r="DX31">
        <v>1</v>
      </c>
      <c r="EE31">
        <v>38092701</v>
      </c>
      <c r="EF31">
        <v>3</v>
      </c>
      <c r="EG31" t="s">
        <v>16</v>
      </c>
      <c r="EH31">
        <v>0</v>
      </c>
      <c r="EI31" t="s">
        <v>3</v>
      </c>
      <c r="EJ31">
        <v>2</v>
      </c>
      <c r="EK31">
        <v>110001</v>
      </c>
      <c r="EL31" t="s">
        <v>17</v>
      </c>
      <c r="EM31" t="s">
        <v>18</v>
      </c>
      <c r="EO31" t="s">
        <v>3</v>
      </c>
      <c r="EQ31">
        <v>0</v>
      </c>
      <c r="ER31">
        <v>17.399999999999999</v>
      </c>
      <c r="ES31">
        <v>0.34</v>
      </c>
      <c r="ET31">
        <v>0</v>
      </c>
      <c r="EU31">
        <v>0</v>
      </c>
      <c r="EV31">
        <v>17.059999999999999</v>
      </c>
      <c r="EW31">
        <v>2</v>
      </c>
      <c r="EX31">
        <v>0</v>
      </c>
      <c r="EY31">
        <v>0</v>
      </c>
      <c r="FQ31">
        <v>0</v>
      </c>
      <c r="FR31">
        <f>ROUND(IF(AND(BH31=3,BI31=3),P31,0),2)</f>
        <v>0</v>
      </c>
      <c r="FS31">
        <v>0</v>
      </c>
      <c r="FX31">
        <v>80</v>
      </c>
      <c r="FY31">
        <v>60</v>
      </c>
      <c r="GA31" t="s">
        <v>3</v>
      </c>
      <c r="GD31">
        <v>0</v>
      </c>
      <c r="GF31">
        <v>482574767</v>
      </c>
      <c r="GG31">
        <v>1</v>
      </c>
      <c r="GH31">
        <v>1</v>
      </c>
      <c r="GI31">
        <v>4</v>
      </c>
      <c r="GJ31">
        <v>0</v>
      </c>
      <c r="GK31">
        <f>ROUND(R31*(R12)/100,2)</f>
        <v>0</v>
      </c>
      <c r="GL31">
        <f>ROUND(IF(AND(BH31=3,BI31=3,FS31&lt;&gt;0),P31,0),2)</f>
        <v>0</v>
      </c>
      <c r="GM31">
        <f>ROUND(O31+X31+Y31+GK31,2)+GX31</f>
        <v>628.33000000000004</v>
      </c>
      <c r="GN31">
        <f>IF(OR(BI31=0,BI31=1),ROUND(O31+X31+Y31+GK31,2),0)</f>
        <v>0</v>
      </c>
      <c r="GO31">
        <f>IF(BI31=2,ROUND(O31+X31+Y31+GK31,2),0)</f>
        <v>628.33000000000004</v>
      </c>
      <c r="GP31">
        <f>IF(BI31=4,ROUND(O31+X31+Y31+GK31,2)+GX31,0)</f>
        <v>0</v>
      </c>
      <c r="GR31">
        <v>0</v>
      </c>
      <c r="GS31">
        <v>3</v>
      </c>
      <c r="GT31">
        <v>0</v>
      </c>
      <c r="GU31" t="s">
        <v>3</v>
      </c>
      <c r="GV31">
        <f>ROUND(GT31,2)</f>
        <v>0</v>
      </c>
      <c r="GW31">
        <v>1</v>
      </c>
      <c r="GX31">
        <f>ROUND(GV31*GW31*I31,2)</f>
        <v>0</v>
      </c>
      <c r="HA31">
        <v>0</v>
      </c>
      <c r="HB31">
        <v>0</v>
      </c>
      <c r="IK31">
        <v>0</v>
      </c>
    </row>
    <row r="32" spans="1:245" x14ac:dyDescent="0.2">
      <c r="A32">
        <v>18</v>
      </c>
      <c r="B32">
        <v>1</v>
      </c>
      <c r="C32">
        <v>29</v>
      </c>
      <c r="E32" t="s">
        <v>47</v>
      </c>
      <c r="F32" t="s">
        <v>48</v>
      </c>
      <c r="G32" t="s">
        <v>49</v>
      </c>
      <c r="H32" t="s">
        <v>41</v>
      </c>
      <c r="I32">
        <f>I31*J32</f>
        <v>2</v>
      </c>
      <c r="J32">
        <v>1</v>
      </c>
      <c r="O32">
        <f>ROUND(CP32,2)</f>
        <v>4408.47</v>
      </c>
      <c r="P32">
        <f>ROUND(CQ32*I32,2)</f>
        <v>4408.47</v>
      </c>
      <c r="Q32">
        <f>ROUND(CR32*I32,2)</f>
        <v>0</v>
      </c>
      <c r="R32">
        <f>ROUND(CS32*I32,2)</f>
        <v>0</v>
      </c>
      <c r="S32">
        <f>ROUND(CT32*I32,2)</f>
        <v>0</v>
      </c>
      <c r="T32">
        <f>ROUND(CU32*I32,2)</f>
        <v>0</v>
      </c>
      <c r="U32">
        <f>CV32*I32</f>
        <v>0</v>
      </c>
      <c r="V32">
        <f>CW32*I32</f>
        <v>0</v>
      </c>
      <c r="W32">
        <f>ROUND(CX32*I32,2)</f>
        <v>0</v>
      </c>
      <c r="X32">
        <f>ROUND(CY32,2)</f>
        <v>0</v>
      </c>
      <c r="Y32">
        <f>ROUND(CZ32,2)</f>
        <v>0</v>
      </c>
      <c r="AA32">
        <v>39047297</v>
      </c>
      <c r="AB32">
        <f>ROUND((AC32+AD32+AF32),2)</f>
        <v>289.64999999999998</v>
      </c>
      <c r="AC32">
        <f>ROUND((ES32),2)</f>
        <v>289.64999999999998</v>
      </c>
      <c r="AD32">
        <f>ROUND((((ET32)-(EU32))+AE32),2)</f>
        <v>0</v>
      </c>
      <c r="AE32">
        <f>ROUND((EU32),2)</f>
        <v>0</v>
      </c>
      <c r="AF32">
        <f>ROUND((EV32),2)</f>
        <v>0</v>
      </c>
      <c r="AG32">
        <f>ROUND((AP32),2)</f>
        <v>0</v>
      </c>
      <c r="AH32">
        <f>(EW32)</f>
        <v>0</v>
      </c>
      <c r="AI32">
        <f>(EX32)</f>
        <v>0</v>
      </c>
      <c r="AJ32">
        <f>ROUND((AS32),2)</f>
        <v>0</v>
      </c>
      <c r="AK32">
        <v>289.64999999999998</v>
      </c>
      <c r="AL32">
        <v>289.64999999999998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  <c r="AS32">
        <v>0</v>
      </c>
      <c r="AT32">
        <v>80</v>
      </c>
      <c r="AU32">
        <v>60</v>
      </c>
      <c r="AV32">
        <v>1</v>
      </c>
      <c r="AW32">
        <v>1</v>
      </c>
      <c r="AZ32">
        <v>7.61</v>
      </c>
      <c r="BA32">
        <v>1</v>
      </c>
      <c r="BB32">
        <v>1</v>
      </c>
      <c r="BC32">
        <v>7.61</v>
      </c>
      <c r="BD32" t="s">
        <v>3</v>
      </c>
      <c r="BE32" t="s">
        <v>3</v>
      </c>
      <c r="BF32" t="s">
        <v>3</v>
      </c>
      <c r="BG32" t="s">
        <v>3</v>
      </c>
      <c r="BH32">
        <v>3</v>
      </c>
      <c r="BI32">
        <v>2</v>
      </c>
      <c r="BJ32" t="s">
        <v>50</v>
      </c>
      <c r="BM32">
        <v>110001</v>
      </c>
      <c r="BN32">
        <v>0</v>
      </c>
      <c r="BO32" t="s">
        <v>3</v>
      </c>
      <c r="BP32">
        <v>0</v>
      </c>
      <c r="BQ32">
        <v>3</v>
      </c>
      <c r="BR32">
        <v>0</v>
      </c>
      <c r="BS32">
        <v>1</v>
      </c>
      <c r="BT32">
        <v>1</v>
      </c>
      <c r="BU32">
        <v>1</v>
      </c>
      <c r="BV32">
        <v>1</v>
      </c>
      <c r="BW32">
        <v>1</v>
      </c>
      <c r="BX32">
        <v>1</v>
      </c>
      <c r="BY32" t="s">
        <v>3</v>
      </c>
      <c r="BZ32">
        <v>80</v>
      </c>
      <c r="CA32">
        <v>60</v>
      </c>
      <c r="CF32">
        <v>0</v>
      </c>
      <c r="CG32">
        <v>0</v>
      </c>
      <c r="CM32">
        <v>0</v>
      </c>
      <c r="CN32" t="s">
        <v>3</v>
      </c>
      <c r="CO32">
        <v>0</v>
      </c>
      <c r="CP32">
        <f>(P32+Q32+S32)</f>
        <v>4408.47</v>
      </c>
      <c r="CQ32">
        <f>AC32*BC32</f>
        <v>2204.2365</v>
      </c>
      <c r="CR32">
        <f>AD32*BB32</f>
        <v>0</v>
      </c>
      <c r="CS32">
        <f>AE32*BS32</f>
        <v>0</v>
      </c>
      <c r="CT32">
        <f>AF32*BA32</f>
        <v>0</v>
      </c>
      <c r="CU32">
        <f>AG32</f>
        <v>0</v>
      </c>
      <c r="CV32">
        <f>AH32</f>
        <v>0</v>
      </c>
      <c r="CW32">
        <f>AI32</f>
        <v>0</v>
      </c>
      <c r="CX32">
        <f>AJ32</f>
        <v>0</v>
      </c>
      <c r="CY32">
        <f>(((S32+R32)*AT32)/100)</f>
        <v>0</v>
      </c>
      <c r="CZ32">
        <f>(((S32+R32)*AU32)/100)</f>
        <v>0</v>
      </c>
      <c r="DC32" t="s">
        <v>3</v>
      </c>
      <c r="DD32" t="s">
        <v>3</v>
      </c>
      <c r="DE32" t="s">
        <v>3</v>
      </c>
      <c r="DF32" t="s">
        <v>3</v>
      </c>
      <c r="DG32" t="s">
        <v>3</v>
      </c>
      <c r="DH32" t="s">
        <v>3</v>
      </c>
      <c r="DI32" t="s">
        <v>3</v>
      </c>
      <c r="DJ32" t="s">
        <v>3</v>
      </c>
      <c r="DK32" t="s">
        <v>3</v>
      </c>
      <c r="DL32" t="s">
        <v>3</v>
      </c>
      <c r="DM32" t="s">
        <v>3</v>
      </c>
      <c r="DN32">
        <v>0</v>
      </c>
      <c r="DO32">
        <v>0</v>
      </c>
      <c r="DP32">
        <v>1</v>
      </c>
      <c r="DQ32">
        <v>1</v>
      </c>
      <c r="DU32">
        <v>1010</v>
      </c>
      <c r="DV32" t="s">
        <v>41</v>
      </c>
      <c r="DW32" t="s">
        <v>41</v>
      </c>
      <c r="DX32">
        <v>10</v>
      </c>
      <c r="EE32">
        <v>38092701</v>
      </c>
      <c r="EF32">
        <v>3</v>
      </c>
      <c r="EG32" t="s">
        <v>16</v>
      </c>
      <c r="EH32">
        <v>0</v>
      </c>
      <c r="EI32" t="s">
        <v>3</v>
      </c>
      <c r="EJ32">
        <v>2</v>
      </c>
      <c r="EK32">
        <v>110001</v>
      </c>
      <c r="EL32" t="s">
        <v>17</v>
      </c>
      <c r="EM32" t="s">
        <v>18</v>
      </c>
      <c r="EO32" t="s">
        <v>3</v>
      </c>
      <c r="EQ32">
        <v>0</v>
      </c>
      <c r="ER32">
        <v>289.64999999999998</v>
      </c>
      <c r="ES32">
        <v>289.64999999999998</v>
      </c>
      <c r="ET32">
        <v>0</v>
      </c>
      <c r="EU32">
        <v>0</v>
      </c>
      <c r="EV32">
        <v>0</v>
      </c>
      <c r="EW32">
        <v>0</v>
      </c>
      <c r="EX32">
        <v>0</v>
      </c>
      <c r="FQ32">
        <v>0</v>
      </c>
      <c r="FR32">
        <f>ROUND(IF(AND(BH32=3,BI32=3),P32,0),2)</f>
        <v>0</v>
      </c>
      <c r="FS32">
        <v>0</v>
      </c>
      <c r="FX32">
        <v>80</v>
      </c>
      <c r="FY32">
        <v>60</v>
      </c>
      <c r="GA32" t="s">
        <v>3</v>
      </c>
      <c r="GD32">
        <v>0</v>
      </c>
      <c r="GF32">
        <v>-2112875116</v>
      </c>
      <c r="GG32">
        <v>1</v>
      </c>
      <c r="GH32">
        <v>1</v>
      </c>
      <c r="GI32">
        <v>4</v>
      </c>
      <c r="GJ32">
        <v>0</v>
      </c>
      <c r="GK32">
        <f>ROUND(R32*(R12)/100,2)</f>
        <v>0</v>
      </c>
      <c r="GL32">
        <f>ROUND(IF(AND(BH32=3,BI32=3,FS32&lt;&gt;0),P32,0),2)</f>
        <v>0</v>
      </c>
      <c r="GM32">
        <f>ROUND(O32+X32+Y32+GK32,2)+GX32</f>
        <v>4408.47</v>
      </c>
      <c r="GN32">
        <f>IF(OR(BI32=0,BI32=1),ROUND(O32+X32+Y32+GK32,2),0)</f>
        <v>0</v>
      </c>
      <c r="GO32">
        <f>IF(BI32=2,ROUND(O32+X32+Y32+GK32,2),0)</f>
        <v>4408.47</v>
      </c>
      <c r="GP32">
        <f>IF(BI32=4,ROUND(O32+X32+Y32+GK32,2)+GX32,0)</f>
        <v>0</v>
      </c>
      <c r="GR32">
        <v>0</v>
      </c>
      <c r="GS32">
        <v>3</v>
      </c>
      <c r="GT32">
        <v>0</v>
      </c>
      <c r="GU32" t="s">
        <v>3</v>
      </c>
      <c r="GV32">
        <f>ROUND(GT32,2)</f>
        <v>0</v>
      </c>
      <c r="GW32">
        <v>1</v>
      </c>
      <c r="GX32">
        <f>ROUND(GV32*GW32*I32,2)</f>
        <v>0</v>
      </c>
      <c r="HA32">
        <v>0</v>
      </c>
      <c r="HB32">
        <v>0</v>
      </c>
      <c r="IK32">
        <v>0</v>
      </c>
    </row>
    <row r="33" spans="1:245" x14ac:dyDescent="0.2">
      <c r="A33">
        <v>17</v>
      </c>
      <c r="B33">
        <v>1</v>
      </c>
      <c r="C33">
        <f>ROW([3]SmtRes!A39)</f>
        <v>39</v>
      </c>
      <c r="D33">
        <f>ROW([3]EtalonRes!A33)</f>
        <v>33</v>
      </c>
      <c r="E33" t="s">
        <v>51</v>
      </c>
      <c r="F33" t="s">
        <v>52</v>
      </c>
      <c r="G33" t="s">
        <v>53</v>
      </c>
      <c r="H33" t="s">
        <v>54</v>
      </c>
      <c r="I33">
        <v>2</v>
      </c>
      <c r="J33">
        <v>0</v>
      </c>
      <c r="O33">
        <f>ROUND(CP33,2)</f>
        <v>20322.66</v>
      </c>
      <c r="P33">
        <f>ROUND(CQ33*I33,2)</f>
        <v>7920.49</v>
      </c>
      <c r="Q33">
        <f>ROUND(CR33*I33,2)</f>
        <v>540.91999999999996</v>
      </c>
      <c r="R33">
        <f>ROUND(CS33*I33,2)</f>
        <v>76.400000000000006</v>
      </c>
      <c r="S33">
        <f>ROUND(CT33*I33,2)</f>
        <v>11861.25</v>
      </c>
      <c r="T33">
        <f>ROUND(CU33*I33,2)</f>
        <v>0</v>
      </c>
      <c r="U33">
        <f>CV33*I33</f>
        <v>157.12</v>
      </c>
      <c r="V33">
        <f>CW33*I33</f>
        <v>0.8</v>
      </c>
      <c r="W33">
        <f>ROUND(CX33*I33,2)</f>
        <v>0</v>
      </c>
      <c r="X33">
        <f>ROUND(CY33,2)</f>
        <v>11340.77</v>
      </c>
      <c r="Y33">
        <f>ROUND(CZ33,2)</f>
        <v>7759.47</v>
      </c>
      <c r="AA33">
        <v>39047297</v>
      </c>
      <c r="AB33">
        <f>ROUND((AC33+AD33+AF33),2)</f>
        <v>1335.26</v>
      </c>
      <c r="AC33">
        <f>ROUND((ES33),2)</f>
        <v>520.4</v>
      </c>
      <c r="AD33">
        <f>ROUND((((ET33)-(EU33))+AE33),2)</f>
        <v>35.54</v>
      </c>
      <c r="AE33">
        <f>ROUND((EU33),2)</f>
        <v>5.0199999999999996</v>
      </c>
      <c r="AF33">
        <f>ROUND((EV33),2)</f>
        <v>779.32</v>
      </c>
      <c r="AG33">
        <f>ROUND((AP33),2)</f>
        <v>0</v>
      </c>
      <c r="AH33">
        <f>(EW33)</f>
        <v>78.56</v>
      </c>
      <c r="AI33">
        <f>(EX33)</f>
        <v>0.4</v>
      </c>
      <c r="AJ33">
        <f>ROUND((AS33),2)</f>
        <v>0</v>
      </c>
      <c r="AK33">
        <v>1335.26</v>
      </c>
      <c r="AL33">
        <v>520.4</v>
      </c>
      <c r="AM33">
        <v>35.54</v>
      </c>
      <c r="AN33">
        <v>5.0199999999999996</v>
      </c>
      <c r="AO33">
        <v>779.32</v>
      </c>
      <c r="AP33">
        <v>0</v>
      </c>
      <c r="AQ33">
        <v>78.56</v>
      </c>
      <c r="AR33">
        <v>0.4</v>
      </c>
      <c r="AS33">
        <v>0</v>
      </c>
      <c r="AT33">
        <v>95</v>
      </c>
      <c r="AU33">
        <v>65</v>
      </c>
      <c r="AV33">
        <v>1</v>
      </c>
      <c r="AW33">
        <v>1</v>
      </c>
      <c r="AZ33">
        <v>7.61</v>
      </c>
      <c r="BA33">
        <v>7.61</v>
      </c>
      <c r="BB33">
        <v>7.61</v>
      </c>
      <c r="BC33">
        <v>7.61</v>
      </c>
      <c r="BD33" t="s">
        <v>3</v>
      </c>
      <c r="BE33" t="s">
        <v>3</v>
      </c>
      <c r="BF33" t="s">
        <v>3</v>
      </c>
      <c r="BG33" t="s">
        <v>3</v>
      </c>
      <c r="BH33">
        <v>0</v>
      </c>
      <c r="BI33">
        <v>2</v>
      </c>
      <c r="BJ33" t="s">
        <v>55</v>
      </c>
      <c r="BM33">
        <v>108001</v>
      </c>
      <c r="BN33">
        <v>0</v>
      </c>
      <c r="BO33" t="s">
        <v>3</v>
      </c>
      <c r="BP33">
        <v>0</v>
      </c>
      <c r="BQ33">
        <v>3</v>
      </c>
      <c r="BR33">
        <v>0</v>
      </c>
      <c r="BS33">
        <v>7.61</v>
      </c>
      <c r="BT33">
        <v>1</v>
      </c>
      <c r="BU33">
        <v>1</v>
      </c>
      <c r="BV33">
        <v>1</v>
      </c>
      <c r="BW33">
        <v>1</v>
      </c>
      <c r="BX33">
        <v>1</v>
      </c>
      <c r="BY33" t="s">
        <v>3</v>
      </c>
      <c r="BZ33">
        <v>95</v>
      </c>
      <c r="CA33">
        <v>65</v>
      </c>
      <c r="CF33">
        <v>0</v>
      </c>
      <c r="CG33">
        <v>0</v>
      </c>
      <c r="CM33">
        <v>0</v>
      </c>
      <c r="CN33" t="s">
        <v>3</v>
      </c>
      <c r="CO33">
        <v>0</v>
      </c>
      <c r="CP33">
        <f>(P33+Q33+S33)</f>
        <v>20322.66</v>
      </c>
      <c r="CQ33">
        <f>AC33*BC33</f>
        <v>3960.2440000000001</v>
      </c>
      <c r="CR33">
        <f>AD33*BB33</f>
        <v>270.45940000000002</v>
      </c>
      <c r="CS33">
        <f>AE33*BS33</f>
        <v>38.202199999999998</v>
      </c>
      <c r="CT33">
        <f>AF33*BA33</f>
        <v>5930.6252000000004</v>
      </c>
      <c r="CU33">
        <f>AG33</f>
        <v>0</v>
      </c>
      <c r="CV33">
        <f>AH33</f>
        <v>78.56</v>
      </c>
      <c r="CW33">
        <f>AI33</f>
        <v>0.4</v>
      </c>
      <c r="CX33">
        <f>AJ33</f>
        <v>0</v>
      </c>
      <c r="CY33">
        <f>(((S33+R33)*AT33)/100)</f>
        <v>11340.7675</v>
      </c>
      <c r="CZ33">
        <f>(((S33+R33)*AU33)/100)</f>
        <v>7759.4724999999999</v>
      </c>
      <c r="DC33" t="s">
        <v>3</v>
      </c>
      <c r="DD33" t="s">
        <v>3</v>
      </c>
      <c r="DE33" t="s">
        <v>3</v>
      </c>
      <c r="DF33" t="s">
        <v>3</v>
      </c>
      <c r="DG33" t="s">
        <v>3</v>
      </c>
      <c r="DH33" t="s">
        <v>3</v>
      </c>
      <c r="DI33" t="s">
        <v>3</v>
      </c>
      <c r="DJ33" t="s">
        <v>3</v>
      </c>
      <c r="DK33" t="s">
        <v>3</v>
      </c>
      <c r="DL33" t="s">
        <v>3</v>
      </c>
      <c r="DM33" t="s">
        <v>3</v>
      </c>
      <c r="DN33">
        <v>0</v>
      </c>
      <c r="DO33">
        <v>0</v>
      </c>
      <c r="DP33">
        <v>1</v>
      </c>
      <c r="DQ33">
        <v>1</v>
      </c>
      <c r="DU33">
        <v>1013</v>
      </c>
      <c r="DV33" t="s">
        <v>54</v>
      </c>
      <c r="DW33" t="s">
        <v>54</v>
      </c>
      <c r="DX33">
        <v>1</v>
      </c>
      <c r="EE33">
        <v>38092698</v>
      </c>
      <c r="EF33">
        <v>3</v>
      </c>
      <c r="EG33" t="s">
        <v>16</v>
      </c>
      <c r="EH33">
        <v>0</v>
      </c>
      <c r="EI33" t="s">
        <v>3</v>
      </c>
      <c r="EJ33">
        <v>2</v>
      </c>
      <c r="EK33">
        <v>108001</v>
      </c>
      <c r="EL33" t="s">
        <v>56</v>
      </c>
      <c r="EM33" t="s">
        <v>57</v>
      </c>
      <c r="EO33" t="s">
        <v>3</v>
      </c>
      <c r="EQ33">
        <v>0</v>
      </c>
      <c r="ER33">
        <v>1335.26</v>
      </c>
      <c r="ES33">
        <v>520.4</v>
      </c>
      <c r="ET33">
        <v>35.54</v>
      </c>
      <c r="EU33">
        <v>5.0199999999999996</v>
      </c>
      <c r="EV33">
        <v>779.32</v>
      </c>
      <c r="EW33">
        <v>78.56</v>
      </c>
      <c r="EX33">
        <v>0.4</v>
      </c>
      <c r="EY33">
        <v>0</v>
      </c>
      <c r="FQ33">
        <v>0</v>
      </c>
      <c r="FR33">
        <f>ROUND(IF(AND(BH33=3,BI33=3),P33,0),2)</f>
        <v>0</v>
      </c>
      <c r="FS33">
        <v>0</v>
      </c>
      <c r="FX33">
        <v>95</v>
      </c>
      <c r="FY33">
        <v>65</v>
      </c>
      <c r="GA33" t="s">
        <v>3</v>
      </c>
      <c r="GD33">
        <v>0</v>
      </c>
      <c r="GF33">
        <v>1235966342</v>
      </c>
      <c r="GG33">
        <v>1</v>
      </c>
      <c r="GH33">
        <v>1</v>
      </c>
      <c r="GI33">
        <v>4</v>
      </c>
      <c r="GJ33">
        <v>0</v>
      </c>
      <c r="GK33">
        <f>ROUND(R33*(R12)/100,2)</f>
        <v>0</v>
      </c>
      <c r="GL33">
        <f>ROUND(IF(AND(BH33=3,BI33=3,FS33&lt;&gt;0),P33,0),2)</f>
        <v>0</v>
      </c>
      <c r="GM33">
        <f>ROUND(O33+X33+Y33+GK33,2)+GX33</f>
        <v>39422.9</v>
      </c>
      <c r="GN33">
        <f>IF(OR(BI33=0,BI33=1),ROUND(O33+X33+Y33+GK33,2),0)</f>
        <v>0</v>
      </c>
      <c r="GO33">
        <f>IF(BI33=2,ROUND(O33+X33+Y33+GK33,2),0)</f>
        <v>39422.9</v>
      </c>
      <c r="GP33">
        <f>IF(BI33=4,ROUND(O33+X33+Y33+GK33,2)+GX33,0)</f>
        <v>0</v>
      </c>
      <c r="GR33">
        <v>0</v>
      </c>
      <c r="GS33">
        <v>3</v>
      </c>
      <c r="GT33">
        <v>0</v>
      </c>
      <c r="GU33" t="s">
        <v>3</v>
      </c>
      <c r="GV33">
        <f>ROUND(GT33,2)</f>
        <v>0</v>
      </c>
      <c r="GW33">
        <v>1</v>
      </c>
      <c r="GX33">
        <f>ROUND(GV33*GW33*I33,2)</f>
        <v>0</v>
      </c>
      <c r="HA33">
        <v>0</v>
      </c>
      <c r="HB33">
        <v>0</v>
      </c>
      <c r="IK33">
        <v>0</v>
      </c>
    </row>
    <row r="34" spans="1:245" x14ac:dyDescent="0.2">
      <c r="A34">
        <v>18</v>
      </c>
      <c r="B34">
        <v>1</v>
      </c>
      <c r="C34">
        <v>38</v>
      </c>
      <c r="E34" t="s">
        <v>58</v>
      </c>
      <c r="F34" t="s">
        <v>59</v>
      </c>
      <c r="G34" t="s">
        <v>60</v>
      </c>
      <c r="H34" t="s">
        <v>22</v>
      </c>
      <c r="I34">
        <f>I33*J34</f>
        <v>2</v>
      </c>
      <c r="J34">
        <v>1</v>
      </c>
      <c r="O34">
        <f>ROUND(CP34,2)</f>
        <v>584.14</v>
      </c>
      <c r="P34">
        <f>ROUND(CQ34*I34,2)</f>
        <v>584.14</v>
      </c>
      <c r="Q34">
        <f>ROUND(CR34*I34,2)</f>
        <v>0</v>
      </c>
      <c r="R34">
        <f>ROUND(CS34*I34,2)</f>
        <v>0</v>
      </c>
      <c r="S34">
        <f>ROUND(CT34*I34,2)</f>
        <v>0</v>
      </c>
      <c r="T34">
        <f>ROUND(CU34*I34,2)</f>
        <v>0</v>
      </c>
      <c r="U34">
        <f>CV34*I34</f>
        <v>0</v>
      </c>
      <c r="V34">
        <f>CW34*I34</f>
        <v>0</v>
      </c>
      <c r="W34">
        <f>ROUND(CX34*I34,2)</f>
        <v>0</v>
      </c>
      <c r="X34">
        <f>ROUND(CY34,2)</f>
        <v>0</v>
      </c>
      <c r="Y34">
        <f>ROUND(CZ34,2)</f>
        <v>0</v>
      </c>
      <c r="AA34">
        <v>39047297</v>
      </c>
      <c r="AB34">
        <f>ROUND((AC34+AD34+AF34),2)</f>
        <v>38.380000000000003</v>
      </c>
      <c r="AC34">
        <f>ROUND((ES34),2)</f>
        <v>38.380000000000003</v>
      </c>
      <c r="AD34">
        <f>ROUND((((ET34)-(EU34))+AE34),2)</f>
        <v>0</v>
      </c>
      <c r="AE34">
        <f>ROUND((EU34),2)</f>
        <v>0</v>
      </c>
      <c r="AF34">
        <f>ROUND((EV34),2)</f>
        <v>0</v>
      </c>
      <c r="AG34">
        <f>ROUND((AP34),2)</f>
        <v>0</v>
      </c>
      <c r="AH34">
        <f>(EW34)</f>
        <v>0</v>
      </c>
      <c r="AI34">
        <f>(EX34)</f>
        <v>0</v>
      </c>
      <c r="AJ34">
        <f>ROUND((AS34),2)</f>
        <v>0</v>
      </c>
      <c r="AK34">
        <v>38.380000000000003</v>
      </c>
      <c r="AL34">
        <v>38.380000000000003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  <c r="AS34">
        <v>0</v>
      </c>
      <c r="AT34">
        <v>95</v>
      </c>
      <c r="AU34">
        <v>65</v>
      </c>
      <c r="AV34">
        <v>1</v>
      </c>
      <c r="AW34">
        <v>1</v>
      </c>
      <c r="AZ34">
        <v>7.61</v>
      </c>
      <c r="BA34">
        <v>1</v>
      </c>
      <c r="BB34">
        <v>1</v>
      </c>
      <c r="BC34">
        <v>7.61</v>
      </c>
      <c r="BD34" t="s">
        <v>3</v>
      </c>
      <c r="BE34" t="s">
        <v>3</v>
      </c>
      <c r="BF34" t="s">
        <v>3</v>
      </c>
      <c r="BG34" t="s">
        <v>3</v>
      </c>
      <c r="BH34">
        <v>3</v>
      </c>
      <c r="BI34">
        <v>2</v>
      </c>
      <c r="BJ34" t="s">
        <v>61</v>
      </c>
      <c r="BM34">
        <v>108001</v>
      </c>
      <c r="BN34">
        <v>0</v>
      </c>
      <c r="BO34" t="s">
        <v>3</v>
      </c>
      <c r="BP34">
        <v>0</v>
      </c>
      <c r="BQ34">
        <v>3</v>
      </c>
      <c r="BR34">
        <v>0</v>
      </c>
      <c r="BS34">
        <v>1</v>
      </c>
      <c r="BT34">
        <v>1</v>
      </c>
      <c r="BU34">
        <v>1</v>
      </c>
      <c r="BV34">
        <v>1</v>
      </c>
      <c r="BW34">
        <v>1</v>
      </c>
      <c r="BX34">
        <v>1</v>
      </c>
      <c r="BY34" t="s">
        <v>3</v>
      </c>
      <c r="BZ34">
        <v>95</v>
      </c>
      <c r="CA34">
        <v>65</v>
      </c>
      <c r="CF34">
        <v>0</v>
      </c>
      <c r="CG34">
        <v>0</v>
      </c>
      <c r="CM34">
        <v>0</v>
      </c>
      <c r="CN34" t="s">
        <v>3</v>
      </c>
      <c r="CO34">
        <v>0</v>
      </c>
      <c r="CP34">
        <f>(P34+Q34+S34)</f>
        <v>584.14</v>
      </c>
      <c r="CQ34">
        <f>AC34*BC34</f>
        <v>292.07180000000005</v>
      </c>
      <c r="CR34">
        <f>AD34*BB34</f>
        <v>0</v>
      </c>
      <c r="CS34">
        <f>AE34*BS34</f>
        <v>0</v>
      </c>
      <c r="CT34">
        <f>AF34*BA34</f>
        <v>0</v>
      </c>
      <c r="CU34">
        <f>AG34</f>
        <v>0</v>
      </c>
      <c r="CV34">
        <f>AH34</f>
        <v>0</v>
      </c>
      <c r="CW34">
        <f>AI34</f>
        <v>0</v>
      </c>
      <c r="CX34">
        <f>AJ34</f>
        <v>0</v>
      </c>
      <c r="CY34">
        <f>(((S34+R34)*AT34)/100)</f>
        <v>0</v>
      </c>
      <c r="CZ34">
        <f>(((S34+R34)*AU34)/100)</f>
        <v>0</v>
      </c>
      <c r="DC34" t="s">
        <v>3</v>
      </c>
      <c r="DD34" t="s">
        <v>3</v>
      </c>
      <c r="DE34" t="s">
        <v>3</v>
      </c>
      <c r="DF34" t="s">
        <v>3</v>
      </c>
      <c r="DG34" t="s">
        <v>3</v>
      </c>
      <c r="DH34" t="s">
        <v>3</v>
      </c>
      <c r="DI34" t="s">
        <v>3</v>
      </c>
      <c r="DJ34" t="s">
        <v>3</v>
      </c>
      <c r="DK34" t="s">
        <v>3</v>
      </c>
      <c r="DL34" t="s">
        <v>3</v>
      </c>
      <c r="DM34" t="s">
        <v>3</v>
      </c>
      <c r="DN34">
        <v>0</v>
      </c>
      <c r="DO34">
        <v>0</v>
      </c>
      <c r="DP34">
        <v>1</v>
      </c>
      <c r="DQ34">
        <v>1</v>
      </c>
      <c r="DU34">
        <v>1010</v>
      </c>
      <c r="DV34" t="s">
        <v>22</v>
      </c>
      <c r="DW34" t="s">
        <v>22</v>
      </c>
      <c r="DX34">
        <v>1</v>
      </c>
      <c r="EE34">
        <v>38092698</v>
      </c>
      <c r="EF34">
        <v>3</v>
      </c>
      <c r="EG34" t="s">
        <v>16</v>
      </c>
      <c r="EH34">
        <v>0</v>
      </c>
      <c r="EI34" t="s">
        <v>3</v>
      </c>
      <c r="EJ34">
        <v>2</v>
      </c>
      <c r="EK34">
        <v>108001</v>
      </c>
      <c r="EL34" t="s">
        <v>56</v>
      </c>
      <c r="EM34" t="s">
        <v>57</v>
      </c>
      <c r="EO34" t="s">
        <v>3</v>
      </c>
      <c r="EQ34">
        <v>0</v>
      </c>
      <c r="ER34">
        <v>38.380000000000003</v>
      </c>
      <c r="ES34">
        <v>38.380000000000003</v>
      </c>
      <c r="ET34">
        <v>0</v>
      </c>
      <c r="EU34">
        <v>0</v>
      </c>
      <c r="EV34">
        <v>0</v>
      </c>
      <c r="EW34">
        <v>0</v>
      </c>
      <c r="EX34">
        <v>0</v>
      </c>
      <c r="FQ34">
        <v>0</v>
      </c>
      <c r="FR34">
        <f>ROUND(IF(AND(BH34=3,BI34=3),P34,0),2)</f>
        <v>0</v>
      </c>
      <c r="FS34">
        <v>0</v>
      </c>
      <c r="FX34">
        <v>95</v>
      </c>
      <c r="FY34">
        <v>65</v>
      </c>
      <c r="GA34" t="s">
        <v>3</v>
      </c>
      <c r="GD34">
        <v>0</v>
      </c>
      <c r="GF34">
        <v>-1237183262</v>
      </c>
      <c r="GG34">
        <v>1</v>
      </c>
      <c r="GH34">
        <v>1</v>
      </c>
      <c r="GI34">
        <v>4</v>
      </c>
      <c r="GJ34">
        <v>0</v>
      </c>
      <c r="GK34">
        <f>ROUND(R34*(R12)/100,2)</f>
        <v>0</v>
      </c>
      <c r="GL34">
        <f>ROUND(IF(AND(BH34=3,BI34=3,FS34&lt;&gt;0),P34,0),2)</f>
        <v>0</v>
      </c>
      <c r="GM34">
        <f>ROUND(O34+X34+Y34+GK34,2)+GX34</f>
        <v>584.14</v>
      </c>
      <c r="GN34">
        <f>IF(OR(BI34=0,BI34=1),ROUND(O34+X34+Y34+GK34,2),0)</f>
        <v>0</v>
      </c>
      <c r="GO34">
        <f>IF(BI34=2,ROUND(O34+X34+Y34+GK34,2),0)</f>
        <v>584.14</v>
      </c>
      <c r="GP34">
        <f>IF(BI34=4,ROUND(O34+X34+Y34+GK34,2)+GX34,0)</f>
        <v>0</v>
      </c>
      <c r="GR34">
        <v>0</v>
      </c>
      <c r="GS34">
        <v>3</v>
      </c>
      <c r="GT34">
        <v>0</v>
      </c>
      <c r="GU34" t="s">
        <v>3</v>
      </c>
      <c r="GV34">
        <f>ROUND(GT34,2)</f>
        <v>0</v>
      </c>
      <c r="GW34">
        <v>1</v>
      </c>
      <c r="GX34">
        <f>ROUND(GV34*GW34*I34,2)</f>
        <v>0</v>
      </c>
      <c r="HA34">
        <v>0</v>
      </c>
      <c r="HB34">
        <v>0</v>
      </c>
      <c r="IK34">
        <v>0</v>
      </c>
    </row>
    <row r="35" spans="1:245" x14ac:dyDescent="0.2">
      <c r="A35">
        <v>17</v>
      </c>
      <c r="B35">
        <v>1</v>
      </c>
      <c r="C35">
        <f>ROW([3]SmtRes!A50)</f>
        <v>50</v>
      </c>
      <c r="D35">
        <f>ROW([3]EtalonRes!A43)</f>
        <v>43</v>
      </c>
      <c r="E35" t="s">
        <v>62</v>
      </c>
      <c r="F35" t="s">
        <v>63</v>
      </c>
      <c r="G35" t="s">
        <v>64</v>
      </c>
      <c r="H35" t="s">
        <v>14</v>
      </c>
      <c r="I35">
        <v>1</v>
      </c>
      <c r="J35">
        <v>0</v>
      </c>
      <c r="O35">
        <f>ROUND(CP35,2)</f>
        <v>3468.79</v>
      </c>
      <c r="P35">
        <f>ROUND(CQ35*I35,2)</f>
        <v>2679.56</v>
      </c>
      <c r="Q35">
        <f>ROUND(CR35*I35,2)</f>
        <v>525.77</v>
      </c>
      <c r="R35">
        <f>ROUND(CS35*I35,2)</f>
        <v>63.09</v>
      </c>
      <c r="S35">
        <f>ROUND(CT35*I35,2)</f>
        <v>263.45999999999998</v>
      </c>
      <c r="T35">
        <f>ROUND(CU35*I35,2)</f>
        <v>0</v>
      </c>
      <c r="U35">
        <f>CV35*I35</f>
        <v>3.49</v>
      </c>
      <c r="V35">
        <f>CW35*I35</f>
        <v>0.66</v>
      </c>
      <c r="W35">
        <f>ROUND(CX35*I35,2)</f>
        <v>0</v>
      </c>
      <c r="X35">
        <f>ROUND(CY35,2)</f>
        <v>310.22000000000003</v>
      </c>
      <c r="Y35">
        <f>ROUND(CZ35,2)</f>
        <v>212.26</v>
      </c>
      <c r="AA35">
        <v>39047297</v>
      </c>
      <c r="AB35">
        <f>ROUND((AC35+AD35+AF35),2)</f>
        <v>455.82</v>
      </c>
      <c r="AC35">
        <f>ROUND((ES35),2)</f>
        <v>352.11</v>
      </c>
      <c r="AD35">
        <f>ROUND((((ET35)-(EU35))+AE35),2)</f>
        <v>69.09</v>
      </c>
      <c r="AE35">
        <f>ROUND((EU35),2)</f>
        <v>8.2899999999999991</v>
      </c>
      <c r="AF35">
        <f>ROUND((EV35),2)</f>
        <v>34.619999999999997</v>
      </c>
      <c r="AG35">
        <f>ROUND((AP35),2)</f>
        <v>0</v>
      </c>
      <c r="AH35">
        <f>(EW35)</f>
        <v>3.49</v>
      </c>
      <c r="AI35">
        <f>(EX35)</f>
        <v>0.66</v>
      </c>
      <c r="AJ35">
        <f>ROUND((AS35),2)</f>
        <v>0</v>
      </c>
      <c r="AK35">
        <v>455.82</v>
      </c>
      <c r="AL35">
        <v>352.11</v>
      </c>
      <c r="AM35">
        <v>69.09</v>
      </c>
      <c r="AN35">
        <v>8.2899999999999991</v>
      </c>
      <c r="AO35">
        <v>34.619999999999997</v>
      </c>
      <c r="AP35">
        <v>0</v>
      </c>
      <c r="AQ35">
        <v>3.49</v>
      </c>
      <c r="AR35">
        <v>0.66</v>
      </c>
      <c r="AS35">
        <v>0</v>
      </c>
      <c r="AT35">
        <v>95</v>
      </c>
      <c r="AU35">
        <v>65</v>
      </c>
      <c r="AV35">
        <v>1</v>
      </c>
      <c r="AW35">
        <v>1</v>
      </c>
      <c r="AZ35">
        <v>7.61</v>
      </c>
      <c r="BA35">
        <v>7.61</v>
      </c>
      <c r="BB35">
        <v>7.61</v>
      </c>
      <c r="BC35">
        <v>7.61</v>
      </c>
      <c r="BD35" t="s">
        <v>3</v>
      </c>
      <c r="BE35" t="s">
        <v>3</v>
      </c>
      <c r="BF35" t="s">
        <v>3</v>
      </c>
      <c r="BG35" t="s">
        <v>3</v>
      </c>
      <c r="BH35">
        <v>0</v>
      </c>
      <c r="BI35">
        <v>2</v>
      </c>
      <c r="BJ35" t="s">
        <v>65</v>
      </c>
      <c r="BM35">
        <v>108001</v>
      </c>
      <c r="BN35">
        <v>0</v>
      </c>
      <c r="BO35" t="s">
        <v>3</v>
      </c>
      <c r="BP35">
        <v>0</v>
      </c>
      <c r="BQ35">
        <v>3</v>
      </c>
      <c r="BR35">
        <v>0</v>
      </c>
      <c r="BS35">
        <v>7.61</v>
      </c>
      <c r="BT35">
        <v>1</v>
      </c>
      <c r="BU35">
        <v>1</v>
      </c>
      <c r="BV35">
        <v>1</v>
      </c>
      <c r="BW35">
        <v>1</v>
      </c>
      <c r="BX35">
        <v>1</v>
      </c>
      <c r="BY35" t="s">
        <v>3</v>
      </c>
      <c r="BZ35">
        <v>95</v>
      </c>
      <c r="CA35">
        <v>65</v>
      </c>
      <c r="CF35">
        <v>0</v>
      </c>
      <c r="CG35">
        <v>0</v>
      </c>
      <c r="CM35">
        <v>0</v>
      </c>
      <c r="CN35" t="s">
        <v>3</v>
      </c>
      <c r="CO35">
        <v>0</v>
      </c>
      <c r="CP35">
        <f>(P35+Q35+S35)</f>
        <v>3468.79</v>
      </c>
      <c r="CQ35">
        <f>AC35*BC35</f>
        <v>2679.5571</v>
      </c>
      <c r="CR35">
        <f>AD35*BB35</f>
        <v>525.7749</v>
      </c>
      <c r="CS35">
        <f>AE35*BS35</f>
        <v>63.086899999999993</v>
      </c>
      <c r="CT35">
        <f>AF35*BA35</f>
        <v>263.45819999999998</v>
      </c>
      <c r="CU35">
        <f>AG35</f>
        <v>0</v>
      </c>
      <c r="CV35">
        <f>AH35</f>
        <v>3.49</v>
      </c>
      <c r="CW35">
        <f>AI35</f>
        <v>0.66</v>
      </c>
      <c r="CX35">
        <f>AJ35</f>
        <v>0</v>
      </c>
      <c r="CY35">
        <f>(((S35+R35)*AT35)/100)</f>
        <v>310.22249999999997</v>
      </c>
      <c r="CZ35">
        <f>(((S35+R35)*AU35)/100)</f>
        <v>212.25749999999996</v>
      </c>
      <c r="DC35" t="s">
        <v>3</v>
      </c>
      <c r="DD35" t="s">
        <v>3</v>
      </c>
      <c r="DE35" t="s">
        <v>3</v>
      </c>
      <c r="DF35" t="s">
        <v>3</v>
      </c>
      <c r="DG35" t="s">
        <v>3</v>
      </c>
      <c r="DH35" t="s">
        <v>3</v>
      </c>
      <c r="DI35" t="s">
        <v>3</v>
      </c>
      <c r="DJ35" t="s">
        <v>3</v>
      </c>
      <c r="DK35" t="s">
        <v>3</v>
      </c>
      <c r="DL35" t="s">
        <v>3</v>
      </c>
      <c r="DM35" t="s">
        <v>3</v>
      </c>
      <c r="DN35">
        <v>0</v>
      </c>
      <c r="DO35">
        <v>0</v>
      </c>
      <c r="DP35">
        <v>1</v>
      </c>
      <c r="DQ35">
        <v>1</v>
      </c>
      <c r="DU35">
        <v>1013</v>
      </c>
      <c r="DV35" t="s">
        <v>14</v>
      </c>
      <c r="DW35" t="s">
        <v>14</v>
      </c>
      <c r="DX35">
        <v>1</v>
      </c>
      <c r="EE35">
        <v>38092698</v>
      </c>
      <c r="EF35">
        <v>3</v>
      </c>
      <c r="EG35" t="s">
        <v>16</v>
      </c>
      <c r="EH35">
        <v>0</v>
      </c>
      <c r="EI35" t="s">
        <v>3</v>
      </c>
      <c r="EJ35">
        <v>2</v>
      </c>
      <c r="EK35">
        <v>108001</v>
      </c>
      <c r="EL35" t="s">
        <v>56</v>
      </c>
      <c r="EM35" t="s">
        <v>57</v>
      </c>
      <c r="EO35" t="s">
        <v>3</v>
      </c>
      <c r="EQ35">
        <v>0</v>
      </c>
      <c r="ER35">
        <v>455.82</v>
      </c>
      <c r="ES35">
        <v>352.11</v>
      </c>
      <c r="ET35">
        <v>69.09</v>
      </c>
      <c r="EU35">
        <v>8.2899999999999991</v>
      </c>
      <c r="EV35">
        <v>34.619999999999997</v>
      </c>
      <c r="EW35">
        <v>3.49</v>
      </c>
      <c r="EX35">
        <v>0.66</v>
      </c>
      <c r="EY35">
        <v>0</v>
      </c>
      <c r="FQ35">
        <v>0</v>
      </c>
      <c r="FR35">
        <f>ROUND(IF(AND(BH35=3,BI35=3),P35,0),2)</f>
        <v>0</v>
      </c>
      <c r="FS35">
        <v>0</v>
      </c>
      <c r="FX35">
        <v>95</v>
      </c>
      <c r="FY35">
        <v>65</v>
      </c>
      <c r="GA35" t="s">
        <v>3</v>
      </c>
      <c r="GD35">
        <v>0</v>
      </c>
      <c r="GF35">
        <v>1330464788</v>
      </c>
      <c r="GG35">
        <v>1</v>
      </c>
      <c r="GH35">
        <v>1</v>
      </c>
      <c r="GI35">
        <v>4</v>
      </c>
      <c r="GJ35">
        <v>0</v>
      </c>
      <c r="GK35">
        <f>ROUND(R35*(R12)/100,2)</f>
        <v>0</v>
      </c>
      <c r="GL35">
        <f>ROUND(IF(AND(BH35=3,BI35=3,FS35&lt;&gt;0),P35,0),2)</f>
        <v>0</v>
      </c>
      <c r="GM35">
        <f>ROUND(O35+X35+Y35+GK35,2)+GX35</f>
        <v>3991.27</v>
      </c>
      <c r="GN35">
        <f>IF(OR(BI35=0,BI35=1),ROUND(O35+X35+Y35+GK35,2),0)</f>
        <v>0</v>
      </c>
      <c r="GO35">
        <f>IF(BI35=2,ROUND(O35+X35+Y35+GK35,2),0)</f>
        <v>3991.27</v>
      </c>
      <c r="GP35">
        <f>IF(BI35=4,ROUND(O35+X35+Y35+GK35,2)+GX35,0)</f>
        <v>0</v>
      </c>
      <c r="GR35">
        <v>0</v>
      </c>
      <c r="GS35">
        <v>3</v>
      </c>
      <c r="GT35">
        <v>0</v>
      </c>
      <c r="GU35" t="s">
        <v>3</v>
      </c>
      <c r="GV35">
        <f>ROUND(GT35,2)</f>
        <v>0</v>
      </c>
      <c r="GW35">
        <v>1</v>
      </c>
      <c r="GX35">
        <f>ROUND(GV35*GW35*I35,2)</f>
        <v>0</v>
      </c>
      <c r="HA35">
        <v>0</v>
      </c>
      <c r="HB35">
        <v>0</v>
      </c>
      <c r="IK35">
        <v>0</v>
      </c>
    </row>
    <row r="36" spans="1:245" x14ac:dyDescent="0.2">
      <c r="A36">
        <v>18</v>
      </c>
      <c r="B36">
        <v>1</v>
      </c>
      <c r="C36">
        <v>50</v>
      </c>
      <c r="E36" t="s">
        <v>66</v>
      </c>
      <c r="F36" t="s">
        <v>67</v>
      </c>
      <c r="G36" t="s">
        <v>68</v>
      </c>
      <c r="H36" t="s">
        <v>14</v>
      </c>
      <c r="I36">
        <f>I35*J36</f>
        <v>1</v>
      </c>
      <c r="J36">
        <v>1</v>
      </c>
      <c r="O36">
        <f>ROUND(CP36,2)</f>
        <v>1135.56</v>
      </c>
      <c r="P36">
        <f>ROUND(CQ36*I36,2)</f>
        <v>1135.56</v>
      </c>
      <c r="Q36">
        <f>ROUND(CR36*I36,2)</f>
        <v>0</v>
      </c>
      <c r="R36">
        <f>ROUND(CS36*I36,2)</f>
        <v>0</v>
      </c>
      <c r="S36">
        <f>ROUND(CT36*I36,2)</f>
        <v>0</v>
      </c>
      <c r="T36">
        <f>ROUND(CU36*I36,2)</f>
        <v>0</v>
      </c>
      <c r="U36">
        <f>CV36*I36</f>
        <v>0</v>
      </c>
      <c r="V36">
        <f>CW36*I36</f>
        <v>0</v>
      </c>
      <c r="W36">
        <f>ROUND(CX36*I36,2)</f>
        <v>0</v>
      </c>
      <c r="X36">
        <f>ROUND(CY36,2)</f>
        <v>0</v>
      </c>
      <c r="Y36">
        <f>ROUND(CZ36,2)</f>
        <v>0</v>
      </c>
      <c r="AA36">
        <v>39047297</v>
      </c>
      <c r="AB36">
        <f>ROUND((AC36+AD36+AF36),2)</f>
        <v>149.22</v>
      </c>
      <c r="AC36">
        <f>ROUND((ES36),2)</f>
        <v>149.22</v>
      </c>
      <c r="AD36">
        <f>ROUND((((ET36)-(EU36))+AE36),2)</f>
        <v>0</v>
      </c>
      <c r="AE36">
        <f>ROUND((EU36),2)</f>
        <v>0</v>
      </c>
      <c r="AF36">
        <f>ROUND((EV36),2)</f>
        <v>0</v>
      </c>
      <c r="AG36">
        <f>ROUND((AP36),2)</f>
        <v>0</v>
      </c>
      <c r="AH36">
        <f>(EW36)</f>
        <v>0</v>
      </c>
      <c r="AI36">
        <f>(EX36)</f>
        <v>0</v>
      </c>
      <c r="AJ36">
        <f>ROUND((AS36),2)</f>
        <v>0</v>
      </c>
      <c r="AK36">
        <v>149.22</v>
      </c>
      <c r="AL36">
        <v>149.22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  <c r="AS36">
        <v>0</v>
      </c>
      <c r="AT36">
        <v>95</v>
      </c>
      <c r="AU36">
        <v>65</v>
      </c>
      <c r="AV36">
        <v>1</v>
      </c>
      <c r="AW36">
        <v>1</v>
      </c>
      <c r="AZ36">
        <v>7.61</v>
      </c>
      <c r="BA36">
        <v>1</v>
      </c>
      <c r="BB36">
        <v>1</v>
      </c>
      <c r="BC36">
        <v>7.61</v>
      </c>
      <c r="BD36" t="s">
        <v>3</v>
      </c>
      <c r="BE36" t="s">
        <v>3</v>
      </c>
      <c r="BF36" t="s">
        <v>3</v>
      </c>
      <c r="BG36" t="s">
        <v>3</v>
      </c>
      <c r="BH36">
        <v>3</v>
      </c>
      <c r="BI36">
        <v>2</v>
      </c>
      <c r="BJ36" t="s">
        <v>3</v>
      </c>
      <c r="BM36">
        <v>108001</v>
      </c>
      <c r="BN36">
        <v>0</v>
      </c>
      <c r="BO36" t="s">
        <v>3</v>
      </c>
      <c r="BP36">
        <v>0</v>
      </c>
      <c r="BQ36">
        <v>3</v>
      </c>
      <c r="BR36">
        <v>0</v>
      </c>
      <c r="BS36">
        <v>1</v>
      </c>
      <c r="BT36">
        <v>1</v>
      </c>
      <c r="BU36">
        <v>1</v>
      </c>
      <c r="BV36">
        <v>1</v>
      </c>
      <c r="BW36">
        <v>1</v>
      </c>
      <c r="BX36">
        <v>1</v>
      </c>
      <c r="BY36" t="s">
        <v>3</v>
      </c>
      <c r="BZ36">
        <v>95</v>
      </c>
      <c r="CA36">
        <v>65</v>
      </c>
      <c r="CF36">
        <v>0</v>
      </c>
      <c r="CG36">
        <v>0</v>
      </c>
      <c r="CM36">
        <v>0</v>
      </c>
      <c r="CN36" t="s">
        <v>3</v>
      </c>
      <c r="CO36">
        <v>0</v>
      </c>
      <c r="CP36">
        <f>(P36+Q36+S36)</f>
        <v>1135.56</v>
      </c>
      <c r="CQ36">
        <f>AC36*BC36</f>
        <v>1135.5642</v>
      </c>
      <c r="CR36">
        <f>AD36*BB36</f>
        <v>0</v>
      </c>
      <c r="CS36">
        <f>AE36*BS36</f>
        <v>0</v>
      </c>
      <c r="CT36">
        <f>AF36*BA36</f>
        <v>0</v>
      </c>
      <c r="CU36">
        <f>AG36</f>
        <v>0</v>
      </c>
      <c r="CV36">
        <f>AH36</f>
        <v>0</v>
      </c>
      <c r="CW36">
        <f>AI36</f>
        <v>0</v>
      </c>
      <c r="CX36">
        <f>AJ36</f>
        <v>0</v>
      </c>
      <c r="CY36">
        <f>(((S36+R36)*AT36)/100)</f>
        <v>0</v>
      </c>
      <c r="CZ36">
        <f>(((S36+R36)*AU36)/100)</f>
        <v>0</v>
      </c>
      <c r="DC36" t="s">
        <v>3</v>
      </c>
      <c r="DD36" t="s">
        <v>3</v>
      </c>
      <c r="DE36" t="s">
        <v>3</v>
      </c>
      <c r="DF36" t="s">
        <v>3</v>
      </c>
      <c r="DG36" t="s">
        <v>3</v>
      </c>
      <c r="DH36" t="s">
        <v>3</v>
      </c>
      <c r="DI36" t="s">
        <v>3</v>
      </c>
      <c r="DJ36" t="s">
        <v>3</v>
      </c>
      <c r="DK36" t="s">
        <v>3</v>
      </c>
      <c r="DL36" t="s">
        <v>3</v>
      </c>
      <c r="DM36" t="s">
        <v>3</v>
      </c>
      <c r="DN36">
        <v>0</v>
      </c>
      <c r="DO36">
        <v>0</v>
      </c>
      <c r="DP36">
        <v>1</v>
      </c>
      <c r="DQ36">
        <v>1</v>
      </c>
      <c r="DU36">
        <v>1013</v>
      </c>
      <c r="DV36" t="s">
        <v>14</v>
      </c>
      <c r="DW36" t="s">
        <v>14</v>
      </c>
      <c r="DX36">
        <v>1</v>
      </c>
      <c r="EE36">
        <v>38092698</v>
      </c>
      <c r="EF36">
        <v>3</v>
      </c>
      <c r="EG36" t="s">
        <v>16</v>
      </c>
      <c r="EH36">
        <v>0</v>
      </c>
      <c r="EI36" t="s">
        <v>3</v>
      </c>
      <c r="EJ36">
        <v>2</v>
      </c>
      <c r="EK36">
        <v>108001</v>
      </c>
      <c r="EL36" t="s">
        <v>56</v>
      </c>
      <c r="EM36" t="s">
        <v>57</v>
      </c>
      <c r="EO36" t="s">
        <v>3</v>
      </c>
      <c r="EQ36">
        <v>0</v>
      </c>
      <c r="ER36">
        <v>1135.5899999999999</v>
      </c>
      <c r="ES36">
        <v>149.22</v>
      </c>
      <c r="ET36">
        <v>0</v>
      </c>
      <c r="EU36">
        <v>0</v>
      </c>
      <c r="EV36">
        <v>0</v>
      </c>
      <c r="EW36">
        <v>0</v>
      </c>
      <c r="EX36">
        <v>0</v>
      </c>
      <c r="EZ36">
        <v>5</v>
      </c>
      <c r="FC36">
        <v>1</v>
      </c>
      <c r="FD36">
        <v>18</v>
      </c>
      <c r="FF36">
        <v>1340</v>
      </c>
      <c r="FQ36">
        <v>0</v>
      </c>
      <c r="FR36">
        <f>ROUND(IF(AND(BH36=3,BI36=3),P36,0),2)</f>
        <v>0</v>
      </c>
      <c r="FS36">
        <v>0</v>
      </c>
      <c r="FX36">
        <v>95</v>
      </c>
      <c r="FY36">
        <v>65</v>
      </c>
      <c r="GA36" t="s">
        <v>69</v>
      </c>
      <c r="GD36">
        <v>0</v>
      </c>
      <c r="GF36">
        <v>406860862</v>
      </c>
      <c r="GG36">
        <v>1</v>
      </c>
      <c r="GH36">
        <v>3</v>
      </c>
      <c r="GI36">
        <v>4</v>
      </c>
      <c r="GJ36">
        <v>0</v>
      </c>
      <c r="GK36">
        <f>ROUND(R36*(R12)/100,2)</f>
        <v>0</v>
      </c>
      <c r="GL36">
        <f>ROUND(IF(AND(BH36=3,BI36=3,FS36&lt;&gt;0),P36,0),2)</f>
        <v>0</v>
      </c>
      <c r="GM36">
        <f>ROUND(O36+X36+Y36+GK36,2)+GX36</f>
        <v>1135.56</v>
      </c>
      <c r="GN36">
        <f>IF(OR(BI36=0,BI36=1),ROUND(O36+X36+Y36+GK36,2),0)</f>
        <v>0</v>
      </c>
      <c r="GO36">
        <f>IF(BI36=2,ROUND(O36+X36+Y36+GK36,2),0)</f>
        <v>1135.56</v>
      </c>
      <c r="GP36">
        <f>IF(BI36=4,ROUND(O36+X36+Y36+GK36,2)+GX36,0)</f>
        <v>0</v>
      </c>
      <c r="GR36">
        <v>1</v>
      </c>
      <c r="GS36">
        <v>1</v>
      </c>
      <c r="GT36">
        <v>0</v>
      </c>
      <c r="GU36" t="s">
        <v>3</v>
      </c>
      <c r="GV36">
        <f>ROUND(GT36,2)</f>
        <v>0</v>
      </c>
      <c r="GW36">
        <v>1</v>
      </c>
      <c r="GX36">
        <f>ROUND(GV36*GW36*I36,2)</f>
        <v>0</v>
      </c>
      <c r="HA36">
        <v>0</v>
      </c>
      <c r="HB36">
        <v>0</v>
      </c>
      <c r="IK36">
        <v>0</v>
      </c>
    </row>
    <row r="37" spans="1:245" x14ac:dyDescent="0.2">
      <c r="A37">
        <v>17</v>
      </c>
      <c r="B37">
        <v>1</v>
      </c>
      <c r="C37">
        <f>ROW([3]SmtRes!A56)</f>
        <v>56</v>
      </c>
      <c r="D37">
        <f>ROW([3]EtalonRes!A48)</f>
        <v>48</v>
      </c>
      <c r="E37" t="s">
        <v>70</v>
      </c>
      <c r="F37" t="s">
        <v>71</v>
      </c>
      <c r="G37" t="s">
        <v>72</v>
      </c>
      <c r="H37" t="s">
        <v>14</v>
      </c>
      <c r="I37">
        <v>46</v>
      </c>
      <c r="J37">
        <v>0</v>
      </c>
      <c r="O37">
        <f>ROUND(CP37,2)</f>
        <v>10771.35</v>
      </c>
      <c r="P37">
        <f>ROUND(CQ37*I37,2)</f>
        <v>4421.26</v>
      </c>
      <c r="Q37">
        <f>ROUND(CR37*I37,2)</f>
        <v>0</v>
      </c>
      <c r="R37">
        <f>ROUND(CS37*I37,2)</f>
        <v>0</v>
      </c>
      <c r="S37">
        <f>ROUND(CT37*I37,2)</f>
        <v>6350.09</v>
      </c>
      <c r="T37">
        <f>ROUND(CU37*I37,2)</f>
        <v>0</v>
      </c>
      <c r="U37">
        <f>CV37*I37</f>
        <v>92</v>
      </c>
      <c r="V37">
        <f>CW37*I37</f>
        <v>0</v>
      </c>
      <c r="W37">
        <f>ROUND(CX37*I37,2)</f>
        <v>0</v>
      </c>
      <c r="X37">
        <f>ROUND(CY37,2)</f>
        <v>5842.08</v>
      </c>
      <c r="Y37">
        <f>ROUND(CZ37,2)</f>
        <v>4127.5600000000004</v>
      </c>
      <c r="AA37">
        <v>39047297</v>
      </c>
      <c r="AB37">
        <f>ROUND((AC37+AD37+AF37),2)</f>
        <v>30.77</v>
      </c>
      <c r="AC37">
        <f>ROUND((ES37),2)</f>
        <v>12.63</v>
      </c>
      <c r="AD37">
        <f>ROUND((((ET37)-(EU37))+AE37),2)</f>
        <v>0</v>
      </c>
      <c r="AE37">
        <f>ROUND((EU37),2)</f>
        <v>0</v>
      </c>
      <c r="AF37">
        <f>ROUND((EV37),2)</f>
        <v>18.14</v>
      </c>
      <c r="AG37">
        <f>ROUND((AP37),2)</f>
        <v>0</v>
      </c>
      <c r="AH37">
        <f>(EW37)</f>
        <v>2</v>
      </c>
      <c r="AI37">
        <f>(EX37)</f>
        <v>0</v>
      </c>
      <c r="AJ37">
        <f>ROUND((AS37),2)</f>
        <v>0</v>
      </c>
      <c r="AK37">
        <v>30.77</v>
      </c>
      <c r="AL37">
        <v>12.63</v>
      </c>
      <c r="AM37">
        <v>0</v>
      </c>
      <c r="AN37">
        <v>0</v>
      </c>
      <c r="AO37">
        <v>18.14</v>
      </c>
      <c r="AP37">
        <v>0</v>
      </c>
      <c r="AQ37">
        <v>2</v>
      </c>
      <c r="AR37">
        <v>0</v>
      </c>
      <c r="AS37">
        <v>0</v>
      </c>
      <c r="AT37">
        <v>92</v>
      </c>
      <c r="AU37">
        <v>65</v>
      </c>
      <c r="AV37">
        <v>1</v>
      </c>
      <c r="AW37">
        <v>1</v>
      </c>
      <c r="AZ37">
        <v>7.61</v>
      </c>
      <c r="BA37">
        <v>7.61</v>
      </c>
      <c r="BB37">
        <v>7.61</v>
      </c>
      <c r="BC37">
        <v>7.61</v>
      </c>
      <c r="BD37" t="s">
        <v>3</v>
      </c>
      <c r="BE37" t="s">
        <v>3</v>
      </c>
      <c r="BF37" t="s">
        <v>3</v>
      </c>
      <c r="BG37" t="s">
        <v>3</v>
      </c>
      <c r="BH37">
        <v>0</v>
      </c>
      <c r="BI37">
        <v>2</v>
      </c>
      <c r="BJ37" t="s">
        <v>73</v>
      </c>
      <c r="BM37">
        <v>110004</v>
      </c>
      <c r="BN37">
        <v>0</v>
      </c>
      <c r="BO37" t="s">
        <v>3</v>
      </c>
      <c r="BP37">
        <v>0</v>
      </c>
      <c r="BQ37">
        <v>3</v>
      </c>
      <c r="BR37">
        <v>0</v>
      </c>
      <c r="BS37">
        <v>7.61</v>
      </c>
      <c r="BT37">
        <v>1</v>
      </c>
      <c r="BU37">
        <v>1</v>
      </c>
      <c r="BV37">
        <v>1</v>
      </c>
      <c r="BW37">
        <v>1</v>
      </c>
      <c r="BX37">
        <v>1</v>
      </c>
      <c r="BY37" t="s">
        <v>3</v>
      </c>
      <c r="BZ37">
        <v>92</v>
      </c>
      <c r="CA37">
        <v>65</v>
      </c>
      <c r="CF37">
        <v>0</v>
      </c>
      <c r="CG37">
        <v>0</v>
      </c>
      <c r="CM37">
        <v>0</v>
      </c>
      <c r="CN37" t="s">
        <v>3</v>
      </c>
      <c r="CO37">
        <v>0</v>
      </c>
      <c r="CP37">
        <f>(P37+Q37+S37)</f>
        <v>10771.35</v>
      </c>
      <c r="CQ37">
        <f>AC37*BC37</f>
        <v>96.114300000000014</v>
      </c>
      <c r="CR37">
        <f>AD37*BB37</f>
        <v>0</v>
      </c>
      <c r="CS37">
        <f>AE37*BS37</f>
        <v>0</v>
      </c>
      <c r="CT37">
        <f>AF37*BA37</f>
        <v>138.0454</v>
      </c>
      <c r="CU37">
        <f>AG37</f>
        <v>0</v>
      </c>
      <c r="CV37">
        <f>AH37</f>
        <v>2</v>
      </c>
      <c r="CW37">
        <f>AI37</f>
        <v>0</v>
      </c>
      <c r="CX37">
        <f>AJ37</f>
        <v>0</v>
      </c>
      <c r="CY37">
        <f>(((S37+R37)*AT37)/100)</f>
        <v>5842.0828000000001</v>
      </c>
      <c r="CZ37">
        <f>(((S37+R37)*AU37)/100)</f>
        <v>4127.5585000000001</v>
      </c>
      <c r="DC37" t="s">
        <v>3</v>
      </c>
      <c r="DD37" t="s">
        <v>3</v>
      </c>
      <c r="DE37" t="s">
        <v>3</v>
      </c>
      <c r="DF37" t="s">
        <v>3</v>
      </c>
      <c r="DG37" t="s">
        <v>3</v>
      </c>
      <c r="DH37" t="s">
        <v>3</v>
      </c>
      <c r="DI37" t="s">
        <v>3</v>
      </c>
      <c r="DJ37" t="s">
        <v>3</v>
      </c>
      <c r="DK37" t="s">
        <v>3</v>
      </c>
      <c r="DL37" t="s">
        <v>3</v>
      </c>
      <c r="DM37" t="s">
        <v>3</v>
      </c>
      <c r="DN37">
        <v>0</v>
      </c>
      <c r="DO37">
        <v>0</v>
      </c>
      <c r="DP37">
        <v>1</v>
      </c>
      <c r="DQ37">
        <v>1</v>
      </c>
      <c r="DU37">
        <v>1013</v>
      </c>
      <c r="DV37" t="s">
        <v>14</v>
      </c>
      <c r="DW37" t="s">
        <v>14</v>
      </c>
      <c r="DX37">
        <v>1</v>
      </c>
      <c r="EE37">
        <v>38092702</v>
      </c>
      <c r="EF37">
        <v>3</v>
      </c>
      <c r="EG37" t="s">
        <v>16</v>
      </c>
      <c r="EH37">
        <v>0</v>
      </c>
      <c r="EI37" t="s">
        <v>3</v>
      </c>
      <c r="EJ37">
        <v>2</v>
      </c>
      <c r="EK37">
        <v>110004</v>
      </c>
      <c r="EL37" t="s">
        <v>24</v>
      </c>
      <c r="EM37" t="s">
        <v>18</v>
      </c>
      <c r="EO37" t="s">
        <v>3</v>
      </c>
      <c r="EQ37">
        <v>0</v>
      </c>
      <c r="ER37">
        <v>30.77</v>
      </c>
      <c r="ES37">
        <v>12.63</v>
      </c>
      <c r="ET37">
        <v>0</v>
      </c>
      <c r="EU37">
        <v>0</v>
      </c>
      <c r="EV37">
        <v>18.14</v>
      </c>
      <c r="EW37">
        <v>2</v>
      </c>
      <c r="EX37">
        <v>0</v>
      </c>
      <c r="EY37">
        <v>0</v>
      </c>
      <c r="FQ37">
        <v>0</v>
      </c>
      <c r="FR37">
        <f>ROUND(IF(AND(BH37=3,BI37=3),P37,0),2)</f>
        <v>0</v>
      </c>
      <c r="FS37">
        <v>0</v>
      </c>
      <c r="FX37">
        <v>92</v>
      </c>
      <c r="FY37">
        <v>65</v>
      </c>
      <c r="GA37" t="s">
        <v>3</v>
      </c>
      <c r="GD37">
        <v>0</v>
      </c>
      <c r="GF37">
        <v>-1929198871</v>
      </c>
      <c r="GG37">
        <v>1</v>
      </c>
      <c r="GH37">
        <v>1</v>
      </c>
      <c r="GI37">
        <v>4</v>
      </c>
      <c r="GJ37">
        <v>0</v>
      </c>
      <c r="GK37">
        <f>ROUND(R37*(R12)/100,2)</f>
        <v>0</v>
      </c>
      <c r="GL37">
        <f>ROUND(IF(AND(BH37=3,BI37=3,FS37&lt;&gt;0),P37,0),2)</f>
        <v>0</v>
      </c>
      <c r="GM37">
        <f>ROUND(O37+X37+Y37+GK37,2)+GX37</f>
        <v>20740.990000000002</v>
      </c>
      <c r="GN37">
        <f>IF(OR(BI37=0,BI37=1),ROUND(O37+X37+Y37+GK37,2),0)</f>
        <v>0</v>
      </c>
      <c r="GO37">
        <f>IF(BI37=2,ROUND(O37+X37+Y37+GK37,2),0)</f>
        <v>20740.990000000002</v>
      </c>
      <c r="GP37">
        <f>IF(BI37=4,ROUND(O37+X37+Y37+GK37,2)+GX37,0)</f>
        <v>0</v>
      </c>
      <c r="GR37">
        <v>0</v>
      </c>
      <c r="GS37">
        <v>3</v>
      </c>
      <c r="GT37">
        <v>0</v>
      </c>
      <c r="GU37" t="s">
        <v>3</v>
      </c>
      <c r="GV37">
        <f>ROUND(GT37,2)</f>
        <v>0</v>
      </c>
      <c r="GW37">
        <v>1</v>
      </c>
      <c r="GX37">
        <f>ROUND(GV37*GW37*I37,2)</f>
        <v>0</v>
      </c>
      <c r="HA37">
        <v>0</v>
      </c>
      <c r="HB37">
        <v>0</v>
      </c>
      <c r="IK37">
        <v>0</v>
      </c>
    </row>
    <row r="38" spans="1:245" x14ac:dyDescent="0.2">
      <c r="A38">
        <v>18</v>
      </c>
      <c r="B38">
        <v>1</v>
      </c>
      <c r="C38">
        <v>56</v>
      </c>
      <c r="E38" t="s">
        <v>74</v>
      </c>
      <c r="F38" t="s">
        <v>75</v>
      </c>
      <c r="G38" t="s">
        <v>76</v>
      </c>
      <c r="H38" t="s">
        <v>14</v>
      </c>
      <c r="I38">
        <f>I37*J38</f>
        <v>46</v>
      </c>
      <c r="J38">
        <v>1</v>
      </c>
      <c r="O38">
        <f>ROUND(CP38,2)</f>
        <v>51301.29</v>
      </c>
      <c r="P38">
        <f>ROUND(CQ38*I38,2)</f>
        <v>51301.29</v>
      </c>
      <c r="Q38">
        <f>ROUND(CR38*I38,2)</f>
        <v>0</v>
      </c>
      <c r="R38">
        <f>ROUND(CS38*I38,2)</f>
        <v>0</v>
      </c>
      <c r="S38">
        <f>ROUND(CT38*I38,2)</f>
        <v>0</v>
      </c>
      <c r="T38">
        <f>ROUND(CU38*I38,2)</f>
        <v>0</v>
      </c>
      <c r="U38">
        <f>CV38*I38</f>
        <v>0</v>
      </c>
      <c r="V38">
        <f>CW38*I38</f>
        <v>0</v>
      </c>
      <c r="W38">
        <f>ROUND(CX38*I38,2)</f>
        <v>0</v>
      </c>
      <c r="X38">
        <f>ROUND(CY38,2)</f>
        <v>0</v>
      </c>
      <c r="Y38">
        <f>ROUND(CZ38,2)</f>
        <v>0</v>
      </c>
      <c r="AA38">
        <v>39047297</v>
      </c>
      <c r="AB38">
        <f>ROUND((AC38+AD38+AF38),2)</f>
        <v>146.55000000000001</v>
      </c>
      <c r="AC38">
        <f>ROUND((ES38),2)</f>
        <v>146.55000000000001</v>
      </c>
      <c r="AD38">
        <f>ROUND((((ET38)-(EU38))+AE38),2)</f>
        <v>0</v>
      </c>
      <c r="AE38">
        <f>ROUND((EU38),2)</f>
        <v>0</v>
      </c>
      <c r="AF38">
        <f>ROUND((EV38),2)</f>
        <v>0</v>
      </c>
      <c r="AG38">
        <f>ROUND((AP38),2)</f>
        <v>0</v>
      </c>
      <c r="AH38">
        <f>(EW38)</f>
        <v>0</v>
      </c>
      <c r="AI38">
        <f>(EX38)</f>
        <v>0</v>
      </c>
      <c r="AJ38">
        <f>ROUND((AS38),2)</f>
        <v>0</v>
      </c>
      <c r="AK38">
        <v>146.55000000000001</v>
      </c>
      <c r="AL38">
        <v>146.55000000000001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  <c r="AS38">
        <v>0</v>
      </c>
      <c r="AT38">
        <v>92</v>
      </c>
      <c r="AU38">
        <v>65</v>
      </c>
      <c r="AV38">
        <v>1</v>
      </c>
      <c r="AW38">
        <v>1</v>
      </c>
      <c r="AZ38">
        <v>7.61</v>
      </c>
      <c r="BA38">
        <v>1</v>
      </c>
      <c r="BB38">
        <v>1</v>
      </c>
      <c r="BC38">
        <v>7.61</v>
      </c>
      <c r="BD38" t="s">
        <v>3</v>
      </c>
      <c r="BE38" t="s">
        <v>3</v>
      </c>
      <c r="BF38" t="s">
        <v>3</v>
      </c>
      <c r="BG38" t="s">
        <v>3</v>
      </c>
      <c r="BH38">
        <v>3</v>
      </c>
      <c r="BI38">
        <v>2</v>
      </c>
      <c r="BJ38" t="s">
        <v>3</v>
      </c>
      <c r="BM38">
        <v>110004</v>
      </c>
      <c r="BN38">
        <v>0</v>
      </c>
      <c r="BO38" t="s">
        <v>3</v>
      </c>
      <c r="BP38">
        <v>0</v>
      </c>
      <c r="BQ38">
        <v>3</v>
      </c>
      <c r="BR38">
        <v>0</v>
      </c>
      <c r="BS38">
        <v>1</v>
      </c>
      <c r="BT38">
        <v>1</v>
      </c>
      <c r="BU38">
        <v>1</v>
      </c>
      <c r="BV38">
        <v>1</v>
      </c>
      <c r="BW38">
        <v>1</v>
      </c>
      <c r="BX38">
        <v>1</v>
      </c>
      <c r="BY38" t="s">
        <v>3</v>
      </c>
      <c r="BZ38">
        <v>92</v>
      </c>
      <c r="CA38">
        <v>65</v>
      </c>
      <c r="CF38">
        <v>0</v>
      </c>
      <c r="CG38">
        <v>0</v>
      </c>
      <c r="CM38">
        <v>0</v>
      </c>
      <c r="CN38" t="s">
        <v>3</v>
      </c>
      <c r="CO38">
        <v>0</v>
      </c>
      <c r="CP38">
        <f>(P38+Q38+S38)</f>
        <v>51301.29</v>
      </c>
      <c r="CQ38">
        <f>AC38*BC38</f>
        <v>1115.2455000000002</v>
      </c>
      <c r="CR38">
        <f>AD38*BB38</f>
        <v>0</v>
      </c>
      <c r="CS38">
        <f>AE38*BS38</f>
        <v>0</v>
      </c>
      <c r="CT38">
        <f>AF38*BA38</f>
        <v>0</v>
      </c>
      <c r="CU38">
        <f>AG38</f>
        <v>0</v>
      </c>
      <c r="CV38">
        <f>AH38</f>
        <v>0</v>
      </c>
      <c r="CW38">
        <f>AI38</f>
        <v>0</v>
      </c>
      <c r="CX38">
        <f>AJ38</f>
        <v>0</v>
      </c>
      <c r="CY38">
        <f>(((S38+R38)*AT38)/100)</f>
        <v>0</v>
      </c>
      <c r="CZ38">
        <f>(((S38+R38)*AU38)/100)</f>
        <v>0</v>
      </c>
      <c r="DC38" t="s">
        <v>3</v>
      </c>
      <c r="DD38" t="s">
        <v>3</v>
      </c>
      <c r="DE38" t="s">
        <v>3</v>
      </c>
      <c r="DF38" t="s">
        <v>3</v>
      </c>
      <c r="DG38" t="s">
        <v>3</v>
      </c>
      <c r="DH38" t="s">
        <v>3</v>
      </c>
      <c r="DI38" t="s">
        <v>3</v>
      </c>
      <c r="DJ38" t="s">
        <v>3</v>
      </c>
      <c r="DK38" t="s">
        <v>3</v>
      </c>
      <c r="DL38" t="s">
        <v>3</v>
      </c>
      <c r="DM38" t="s">
        <v>3</v>
      </c>
      <c r="DN38">
        <v>0</v>
      </c>
      <c r="DO38">
        <v>0</v>
      </c>
      <c r="DP38">
        <v>1</v>
      </c>
      <c r="DQ38">
        <v>1</v>
      </c>
      <c r="DU38">
        <v>1013</v>
      </c>
      <c r="DV38" t="s">
        <v>14</v>
      </c>
      <c r="DW38" t="s">
        <v>14</v>
      </c>
      <c r="DX38">
        <v>1</v>
      </c>
      <c r="EE38">
        <v>38092702</v>
      </c>
      <c r="EF38">
        <v>3</v>
      </c>
      <c r="EG38" t="s">
        <v>16</v>
      </c>
      <c r="EH38">
        <v>0</v>
      </c>
      <c r="EI38" t="s">
        <v>3</v>
      </c>
      <c r="EJ38">
        <v>2</v>
      </c>
      <c r="EK38">
        <v>110004</v>
      </c>
      <c r="EL38" t="s">
        <v>24</v>
      </c>
      <c r="EM38" t="s">
        <v>18</v>
      </c>
      <c r="EO38" t="s">
        <v>3</v>
      </c>
      <c r="EQ38">
        <v>0</v>
      </c>
      <c r="ER38">
        <v>1115.25</v>
      </c>
      <c r="ES38">
        <v>146.55000000000001</v>
      </c>
      <c r="ET38">
        <v>0</v>
      </c>
      <c r="EU38">
        <v>0</v>
      </c>
      <c r="EV38">
        <v>0</v>
      </c>
      <c r="EW38">
        <v>0</v>
      </c>
      <c r="EX38">
        <v>0</v>
      </c>
      <c r="EZ38">
        <v>5</v>
      </c>
      <c r="FC38">
        <v>1</v>
      </c>
      <c r="FD38">
        <v>18</v>
      </c>
      <c r="FF38">
        <v>1316</v>
      </c>
      <c r="FQ38">
        <v>0</v>
      </c>
      <c r="FR38">
        <f>ROUND(IF(AND(BH38=3,BI38=3),P38,0),2)</f>
        <v>0</v>
      </c>
      <c r="FS38">
        <v>0</v>
      </c>
      <c r="FX38">
        <v>92</v>
      </c>
      <c r="FY38">
        <v>65</v>
      </c>
      <c r="GA38" t="s">
        <v>77</v>
      </c>
      <c r="GD38">
        <v>0</v>
      </c>
      <c r="GF38">
        <v>255710640</v>
      </c>
      <c r="GG38">
        <v>1</v>
      </c>
      <c r="GH38">
        <v>3</v>
      </c>
      <c r="GI38">
        <v>4</v>
      </c>
      <c r="GJ38">
        <v>0</v>
      </c>
      <c r="GK38">
        <f>ROUND(R38*(R12)/100,2)</f>
        <v>0</v>
      </c>
      <c r="GL38">
        <f>ROUND(IF(AND(BH38=3,BI38=3,FS38&lt;&gt;0),P38,0),2)</f>
        <v>0</v>
      </c>
      <c r="GM38">
        <f>ROUND(O38+X38+Y38+GK38,2)+GX38</f>
        <v>51301.29</v>
      </c>
      <c r="GN38">
        <f>IF(OR(BI38=0,BI38=1),ROUND(O38+X38+Y38+GK38,2),0)</f>
        <v>0</v>
      </c>
      <c r="GO38">
        <f>IF(BI38=2,ROUND(O38+X38+Y38+GK38,2),0)</f>
        <v>51301.29</v>
      </c>
      <c r="GP38">
        <f>IF(BI38=4,ROUND(O38+X38+Y38+GK38,2)+GX38,0)</f>
        <v>0</v>
      </c>
      <c r="GR38">
        <v>1</v>
      </c>
      <c r="GS38">
        <v>1</v>
      </c>
      <c r="GT38">
        <v>0</v>
      </c>
      <c r="GU38" t="s">
        <v>3</v>
      </c>
      <c r="GV38">
        <f>ROUND(GT38,2)</f>
        <v>0</v>
      </c>
      <c r="GW38">
        <v>1</v>
      </c>
      <c r="GX38">
        <f>ROUND(GV38*GW38*I38,2)</f>
        <v>0</v>
      </c>
      <c r="HA38">
        <v>0</v>
      </c>
      <c r="HB38">
        <v>0</v>
      </c>
      <c r="IK38">
        <v>0</v>
      </c>
    </row>
    <row r="39" spans="1:245" x14ac:dyDescent="0.2">
      <c r="A39">
        <v>17</v>
      </c>
      <c r="B39">
        <v>1</v>
      </c>
      <c r="C39">
        <f>ROW([3]SmtRes!A63)</f>
        <v>63</v>
      </c>
      <c r="D39">
        <f>ROW([3]EtalonRes!A54)</f>
        <v>54</v>
      </c>
      <c r="E39" t="s">
        <v>78</v>
      </c>
      <c r="F39" t="s">
        <v>79</v>
      </c>
      <c r="G39" t="s">
        <v>80</v>
      </c>
      <c r="H39" t="s">
        <v>14</v>
      </c>
      <c r="I39">
        <v>1</v>
      </c>
      <c r="J39">
        <v>0</v>
      </c>
      <c r="O39">
        <f>ROUND(CP39,2)</f>
        <v>307.98</v>
      </c>
      <c r="P39">
        <f>ROUND(CQ39*I39,2)</f>
        <v>157.15</v>
      </c>
      <c r="Q39">
        <f>ROUND(CR39*I39,2)</f>
        <v>0</v>
      </c>
      <c r="R39">
        <f>ROUND(CS39*I39,2)</f>
        <v>0</v>
      </c>
      <c r="S39">
        <f>ROUND(CT39*I39,2)</f>
        <v>150.83000000000001</v>
      </c>
      <c r="T39">
        <f>ROUND(CU39*I39,2)</f>
        <v>0</v>
      </c>
      <c r="U39">
        <f>CV39*I39</f>
        <v>2.06</v>
      </c>
      <c r="V39">
        <f>CW39*I39</f>
        <v>0</v>
      </c>
      <c r="W39">
        <f>ROUND(CX39*I39,2)</f>
        <v>0</v>
      </c>
      <c r="X39">
        <f>ROUND(CY39,2)</f>
        <v>143.29</v>
      </c>
      <c r="Y39">
        <f>ROUND(CZ39,2)</f>
        <v>98.04</v>
      </c>
      <c r="AA39">
        <v>39047297</v>
      </c>
      <c r="AB39">
        <f>ROUND((AC39+AD39+AF39),2)</f>
        <v>40.47</v>
      </c>
      <c r="AC39">
        <f>ROUND((ES39),2)</f>
        <v>20.65</v>
      </c>
      <c r="AD39">
        <f>ROUND((((ET39)-(EU39))+AE39),2)</f>
        <v>0</v>
      </c>
      <c r="AE39">
        <f>ROUND((EU39),2)</f>
        <v>0</v>
      </c>
      <c r="AF39">
        <f>ROUND((EV39),2)</f>
        <v>19.82</v>
      </c>
      <c r="AG39">
        <f>ROUND((AP39),2)</f>
        <v>0</v>
      </c>
      <c r="AH39">
        <f>(EW39)</f>
        <v>2.06</v>
      </c>
      <c r="AI39">
        <f>(EX39)</f>
        <v>0</v>
      </c>
      <c r="AJ39">
        <f>ROUND((AS39),2)</f>
        <v>0</v>
      </c>
      <c r="AK39">
        <v>40.47</v>
      </c>
      <c r="AL39">
        <v>20.65</v>
      </c>
      <c r="AM39">
        <v>0</v>
      </c>
      <c r="AN39">
        <v>0</v>
      </c>
      <c r="AO39">
        <v>19.82</v>
      </c>
      <c r="AP39">
        <v>0</v>
      </c>
      <c r="AQ39">
        <v>2.06</v>
      </c>
      <c r="AR39">
        <v>0</v>
      </c>
      <c r="AS39">
        <v>0</v>
      </c>
      <c r="AT39">
        <v>95</v>
      </c>
      <c r="AU39">
        <v>65</v>
      </c>
      <c r="AV39">
        <v>1</v>
      </c>
      <c r="AW39">
        <v>1</v>
      </c>
      <c r="AZ39">
        <v>7.61</v>
      </c>
      <c r="BA39">
        <v>7.61</v>
      </c>
      <c r="BB39">
        <v>7.61</v>
      </c>
      <c r="BC39">
        <v>7.61</v>
      </c>
      <c r="BD39" t="s">
        <v>3</v>
      </c>
      <c r="BE39" t="s">
        <v>3</v>
      </c>
      <c r="BF39" t="s">
        <v>3</v>
      </c>
      <c r="BG39" t="s">
        <v>3</v>
      </c>
      <c r="BH39">
        <v>0</v>
      </c>
      <c r="BI39">
        <v>2</v>
      </c>
      <c r="BJ39" t="s">
        <v>81</v>
      </c>
      <c r="BM39">
        <v>108001</v>
      </c>
      <c r="BN39">
        <v>0</v>
      </c>
      <c r="BO39" t="s">
        <v>3</v>
      </c>
      <c r="BP39">
        <v>0</v>
      </c>
      <c r="BQ39">
        <v>3</v>
      </c>
      <c r="BR39">
        <v>0</v>
      </c>
      <c r="BS39">
        <v>7.61</v>
      </c>
      <c r="BT39">
        <v>1</v>
      </c>
      <c r="BU39">
        <v>1</v>
      </c>
      <c r="BV39">
        <v>1</v>
      </c>
      <c r="BW39">
        <v>1</v>
      </c>
      <c r="BX39">
        <v>1</v>
      </c>
      <c r="BY39" t="s">
        <v>3</v>
      </c>
      <c r="BZ39">
        <v>95</v>
      </c>
      <c r="CA39">
        <v>65</v>
      </c>
      <c r="CF39">
        <v>0</v>
      </c>
      <c r="CG39">
        <v>0</v>
      </c>
      <c r="CM39">
        <v>0</v>
      </c>
      <c r="CN39" t="s">
        <v>3</v>
      </c>
      <c r="CO39">
        <v>0</v>
      </c>
      <c r="CP39">
        <f>(P39+Q39+S39)</f>
        <v>307.98</v>
      </c>
      <c r="CQ39">
        <f>AC39*BC39</f>
        <v>157.1465</v>
      </c>
      <c r="CR39">
        <f>AD39*BB39</f>
        <v>0</v>
      </c>
      <c r="CS39">
        <f>AE39*BS39</f>
        <v>0</v>
      </c>
      <c r="CT39">
        <f>AF39*BA39</f>
        <v>150.83020000000002</v>
      </c>
      <c r="CU39">
        <f>AG39</f>
        <v>0</v>
      </c>
      <c r="CV39">
        <f>AH39</f>
        <v>2.06</v>
      </c>
      <c r="CW39">
        <f>AI39</f>
        <v>0</v>
      </c>
      <c r="CX39">
        <f>AJ39</f>
        <v>0</v>
      </c>
      <c r="CY39">
        <f>(((S39+R39)*AT39)/100)</f>
        <v>143.2885</v>
      </c>
      <c r="CZ39">
        <f>(((S39+R39)*AU39)/100)</f>
        <v>98.039500000000004</v>
      </c>
      <c r="DC39" t="s">
        <v>3</v>
      </c>
      <c r="DD39" t="s">
        <v>3</v>
      </c>
      <c r="DE39" t="s">
        <v>3</v>
      </c>
      <c r="DF39" t="s">
        <v>3</v>
      </c>
      <c r="DG39" t="s">
        <v>3</v>
      </c>
      <c r="DH39" t="s">
        <v>3</v>
      </c>
      <c r="DI39" t="s">
        <v>3</v>
      </c>
      <c r="DJ39" t="s">
        <v>3</v>
      </c>
      <c r="DK39" t="s">
        <v>3</v>
      </c>
      <c r="DL39" t="s">
        <v>3</v>
      </c>
      <c r="DM39" t="s">
        <v>3</v>
      </c>
      <c r="DN39">
        <v>0</v>
      </c>
      <c r="DO39">
        <v>0</v>
      </c>
      <c r="DP39">
        <v>1</v>
      </c>
      <c r="DQ39">
        <v>1</v>
      </c>
      <c r="DU39">
        <v>1013</v>
      </c>
      <c r="DV39" t="s">
        <v>14</v>
      </c>
      <c r="DW39" t="s">
        <v>14</v>
      </c>
      <c r="DX39">
        <v>1</v>
      </c>
      <c r="EE39">
        <v>38092698</v>
      </c>
      <c r="EF39">
        <v>3</v>
      </c>
      <c r="EG39" t="s">
        <v>16</v>
      </c>
      <c r="EH39">
        <v>0</v>
      </c>
      <c r="EI39" t="s">
        <v>3</v>
      </c>
      <c r="EJ39">
        <v>2</v>
      </c>
      <c r="EK39">
        <v>108001</v>
      </c>
      <c r="EL39" t="s">
        <v>56</v>
      </c>
      <c r="EM39" t="s">
        <v>57</v>
      </c>
      <c r="EO39" t="s">
        <v>3</v>
      </c>
      <c r="EQ39">
        <v>0</v>
      </c>
      <c r="ER39">
        <v>40.47</v>
      </c>
      <c r="ES39">
        <v>20.65</v>
      </c>
      <c r="ET39">
        <v>0</v>
      </c>
      <c r="EU39">
        <v>0</v>
      </c>
      <c r="EV39">
        <v>19.82</v>
      </c>
      <c r="EW39">
        <v>2.06</v>
      </c>
      <c r="EX39">
        <v>0</v>
      </c>
      <c r="EY39">
        <v>0</v>
      </c>
      <c r="FQ39">
        <v>0</v>
      </c>
      <c r="FR39">
        <f>ROUND(IF(AND(BH39=3,BI39=3),P39,0),2)</f>
        <v>0</v>
      </c>
      <c r="FS39">
        <v>0</v>
      </c>
      <c r="FX39">
        <v>95</v>
      </c>
      <c r="FY39">
        <v>65</v>
      </c>
      <c r="GA39" t="s">
        <v>3</v>
      </c>
      <c r="GD39">
        <v>0</v>
      </c>
      <c r="GF39">
        <v>738431497</v>
      </c>
      <c r="GG39">
        <v>1</v>
      </c>
      <c r="GH39">
        <v>1</v>
      </c>
      <c r="GI39">
        <v>4</v>
      </c>
      <c r="GJ39">
        <v>0</v>
      </c>
      <c r="GK39">
        <f>ROUND(R39*(R12)/100,2)</f>
        <v>0</v>
      </c>
      <c r="GL39">
        <f>ROUND(IF(AND(BH39=3,BI39=3,FS39&lt;&gt;0),P39,0),2)</f>
        <v>0</v>
      </c>
      <c r="GM39">
        <f>ROUND(O39+X39+Y39+GK39,2)+GX39</f>
        <v>549.30999999999995</v>
      </c>
      <c r="GN39">
        <f>IF(OR(BI39=0,BI39=1),ROUND(O39+X39+Y39+GK39,2),0)</f>
        <v>0</v>
      </c>
      <c r="GO39">
        <f>IF(BI39=2,ROUND(O39+X39+Y39+GK39,2),0)</f>
        <v>549.30999999999995</v>
      </c>
      <c r="GP39">
        <f>IF(BI39=4,ROUND(O39+X39+Y39+GK39,2)+GX39,0)</f>
        <v>0</v>
      </c>
      <c r="GR39">
        <v>0</v>
      </c>
      <c r="GS39">
        <v>3</v>
      </c>
      <c r="GT39">
        <v>0</v>
      </c>
      <c r="GU39" t="s">
        <v>3</v>
      </c>
      <c r="GV39">
        <f>ROUND(GT39,2)</f>
        <v>0</v>
      </c>
      <c r="GW39">
        <v>1</v>
      </c>
      <c r="GX39">
        <f>ROUND(GV39*GW39*I39,2)</f>
        <v>0</v>
      </c>
      <c r="HA39">
        <v>0</v>
      </c>
      <c r="HB39">
        <v>0</v>
      </c>
      <c r="IK39">
        <v>0</v>
      </c>
    </row>
    <row r="40" spans="1:245" x14ac:dyDescent="0.2">
      <c r="A40">
        <v>18</v>
      </c>
      <c r="B40">
        <v>1</v>
      </c>
      <c r="C40">
        <v>62</v>
      </c>
      <c r="E40" t="s">
        <v>82</v>
      </c>
      <c r="F40" t="s">
        <v>83</v>
      </c>
      <c r="G40" t="s">
        <v>84</v>
      </c>
      <c r="H40" t="s">
        <v>22</v>
      </c>
      <c r="I40">
        <f>I39*J40</f>
        <v>1</v>
      </c>
      <c r="J40">
        <v>1</v>
      </c>
      <c r="O40">
        <f>ROUND(CP40,2)</f>
        <v>589.78</v>
      </c>
      <c r="P40">
        <f>ROUND(CQ40*I40,2)</f>
        <v>589.78</v>
      </c>
      <c r="Q40">
        <f>ROUND(CR40*I40,2)</f>
        <v>0</v>
      </c>
      <c r="R40">
        <f>ROUND(CS40*I40,2)</f>
        <v>0</v>
      </c>
      <c r="S40">
        <f>ROUND(CT40*I40,2)</f>
        <v>0</v>
      </c>
      <c r="T40">
        <f>ROUND(CU40*I40,2)</f>
        <v>0</v>
      </c>
      <c r="U40">
        <f>CV40*I40</f>
        <v>0</v>
      </c>
      <c r="V40">
        <f>CW40*I40</f>
        <v>0</v>
      </c>
      <c r="W40">
        <f>ROUND(CX40*I40,2)</f>
        <v>0</v>
      </c>
      <c r="X40">
        <f>ROUND(CY40,2)</f>
        <v>0</v>
      </c>
      <c r="Y40">
        <f>ROUND(CZ40,2)</f>
        <v>0</v>
      </c>
      <c r="AA40">
        <v>39047297</v>
      </c>
      <c r="AB40">
        <f>ROUND((AC40+AD40+AF40),2)</f>
        <v>77.5</v>
      </c>
      <c r="AC40">
        <f>ROUND((ES40),2)</f>
        <v>77.5</v>
      </c>
      <c r="AD40">
        <f>ROUND((((ET40)-(EU40))+AE40),2)</f>
        <v>0</v>
      </c>
      <c r="AE40">
        <f>ROUND((EU40),2)</f>
        <v>0</v>
      </c>
      <c r="AF40">
        <f>ROUND((EV40),2)</f>
        <v>0</v>
      </c>
      <c r="AG40">
        <f>ROUND((AP40),2)</f>
        <v>0</v>
      </c>
      <c r="AH40">
        <f>(EW40)</f>
        <v>0</v>
      </c>
      <c r="AI40">
        <f>(EX40)</f>
        <v>0</v>
      </c>
      <c r="AJ40">
        <f>ROUND((AS40),2)</f>
        <v>0</v>
      </c>
      <c r="AK40">
        <v>77.5</v>
      </c>
      <c r="AL40">
        <v>77.5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  <c r="AS40">
        <v>0</v>
      </c>
      <c r="AT40">
        <v>95</v>
      </c>
      <c r="AU40">
        <v>65</v>
      </c>
      <c r="AV40">
        <v>1</v>
      </c>
      <c r="AW40">
        <v>1</v>
      </c>
      <c r="AZ40">
        <v>7.61</v>
      </c>
      <c r="BA40">
        <v>1</v>
      </c>
      <c r="BB40">
        <v>1</v>
      </c>
      <c r="BC40">
        <v>7.61</v>
      </c>
      <c r="BD40" t="s">
        <v>3</v>
      </c>
      <c r="BE40" t="s">
        <v>3</v>
      </c>
      <c r="BF40" t="s">
        <v>3</v>
      </c>
      <c r="BG40" t="s">
        <v>3</v>
      </c>
      <c r="BH40">
        <v>3</v>
      </c>
      <c r="BI40">
        <v>2</v>
      </c>
      <c r="BJ40" t="s">
        <v>85</v>
      </c>
      <c r="BM40">
        <v>108001</v>
      </c>
      <c r="BN40">
        <v>0</v>
      </c>
      <c r="BO40" t="s">
        <v>3</v>
      </c>
      <c r="BP40">
        <v>0</v>
      </c>
      <c r="BQ40">
        <v>3</v>
      </c>
      <c r="BR40">
        <v>0</v>
      </c>
      <c r="BS40">
        <v>1</v>
      </c>
      <c r="BT40">
        <v>1</v>
      </c>
      <c r="BU40">
        <v>1</v>
      </c>
      <c r="BV40">
        <v>1</v>
      </c>
      <c r="BW40">
        <v>1</v>
      </c>
      <c r="BX40">
        <v>1</v>
      </c>
      <c r="BY40" t="s">
        <v>3</v>
      </c>
      <c r="BZ40">
        <v>95</v>
      </c>
      <c r="CA40">
        <v>65</v>
      </c>
      <c r="CF40">
        <v>0</v>
      </c>
      <c r="CG40">
        <v>0</v>
      </c>
      <c r="CM40">
        <v>0</v>
      </c>
      <c r="CN40" t="s">
        <v>3</v>
      </c>
      <c r="CO40">
        <v>0</v>
      </c>
      <c r="CP40">
        <f>(P40+Q40+S40)</f>
        <v>589.78</v>
      </c>
      <c r="CQ40">
        <f>AC40*BC40</f>
        <v>589.77499999999998</v>
      </c>
      <c r="CR40">
        <f>AD40*BB40</f>
        <v>0</v>
      </c>
      <c r="CS40">
        <f>AE40*BS40</f>
        <v>0</v>
      </c>
      <c r="CT40">
        <f>AF40*BA40</f>
        <v>0</v>
      </c>
      <c r="CU40">
        <f>AG40</f>
        <v>0</v>
      </c>
      <c r="CV40">
        <f>AH40</f>
        <v>0</v>
      </c>
      <c r="CW40">
        <f>AI40</f>
        <v>0</v>
      </c>
      <c r="CX40">
        <f>AJ40</f>
        <v>0</v>
      </c>
      <c r="CY40">
        <f>(((S40+R40)*AT40)/100)</f>
        <v>0</v>
      </c>
      <c r="CZ40">
        <f>(((S40+R40)*AU40)/100)</f>
        <v>0</v>
      </c>
      <c r="DC40" t="s">
        <v>3</v>
      </c>
      <c r="DD40" t="s">
        <v>3</v>
      </c>
      <c r="DE40" t="s">
        <v>3</v>
      </c>
      <c r="DF40" t="s">
        <v>3</v>
      </c>
      <c r="DG40" t="s">
        <v>3</v>
      </c>
      <c r="DH40" t="s">
        <v>3</v>
      </c>
      <c r="DI40" t="s">
        <v>3</v>
      </c>
      <c r="DJ40" t="s">
        <v>3</v>
      </c>
      <c r="DK40" t="s">
        <v>3</v>
      </c>
      <c r="DL40" t="s">
        <v>3</v>
      </c>
      <c r="DM40" t="s">
        <v>3</v>
      </c>
      <c r="DN40">
        <v>0</v>
      </c>
      <c r="DO40">
        <v>0</v>
      </c>
      <c r="DP40">
        <v>1</v>
      </c>
      <c r="DQ40">
        <v>1</v>
      </c>
      <c r="DU40">
        <v>1010</v>
      </c>
      <c r="DV40" t="s">
        <v>22</v>
      </c>
      <c r="DW40" t="s">
        <v>22</v>
      </c>
      <c r="DX40">
        <v>1</v>
      </c>
      <c r="EE40">
        <v>38092698</v>
      </c>
      <c r="EF40">
        <v>3</v>
      </c>
      <c r="EG40" t="s">
        <v>16</v>
      </c>
      <c r="EH40">
        <v>0</v>
      </c>
      <c r="EI40" t="s">
        <v>3</v>
      </c>
      <c r="EJ40">
        <v>2</v>
      </c>
      <c r="EK40">
        <v>108001</v>
      </c>
      <c r="EL40" t="s">
        <v>56</v>
      </c>
      <c r="EM40" t="s">
        <v>57</v>
      </c>
      <c r="EO40" t="s">
        <v>3</v>
      </c>
      <c r="EQ40">
        <v>0</v>
      </c>
      <c r="ER40">
        <v>77.5</v>
      </c>
      <c r="ES40">
        <v>77.5</v>
      </c>
      <c r="ET40">
        <v>0</v>
      </c>
      <c r="EU40">
        <v>0</v>
      </c>
      <c r="EV40">
        <v>0</v>
      </c>
      <c r="EW40">
        <v>0</v>
      </c>
      <c r="EX40">
        <v>0</v>
      </c>
      <c r="FQ40">
        <v>0</v>
      </c>
      <c r="FR40">
        <f>ROUND(IF(AND(BH40=3,BI40=3),P40,0),2)</f>
        <v>0</v>
      </c>
      <c r="FS40">
        <v>0</v>
      </c>
      <c r="FX40">
        <v>95</v>
      </c>
      <c r="FY40">
        <v>65</v>
      </c>
      <c r="GA40" t="s">
        <v>3</v>
      </c>
      <c r="GD40">
        <v>0</v>
      </c>
      <c r="GF40">
        <v>-565215675</v>
      </c>
      <c r="GG40">
        <v>1</v>
      </c>
      <c r="GH40">
        <v>1</v>
      </c>
      <c r="GI40">
        <v>4</v>
      </c>
      <c r="GJ40">
        <v>0</v>
      </c>
      <c r="GK40">
        <f>ROUND(R40*(R12)/100,2)</f>
        <v>0</v>
      </c>
      <c r="GL40">
        <f>ROUND(IF(AND(BH40=3,BI40=3,FS40&lt;&gt;0),P40,0),2)</f>
        <v>0</v>
      </c>
      <c r="GM40">
        <f>ROUND(O40+X40+Y40+GK40,2)+GX40</f>
        <v>589.78</v>
      </c>
      <c r="GN40">
        <f>IF(OR(BI40=0,BI40=1),ROUND(O40+X40+Y40+GK40,2),0)</f>
        <v>0</v>
      </c>
      <c r="GO40">
        <f>IF(BI40=2,ROUND(O40+X40+Y40+GK40,2),0)</f>
        <v>589.78</v>
      </c>
      <c r="GP40">
        <f>IF(BI40=4,ROUND(O40+X40+Y40+GK40,2)+GX40,0)</f>
        <v>0</v>
      </c>
      <c r="GR40">
        <v>0</v>
      </c>
      <c r="GS40">
        <v>3</v>
      </c>
      <c r="GT40">
        <v>0</v>
      </c>
      <c r="GU40" t="s">
        <v>3</v>
      </c>
      <c r="GV40">
        <f>ROUND(GT40,2)</f>
        <v>0</v>
      </c>
      <c r="GW40">
        <v>1</v>
      </c>
      <c r="GX40">
        <f>ROUND(GV40*GW40*I40,2)</f>
        <v>0</v>
      </c>
      <c r="HA40">
        <v>0</v>
      </c>
      <c r="HB40">
        <v>0</v>
      </c>
      <c r="IK40">
        <v>0</v>
      </c>
    </row>
    <row r="41" spans="1:245" x14ac:dyDescent="0.2">
      <c r="A41">
        <v>17</v>
      </c>
      <c r="B41">
        <v>1</v>
      </c>
      <c r="C41">
        <f>ROW([3]SmtRes!A72)</f>
        <v>72</v>
      </c>
      <c r="D41">
        <f>ROW([3]EtalonRes!A62)</f>
        <v>62</v>
      </c>
      <c r="E41" t="s">
        <v>86</v>
      </c>
      <c r="F41" t="s">
        <v>87</v>
      </c>
      <c r="G41" t="s">
        <v>88</v>
      </c>
      <c r="H41" t="s">
        <v>14</v>
      </c>
      <c r="I41">
        <v>1</v>
      </c>
      <c r="J41">
        <v>0</v>
      </c>
      <c r="O41">
        <f>ROUND(CP41,2)</f>
        <v>254.32</v>
      </c>
      <c r="P41">
        <f>ROUND(CQ41*I41,2)</f>
        <v>47.18</v>
      </c>
      <c r="Q41">
        <f>ROUND(CR41*I41,2)</f>
        <v>135.22999999999999</v>
      </c>
      <c r="R41">
        <f>ROUND(CS41*I41,2)</f>
        <v>19.100000000000001</v>
      </c>
      <c r="S41">
        <f>ROUND(CT41*I41,2)</f>
        <v>71.91</v>
      </c>
      <c r="T41">
        <f>ROUND(CU41*I41,2)</f>
        <v>0</v>
      </c>
      <c r="U41">
        <f>CV41*I41</f>
        <v>0.9</v>
      </c>
      <c r="V41">
        <f>CW41*I41</f>
        <v>0.2</v>
      </c>
      <c r="W41">
        <f>ROUND(CX41*I41,2)</f>
        <v>0</v>
      </c>
      <c r="X41">
        <f>ROUND(CY41,2)</f>
        <v>86.46</v>
      </c>
      <c r="Y41">
        <f>ROUND(CZ41,2)</f>
        <v>59.16</v>
      </c>
      <c r="AA41">
        <v>39047297</v>
      </c>
      <c r="AB41">
        <f>ROUND((AC41+AD41+AF41),2)</f>
        <v>33.42</v>
      </c>
      <c r="AC41">
        <f>ROUND((ES41),2)</f>
        <v>6.2</v>
      </c>
      <c r="AD41">
        <f>ROUND((((ET41)-(EU41))+AE41),2)</f>
        <v>17.77</v>
      </c>
      <c r="AE41">
        <f>ROUND((EU41),2)</f>
        <v>2.5099999999999998</v>
      </c>
      <c r="AF41">
        <f>ROUND((EV41),2)</f>
        <v>9.4499999999999993</v>
      </c>
      <c r="AG41">
        <f>ROUND((AP41),2)</f>
        <v>0</v>
      </c>
      <c r="AH41">
        <f>(EW41)</f>
        <v>0.9</v>
      </c>
      <c r="AI41">
        <f>(EX41)</f>
        <v>0.2</v>
      </c>
      <c r="AJ41">
        <f>ROUND((AS41),2)</f>
        <v>0</v>
      </c>
      <c r="AK41">
        <v>33.42</v>
      </c>
      <c r="AL41">
        <v>6.2</v>
      </c>
      <c r="AM41">
        <v>17.77</v>
      </c>
      <c r="AN41">
        <v>2.5099999999999998</v>
      </c>
      <c r="AO41">
        <v>9.4499999999999993</v>
      </c>
      <c r="AP41">
        <v>0</v>
      </c>
      <c r="AQ41">
        <v>0.9</v>
      </c>
      <c r="AR41">
        <v>0.2</v>
      </c>
      <c r="AS41">
        <v>0</v>
      </c>
      <c r="AT41">
        <v>95</v>
      </c>
      <c r="AU41">
        <v>65</v>
      </c>
      <c r="AV41">
        <v>1</v>
      </c>
      <c r="AW41">
        <v>1</v>
      </c>
      <c r="AZ41">
        <v>7.61</v>
      </c>
      <c r="BA41">
        <v>7.61</v>
      </c>
      <c r="BB41">
        <v>7.61</v>
      </c>
      <c r="BC41">
        <v>7.61</v>
      </c>
      <c r="BD41" t="s">
        <v>3</v>
      </c>
      <c r="BE41" t="s">
        <v>3</v>
      </c>
      <c r="BF41" t="s">
        <v>3</v>
      </c>
      <c r="BG41" t="s">
        <v>3</v>
      </c>
      <c r="BH41">
        <v>0</v>
      </c>
      <c r="BI41">
        <v>2</v>
      </c>
      <c r="BJ41" t="s">
        <v>89</v>
      </c>
      <c r="BM41">
        <v>108001</v>
      </c>
      <c r="BN41">
        <v>0</v>
      </c>
      <c r="BO41" t="s">
        <v>3</v>
      </c>
      <c r="BP41">
        <v>0</v>
      </c>
      <c r="BQ41">
        <v>3</v>
      </c>
      <c r="BR41">
        <v>0</v>
      </c>
      <c r="BS41">
        <v>7.61</v>
      </c>
      <c r="BT41">
        <v>1</v>
      </c>
      <c r="BU41">
        <v>1</v>
      </c>
      <c r="BV41">
        <v>1</v>
      </c>
      <c r="BW41">
        <v>1</v>
      </c>
      <c r="BX41">
        <v>1</v>
      </c>
      <c r="BY41" t="s">
        <v>3</v>
      </c>
      <c r="BZ41">
        <v>95</v>
      </c>
      <c r="CA41">
        <v>65</v>
      </c>
      <c r="CF41">
        <v>0</v>
      </c>
      <c r="CG41">
        <v>0</v>
      </c>
      <c r="CM41">
        <v>0</v>
      </c>
      <c r="CN41" t="s">
        <v>3</v>
      </c>
      <c r="CO41">
        <v>0</v>
      </c>
      <c r="CP41">
        <f>(P41+Q41+S41)</f>
        <v>254.32</v>
      </c>
      <c r="CQ41">
        <f>AC41*BC41</f>
        <v>47.182000000000002</v>
      </c>
      <c r="CR41">
        <f>AD41*BB41</f>
        <v>135.22970000000001</v>
      </c>
      <c r="CS41">
        <f>AE41*BS41</f>
        <v>19.101099999999999</v>
      </c>
      <c r="CT41">
        <f>AF41*BA41</f>
        <v>71.914500000000004</v>
      </c>
      <c r="CU41">
        <f>AG41</f>
        <v>0</v>
      </c>
      <c r="CV41">
        <f>AH41</f>
        <v>0.9</v>
      </c>
      <c r="CW41">
        <f>AI41</f>
        <v>0.2</v>
      </c>
      <c r="CX41">
        <f>AJ41</f>
        <v>0</v>
      </c>
      <c r="CY41">
        <f>(((S41+R41)*AT41)/100)</f>
        <v>86.459499999999991</v>
      </c>
      <c r="CZ41">
        <f>(((S41+R41)*AU41)/100)</f>
        <v>59.156499999999994</v>
      </c>
      <c r="DC41" t="s">
        <v>3</v>
      </c>
      <c r="DD41" t="s">
        <v>3</v>
      </c>
      <c r="DE41" t="s">
        <v>3</v>
      </c>
      <c r="DF41" t="s">
        <v>3</v>
      </c>
      <c r="DG41" t="s">
        <v>3</v>
      </c>
      <c r="DH41" t="s">
        <v>3</v>
      </c>
      <c r="DI41" t="s">
        <v>3</v>
      </c>
      <c r="DJ41" t="s">
        <v>3</v>
      </c>
      <c r="DK41" t="s">
        <v>3</v>
      </c>
      <c r="DL41" t="s">
        <v>3</v>
      </c>
      <c r="DM41" t="s">
        <v>3</v>
      </c>
      <c r="DN41">
        <v>0</v>
      </c>
      <c r="DO41">
        <v>0</v>
      </c>
      <c r="DP41">
        <v>1</v>
      </c>
      <c r="DQ41">
        <v>1</v>
      </c>
      <c r="DU41">
        <v>1013</v>
      </c>
      <c r="DV41" t="s">
        <v>14</v>
      </c>
      <c r="DW41" t="s">
        <v>14</v>
      </c>
      <c r="DX41">
        <v>1</v>
      </c>
      <c r="EE41">
        <v>38092698</v>
      </c>
      <c r="EF41">
        <v>3</v>
      </c>
      <c r="EG41" t="s">
        <v>16</v>
      </c>
      <c r="EH41">
        <v>0</v>
      </c>
      <c r="EI41" t="s">
        <v>3</v>
      </c>
      <c r="EJ41">
        <v>2</v>
      </c>
      <c r="EK41">
        <v>108001</v>
      </c>
      <c r="EL41" t="s">
        <v>56</v>
      </c>
      <c r="EM41" t="s">
        <v>57</v>
      </c>
      <c r="EO41" t="s">
        <v>3</v>
      </c>
      <c r="EQ41">
        <v>0</v>
      </c>
      <c r="ER41">
        <v>33.42</v>
      </c>
      <c r="ES41">
        <v>6.2</v>
      </c>
      <c r="ET41">
        <v>17.77</v>
      </c>
      <c r="EU41">
        <v>2.5099999999999998</v>
      </c>
      <c r="EV41">
        <v>9.4499999999999993</v>
      </c>
      <c r="EW41">
        <v>0.9</v>
      </c>
      <c r="EX41">
        <v>0.2</v>
      </c>
      <c r="EY41">
        <v>0</v>
      </c>
      <c r="FQ41">
        <v>0</v>
      </c>
      <c r="FR41">
        <f>ROUND(IF(AND(BH41=3,BI41=3),P41,0),2)</f>
        <v>0</v>
      </c>
      <c r="FS41">
        <v>0</v>
      </c>
      <c r="FX41">
        <v>95</v>
      </c>
      <c r="FY41">
        <v>65</v>
      </c>
      <c r="GA41" t="s">
        <v>3</v>
      </c>
      <c r="GD41">
        <v>0</v>
      </c>
      <c r="GF41">
        <v>-64978218</v>
      </c>
      <c r="GG41">
        <v>1</v>
      </c>
      <c r="GH41">
        <v>1</v>
      </c>
      <c r="GI41">
        <v>4</v>
      </c>
      <c r="GJ41">
        <v>0</v>
      </c>
      <c r="GK41">
        <f>ROUND(R41*(R12)/100,2)</f>
        <v>0</v>
      </c>
      <c r="GL41">
        <f>ROUND(IF(AND(BH41=3,BI41=3,FS41&lt;&gt;0),P41,0),2)</f>
        <v>0</v>
      </c>
      <c r="GM41">
        <f>ROUND(O41+X41+Y41+GK41,2)+GX41</f>
        <v>399.94</v>
      </c>
      <c r="GN41">
        <f>IF(OR(BI41=0,BI41=1),ROUND(O41+X41+Y41+GK41,2),0)</f>
        <v>0</v>
      </c>
      <c r="GO41">
        <f>IF(BI41=2,ROUND(O41+X41+Y41+GK41,2),0)</f>
        <v>399.94</v>
      </c>
      <c r="GP41">
        <f>IF(BI41=4,ROUND(O41+X41+Y41+GK41,2)+GX41,0)</f>
        <v>0</v>
      </c>
      <c r="GR41">
        <v>0</v>
      </c>
      <c r="GS41">
        <v>3</v>
      </c>
      <c r="GT41">
        <v>0</v>
      </c>
      <c r="GU41" t="s">
        <v>3</v>
      </c>
      <c r="GV41">
        <f>ROUND(GT41,2)</f>
        <v>0</v>
      </c>
      <c r="GW41">
        <v>1</v>
      </c>
      <c r="GX41">
        <f>ROUND(GV41*GW41*I41,2)</f>
        <v>0</v>
      </c>
      <c r="HA41">
        <v>0</v>
      </c>
      <c r="HB41">
        <v>0</v>
      </c>
      <c r="IK41">
        <v>0</v>
      </c>
    </row>
    <row r="42" spans="1:245" x14ac:dyDescent="0.2">
      <c r="A42">
        <v>18</v>
      </c>
      <c r="B42">
        <v>1</v>
      </c>
      <c r="C42">
        <v>71</v>
      </c>
      <c r="E42" t="s">
        <v>90</v>
      </c>
      <c r="F42" t="s">
        <v>91</v>
      </c>
      <c r="G42" t="s">
        <v>92</v>
      </c>
      <c r="H42" t="s">
        <v>41</v>
      </c>
      <c r="I42">
        <f>I41*J42</f>
        <v>0.1</v>
      </c>
      <c r="J42">
        <v>0.1</v>
      </c>
      <c r="O42">
        <f>ROUND(CP42,2)</f>
        <v>143.44999999999999</v>
      </c>
      <c r="P42">
        <f>ROUND(CQ42*I42,2)</f>
        <v>143.44999999999999</v>
      </c>
      <c r="Q42">
        <f>ROUND(CR42*I42,2)</f>
        <v>0</v>
      </c>
      <c r="R42">
        <f>ROUND(CS42*I42,2)</f>
        <v>0</v>
      </c>
      <c r="S42">
        <f>ROUND(CT42*I42,2)</f>
        <v>0</v>
      </c>
      <c r="T42">
        <f>ROUND(CU42*I42,2)</f>
        <v>0</v>
      </c>
      <c r="U42">
        <f>CV42*I42</f>
        <v>0</v>
      </c>
      <c r="V42">
        <f>CW42*I42</f>
        <v>0</v>
      </c>
      <c r="W42">
        <f>ROUND(CX42*I42,2)</f>
        <v>0</v>
      </c>
      <c r="X42">
        <f>ROUND(CY42,2)</f>
        <v>0</v>
      </c>
      <c r="Y42">
        <f>ROUND(CZ42,2)</f>
        <v>0</v>
      </c>
      <c r="AA42">
        <v>39047297</v>
      </c>
      <c r="AB42">
        <f>ROUND((AC42+AD42+AF42),2)</f>
        <v>188.5</v>
      </c>
      <c r="AC42">
        <f>ROUND((ES42),2)</f>
        <v>188.5</v>
      </c>
      <c r="AD42">
        <f>ROUND((((ET42)-(EU42))+AE42),2)</f>
        <v>0</v>
      </c>
      <c r="AE42">
        <f>ROUND((EU42),2)</f>
        <v>0</v>
      </c>
      <c r="AF42">
        <f>ROUND((EV42),2)</f>
        <v>0</v>
      </c>
      <c r="AG42">
        <f>ROUND((AP42),2)</f>
        <v>0</v>
      </c>
      <c r="AH42">
        <f>(EW42)</f>
        <v>0</v>
      </c>
      <c r="AI42">
        <f>(EX42)</f>
        <v>0</v>
      </c>
      <c r="AJ42">
        <f>ROUND((AS42),2)</f>
        <v>0</v>
      </c>
      <c r="AK42">
        <v>188.5</v>
      </c>
      <c r="AL42">
        <v>188.5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  <c r="AS42">
        <v>0</v>
      </c>
      <c r="AT42">
        <v>95</v>
      </c>
      <c r="AU42">
        <v>65</v>
      </c>
      <c r="AV42">
        <v>1</v>
      </c>
      <c r="AW42">
        <v>1</v>
      </c>
      <c r="AZ42">
        <v>7.61</v>
      </c>
      <c r="BA42">
        <v>1</v>
      </c>
      <c r="BB42">
        <v>1</v>
      </c>
      <c r="BC42">
        <v>7.61</v>
      </c>
      <c r="BD42" t="s">
        <v>3</v>
      </c>
      <c r="BE42" t="s">
        <v>3</v>
      </c>
      <c r="BF42" t="s">
        <v>3</v>
      </c>
      <c r="BG42" t="s">
        <v>3</v>
      </c>
      <c r="BH42">
        <v>3</v>
      </c>
      <c r="BI42">
        <v>2</v>
      </c>
      <c r="BJ42" t="s">
        <v>93</v>
      </c>
      <c r="BM42">
        <v>108001</v>
      </c>
      <c r="BN42">
        <v>0</v>
      </c>
      <c r="BO42" t="s">
        <v>3</v>
      </c>
      <c r="BP42">
        <v>0</v>
      </c>
      <c r="BQ42">
        <v>3</v>
      </c>
      <c r="BR42">
        <v>0</v>
      </c>
      <c r="BS42">
        <v>1</v>
      </c>
      <c r="BT42">
        <v>1</v>
      </c>
      <c r="BU42">
        <v>1</v>
      </c>
      <c r="BV42">
        <v>1</v>
      </c>
      <c r="BW42">
        <v>1</v>
      </c>
      <c r="BX42">
        <v>1</v>
      </c>
      <c r="BY42" t="s">
        <v>3</v>
      </c>
      <c r="BZ42">
        <v>95</v>
      </c>
      <c r="CA42">
        <v>65</v>
      </c>
      <c r="CF42">
        <v>0</v>
      </c>
      <c r="CG42">
        <v>0</v>
      </c>
      <c r="CM42">
        <v>0</v>
      </c>
      <c r="CN42" t="s">
        <v>3</v>
      </c>
      <c r="CO42">
        <v>0</v>
      </c>
      <c r="CP42">
        <f>(P42+Q42+S42)</f>
        <v>143.44999999999999</v>
      </c>
      <c r="CQ42">
        <f>AC42*BC42</f>
        <v>1434.4850000000001</v>
      </c>
      <c r="CR42">
        <f>AD42*BB42</f>
        <v>0</v>
      </c>
      <c r="CS42">
        <f>AE42*BS42</f>
        <v>0</v>
      </c>
      <c r="CT42">
        <f>AF42*BA42</f>
        <v>0</v>
      </c>
      <c r="CU42">
        <f>AG42</f>
        <v>0</v>
      </c>
      <c r="CV42">
        <f>AH42</f>
        <v>0</v>
      </c>
      <c r="CW42">
        <f>AI42</f>
        <v>0</v>
      </c>
      <c r="CX42">
        <f>AJ42</f>
        <v>0</v>
      </c>
      <c r="CY42">
        <f>(((S42+R42)*AT42)/100)</f>
        <v>0</v>
      </c>
      <c r="CZ42">
        <f>(((S42+R42)*AU42)/100)</f>
        <v>0</v>
      </c>
      <c r="DC42" t="s">
        <v>3</v>
      </c>
      <c r="DD42" t="s">
        <v>3</v>
      </c>
      <c r="DE42" t="s">
        <v>3</v>
      </c>
      <c r="DF42" t="s">
        <v>3</v>
      </c>
      <c r="DG42" t="s">
        <v>3</v>
      </c>
      <c r="DH42" t="s">
        <v>3</v>
      </c>
      <c r="DI42" t="s">
        <v>3</v>
      </c>
      <c r="DJ42" t="s">
        <v>3</v>
      </c>
      <c r="DK42" t="s">
        <v>3</v>
      </c>
      <c r="DL42" t="s">
        <v>3</v>
      </c>
      <c r="DM42" t="s">
        <v>3</v>
      </c>
      <c r="DN42">
        <v>0</v>
      </c>
      <c r="DO42">
        <v>0</v>
      </c>
      <c r="DP42">
        <v>1</v>
      </c>
      <c r="DQ42">
        <v>1</v>
      </c>
      <c r="DU42">
        <v>1010</v>
      </c>
      <c r="DV42" t="s">
        <v>41</v>
      </c>
      <c r="DW42" t="s">
        <v>41</v>
      </c>
      <c r="DX42">
        <v>10</v>
      </c>
      <c r="EE42">
        <v>38092698</v>
      </c>
      <c r="EF42">
        <v>3</v>
      </c>
      <c r="EG42" t="s">
        <v>16</v>
      </c>
      <c r="EH42">
        <v>0</v>
      </c>
      <c r="EI42" t="s">
        <v>3</v>
      </c>
      <c r="EJ42">
        <v>2</v>
      </c>
      <c r="EK42">
        <v>108001</v>
      </c>
      <c r="EL42" t="s">
        <v>56</v>
      </c>
      <c r="EM42" t="s">
        <v>57</v>
      </c>
      <c r="EO42" t="s">
        <v>3</v>
      </c>
      <c r="EQ42">
        <v>0</v>
      </c>
      <c r="ER42">
        <v>188.5</v>
      </c>
      <c r="ES42">
        <v>188.5</v>
      </c>
      <c r="ET42">
        <v>0</v>
      </c>
      <c r="EU42">
        <v>0</v>
      </c>
      <c r="EV42">
        <v>0</v>
      </c>
      <c r="EW42">
        <v>0</v>
      </c>
      <c r="EX42">
        <v>0</v>
      </c>
      <c r="FQ42">
        <v>0</v>
      </c>
      <c r="FR42">
        <f>ROUND(IF(AND(BH42=3,BI42=3),P42,0),2)</f>
        <v>0</v>
      </c>
      <c r="FS42">
        <v>0</v>
      </c>
      <c r="FX42">
        <v>95</v>
      </c>
      <c r="FY42">
        <v>65</v>
      </c>
      <c r="GA42" t="s">
        <v>3</v>
      </c>
      <c r="GD42">
        <v>0</v>
      </c>
      <c r="GF42">
        <v>-2063654921</v>
      </c>
      <c r="GG42">
        <v>1</v>
      </c>
      <c r="GH42">
        <v>1</v>
      </c>
      <c r="GI42">
        <v>4</v>
      </c>
      <c r="GJ42">
        <v>0</v>
      </c>
      <c r="GK42">
        <f>ROUND(R42*(R12)/100,2)</f>
        <v>0</v>
      </c>
      <c r="GL42">
        <f>ROUND(IF(AND(BH42=3,BI42=3,FS42&lt;&gt;0),P42,0),2)</f>
        <v>0</v>
      </c>
      <c r="GM42">
        <f>ROUND(O42+X42+Y42+GK42,2)+GX42</f>
        <v>143.44999999999999</v>
      </c>
      <c r="GN42">
        <f>IF(OR(BI42=0,BI42=1),ROUND(O42+X42+Y42+GK42,2),0)</f>
        <v>0</v>
      </c>
      <c r="GO42">
        <f>IF(BI42=2,ROUND(O42+X42+Y42+GK42,2),0)</f>
        <v>143.44999999999999</v>
      </c>
      <c r="GP42">
        <f>IF(BI42=4,ROUND(O42+X42+Y42+GK42,2)+GX42,0)</f>
        <v>0</v>
      </c>
      <c r="GR42">
        <v>0</v>
      </c>
      <c r="GS42">
        <v>3</v>
      </c>
      <c r="GT42">
        <v>0</v>
      </c>
      <c r="GU42" t="s">
        <v>3</v>
      </c>
      <c r="GV42">
        <f>ROUND(GT42,2)</f>
        <v>0</v>
      </c>
      <c r="GW42">
        <v>1</v>
      </c>
      <c r="GX42">
        <f>ROUND(GV42*GW42*I42,2)</f>
        <v>0</v>
      </c>
      <c r="HA42">
        <v>0</v>
      </c>
      <c r="HB42">
        <v>0</v>
      </c>
      <c r="IK42">
        <v>0</v>
      </c>
    </row>
    <row r="43" spans="1:245" x14ac:dyDescent="0.2">
      <c r="A43">
        <v>17</v>
      </c>
      <c r="B43">
        <v>1</v>
      </c>
      <c r="C43">
        <f>ROW([3]SmtRes!A87)</f>
        <v>87</v>
      </c>
      <c r="D43">
        <f>ROW([3]EtalonRes!A76)</f>
        <v>76</v>
      </c>
      <c r="E43" t="s">
        <v>94</v>
      </c>
      <c r="F43" t="s">
        <v>95</v>
      </c>
      <c r="G43" t="s">
        <v>96</v>
      </c>
      <c r="H43" t="s">
        <v>14</v>
      </c>
      <c r="I43">
        <v>1</v>
      </c>
      <c r="J43">
        <v>0</v>
      </c>
      <c r="O43">
        <f>ROUND(CP43,2)</f>
        <v>273.8</v>
      </c>
      <c r="P43">
        <f>ROUND(CQ43*I43,2)</f>
        <v>152.88</v>
      </c>
      <c r="Q43">
        <f>ROUND(CR43*I43,2)</f>
        <v>7.99</v>
      </c>
      <c r="R43">
        <f>ROUND(CS43*I43,2)</f>
        <v>0</v>
      </c>
      <c r="S43">
        <f>ROUND(CT43*I43,2)</f>
        <v>112.93</v>
      </c>
      <c r="T43">
        <f>ROUND(CU43*I43,2)</f>
        <v>0</v>
      </c>
      <c r="U43">
        <f>CV43*I43</f>
        <v>1.56</v>
      </c>
      <c r="V43">
        <f>CW43*I43</f>
        <v>0</v>
      </c>
      <c r="W43">
        <f>ROUND(CX43*I43,2)</f>
        <v>0</v>
      </c>
      <c r="X43">
        <f>ROUND(CY43,2)</f>
        <v>107.28</v>
      </c>
      <c r="Y43">
        <f>ROUND(CZ43,2)</f>
        <v>73.400000000000006</v>
      </c>
      <c r="AA43">
        <v>39047297</v>
      </c>
      <c r="AB43">
        <f>ROUND((AC43+AD43+AF43),2)</f>
        <v>35.979999999999997</v>
      </c>
      <c r="AC43">
        <f>ROUND((ES43),2)</f>
        <v>20.09</v>
      </c>
      <c r="AD43">
        <f>ROUND((((ET43)-(EU43))+AE43),2)</f>
        <v>1.05</v>
      </c>
      <c r="AE43">
        <f>ROUND((EU43),2)</f>
        <v>0</v>
      </c>
      <c r="AF43">
        <f>ROUND((EV43),2)</f>
        <v>14.84</v>
      </c>
      <c r="AG43">
        <f>ROUND((AP43),2)</f>
        <v>0</v>
      </c>
      <c r="AH43">
        <f>(EW43)</f>
        <v>1.56</v>
      </c>
      <c r="AI43">
        <f>(EX43)</f>
        <v>0</v>
      </c>
      <c r="AJ43">
        <f>ROUND((AS43),2)</f>
        <v>0</v>
      </c>
      <c r="AK43">
        <v>35.979999999999997</v>
      </c>
      <c r="AL43">
        <v>20.09</v>
      </c>
      <c r="AM43">
        <v>1.05</v>
      </c>
      <c r="AN43">
        <v>0</v>
      </c>
      <c r="AO43">
        <v>14.84</v>
      </c>
      <c r="AP43">
        <v>0</v>
      </c>
      <c r="AQ43">
        <v>1.56</v>
      </c>
      <c r="AR43">
        <v>0</v>
      </c>
      <c r="AS43">
        <v>0</v>
      </c>
      <c r="AT43">
        <v>95</v>
      </c>
      <c r="AU43">
        <v>65</v>
      </c>
      <c r="AV43">
        <v>1</v>
      </c>
      <c r="AW43">
        <v>1</v>
      </c>
      <c r="AZ43">
        <v>7.61</v>
      </c>
      <c r="BA43">
        <v>7.61</v>
      </c>
      <c r="BB43">
        <v>7.61</v>
      </c>
      <c r="BC43">
        <v>7.61</v>
      </c>
      <c r="BD43" t="s">
        <v>3</v>
      </c>
      <c r="BE43" t="s">
        <v>3</v>
      </c>
      <c r="BF43" t="s">
        <v>3</v>
      </c>
      <c r="BG43" t="s">
        <v>3</v>
      </c>
      <c r="BH43">
        <v>0</v>
      </c>
      <c r="BI43">
        <v>2</v>
      </c>
      <c r="BJ43" t="s">
        <v>97</v>
      </c>
      <c r="BM43">
        <v>108001</v>
      </c>
      <c r="BN43">
        <v>0</v>
      </c>
      <c r="BO43" t="s">
        <v>3</v>
      </c>
      <c r="BP43">
        <v>0</v>
      </c>
      <c r="BQ43">
        <v>3</v>
      </c>
      <c r="BR43">
        <v>0</v>
      </c>
      <c r="BS43">
        <v>7.61</v>
      </c>
      <c r="BT43">
        <v>1</v>
      </c>
      <c r="BU43">
        <v>1</v>
      </c>
      <c r="BV43">
        <v>1</v>
      </c>
      <c r="BW43">
        <v>1</v>
      </c>
      <c r="BX43">
        <v>1</v>
      </c>
      <c r="BY43" t="s">
        <v>3</v>
      </c>
      <c r="BZ43">
        <v>95</v>
      </c>
      <c r="CA43">
        <v>65</v>
      </c>
      <c r="CF43">
        <v>0</v>
      </c>
      <c r="CG43">
        <v>0</v>
      </c>
      <c r="CM43">
        <v>0</v>
      </c>
      <c r="CN43" t="s">
        <v>3</v>
      </c>
      <c r="CO43">
        <v>0</v>
      </c>
      <c r="CP43">
        <f>(P43+Q43+S43)</f>
        <v>273.8</v>
      </c>
      <c r="CQ43">
        <f>AC43*BC43</f>
        <v>152.88490000000002</v>
      </c>
      <c r="CR43">
        <f>AD43*BB43</f>
        <v>7.9905000000000008</v>
      </c>
      <c r="CS43">
        <f>AE43*BS43</f>
        <v>0</v>
      </c>
      <c r="CT43">
        <f>AF43*BA43</f>
        <v>112.9324</v>
      </c>
      <c r="CU43">
        <f>AG43</f>
        <v>0</v>
      </c>
      <c r="CV43">
        <f>AH43</f>
        <v>1.56</v>
      </c>
      <c r="CW43">
        <f>AI43</f>
        <v>0</v>
      </c>
      <c r="CX43">
        <f>AJ43</f>
        <v>0</v>
      </c>
      <c r="CY43">
        <f>(((S43+R43)*AT43)/100)</f>
        <v>107.2835</v>
      </c>
      <c r="CZ43">
        <f>(((S43+R43)*AU43)/100)</f>
        <v>73.404500000000013</v>
      </c>
      <c r="DC43" t="s">
        <v>3</v>
      </c>
      <c r="DD43" t="s">
        <v>3</v>
      </c>
      <c r="DE43" t="s">
        <v>3</v>
      </c>
      <c r="DF43" t="s">
        <v>3</v>
      </c>
      <c r="DG43" t="s">
        <v>3</v>
      </c>
      <c r="DH43" t="s">
        <v>3</v>
      </c>
      <c r="DI43" t="s">
        <v>3</v>
      </c>
      <c r="DJ43" t="s">
        <v>3</v>
      </c>
      <c r="DK43" t="s">
        <v>3</v>
      </c>
      <c r="DL43" t="s">
        <v>3</v>
      </c>
      <c r="DM43" t="s">
        <v>3</v>
      </c>
      <c r="DN43">
        <v>0</v>
      </c>
      <c r="DO43">
        <v>0</v>
      </c>
      <c r="DP43">
        <v>1</v>
      </c>
      <c r="DQ43">
        <v>1</v>
      </c>
      <c r="DU43">
        <v>1013</v>
      </c>
      <c r="DV43" t="s">
        <v>14</v>
      </c>
      <c r="DW43" t="s">
        <v>14</v>
      </c>
      <c r="DX43">
        <v>1</v>
      </c>
      <c r="EE43">
        <v>38092698</v>
      </c>
      <c r="EF43">
        <v>3</v>
      </c>
      <c r="EG43" t="s">
        <v>16</v>
      </c>
      <c r="EH43">
        <v>0</v>
      </c>
      <c r="EI43" t="s">
        <v>3</v>
      </c>
      <c r="EJ43">
        <v>2</v>
      </c>
      <c r="EK43">
        <v>108001</v>
      </c>
      <c r="EL43" t="s">
        <v>56</v>
      </c>
      <c r="EM43" t="s">
        <v>57</v>
      </c>
      <c r="EO43" t="s">
        <v>3</v>
      </c>
      <c r="EQ43">
        <v>0</v>
      </c>
      <c r="ER43">
        <v>35.979999999999997</v>
      </c>
      <c r="ES43">
        <v>20.09</v>
      </c>
      <c r="ET43">
        <v>1.05</v>
      </c>
      <c r="EU43">
        <v>0</v>
      </c>
      <c r="EV43">
        <v>14.84</v>
      </c>
      <c r="EW43">
        <v>1.56</v>
      </c>
      <c r="EX43">
        <v>0</v>
      </c>
      <c r="EY43">
        <v>0</v>
      </c>
      <c r="FQ43">
        <v>0</v>
      </c>
      <c r="FR43">
        <f>ROUND(IF(AND(BH43=3,BI43=3),P43,0),2)</f>
        <v>0</v>
      </c>
      <c r="FS43">
        <v>0</v>
      </c>
      <c r="FX43">
        <v>95</v>
      </c>
      <c r="FY43">
        <v>65</v>
      </c>
      <c r="GA43" t="s">
        <v>3</v>
      </c>
      <c r="GD43">
        <v>0</v>
      </c>
      <c r="GF43">
        <v>942868882</v>
      </c>
      <c r="GG43">
        <v>1</v>
      </c>
      <c r="GH43">
        <v>1</v>
      </c>
      <c r="GI43">
        <v>4</v>
      </c>
      <c r="GJ43">
        <v>0</v>
      </c>
      <c r="GK43">
        <f>ROUND(R43*(R12)/100,2)</f>
        <v>0</v>
      </c>
      <c r="GL43">
        <f>ROUND(IF(AND(BH43=3,BI43=3,FS43&lt;&gt;0),P43,0),2)</f>
        <v>0</v>
      </c>
      <c r="GM43">
        <f>ROUND(O43+X43+Y43+GK43,2)+GX43</f>
        <v>454.48</v>
      </c>
      <c r="GN43">
        <f>IF(OR(BI43=0,BI43=1),ROUND(O43+X43+Y43+GK43,2),0)</f>
        <v>0</v>
      </c>
      <c r="GO43">
        <f>IF(BI43=2,ROUND(O43+X43+Y43+GK43,2),0)</f>
        <v>454.48</v>
      </c>
      <c r="GP43">
        <f>IF(BI43=4,ROUND(O43+X43+Y43+GK43,2)+GX43,0)</f>
        <v>0</v>
      </c>
      <c r="GR43">
        <v>0</v>
      </c>
      <c r="GS43">
        <v>3</v>
      </c>
      <c r="GT43">
        <v>0</v>
      </c>
      <c r="GU43" t="s">
        <v>3</v>
      </c>
      <c r="GV43">
        <f>ROUND(GT43,2)</f>
        <v>0</v>
      </c>
      <c r="GW43">
        <v>1</v>
      </c>
      <c r="GX43">
        <f>ROUND(GV43*GW43*I43,2)</f>
        <v>0</v>
      </c>
      <c r="HA43">
        <v>0</v>
      </c>
      <c r="HB43">
        <v>0</v>
      </c>
      <c r="IK43">
        <v>0</v>
      </c>
    </row>
    <row r="44" spans="1:245" x14ac:dyDescent="0.2">
      <c r="A44">
        <v>18</v>
      </c>
      <c r="B44">
        <v>1</v>
      </c>
      <c r="C44">
        <v>86</v>
      </c>
      <c r="E44" t="s">
        <v>98</v>
      </c>
      <c r="F44" t="s">
        <v>99</v>
      </c>
      <c r="G44" t="s">
        <v>100</v>
      </c>
      <c r="H44" t="s">
        <v>22</v>
      </c>
      <c r="I44">
        <f>I43*J44</f>
        <v>1</v>
      </c>
      <c r="J44">
        <v>1</v>
      </c>
      <c r="O44">
        <f>ROUND(CP44,2)</f>
        <v>99.84</v>
      </c>
      <c r="P44">
        <f>ROUND(CQ44*I44,2)</f>
        <v>99.84</v>
      </c>
      <c r="Q44">
        <f>ROUND(CR44*I44,2)</f>
        <v>0</v>
      </c>
      <c r="R44">
        <f>ROUND(CS44*I44,2)</f>
        <v>0</v>
      </c>
      <c r="S44">
        <f>ROUND(CT44*I44,2)</f>
        <v>0</v>
      </c>
      <c r="T44">
        <f>ROUND(CU44*I44,2)</f>
        <v>0</v>
      </c>
      <c r="U44">
        <f>CV44*I44</f>
        <v>0</v>
      </c>
      <c r="V44">
        <f>CW44*I44</f>
        <v>0</v>
      </c>
      <c r="W44">
        <f>ROUND(CX44*I44,2)</f>
        <v>0</v>
      </c>
      <c r="X44">
        <f>ROUND(CY44,2)</f>
        <v>0</v>
      </c>
      <c r="Y44">
        <f>ROUND(CZ44,2)</f>
        <v>0</v>
      </c>
      <c r="AA44">
        <v>39047297</v>
      </c>
      <c r="AB44">
        <f>ROUND((AC44+AD44+AF44),2)</f>
        <v>13.12</v>
      </c>
      <c r="AC44">
        <f>ROUND((ES44),2)</f>
        <v>13.12</v>
      </c>
      <c r="AD44">
        <f>ROUND((((ET44)-(EU44))+AE44),2)</f>
        <v>0</v>
      </c>
      <c r="AE44">
        <f>ROUND((EU44),2)</f>
        <v>0</v>
      </c>
      <c r="AF44">
        <f>ROUND((EV44),2)</f>
        <v>0</v>
      </c>
      <c r="AG44">
        <f>ROUND((AP44),2)</f>
        <v>0</v>
      </c>
      <c r="AH44">
        <f>(EW44)</f>
        <v>0</v>
      </c>
      <c r="AI44">
        <f>(EX44)</f>
        <v>0</v>
      </c>
      <c r="AJ44">
        <f>ROUND((AS44),2)</f>
        <v>0</v>
      </c>
      <c r="AK44">
        <v>13.12</v>
      </c>
      <c r="AL44">
        <v>13.12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  <c r="AS44">
        <v>0</v>
      </c>
      <c r="AT44">
        <v>95</v>
      </c>
      <c r="AU44">
        <v>65</v>
      </c>
      <c r="AV44">
        <v>1</v>
      </c>
      <c r="AW44">
        <v>1</v>
      </c>
      <c r="AZ44">
        <v>7.61</v>
      </c>
      <c r="BA44">
        <v>1</v>
      </c>
      <c r="BB44">
        <v>1</v>
      </c>
      <c r="BC44">
        <v>7.61</v>
      </c>
      <c r="BD44" t="s">
        <v>3</v>
      </c>
      <c r="BE44" t="s">
        <v>3</v>
      </c>
      <c r="BF44" t="s">
        <v>3</v>
      </c>
      <c r="BG44" t="s">
        <v>3</v>
      </c>
      <c r="BH44">
        <v>3</v>
      </c>
      <c r="BI44">
        <v>2</v>
      </c>
      <c r="BJ44" t="s">
        <v>101</v>
      </c>
      <c r="BM44">
        <v>108001</v>
      </c>
      <c r="BN44">
        <v>0</v>
      </c>
      <c r="BO44" t="s">
        <v>3</v>
      </c>
      <c r="BP44">
        <v>0</v>
      </c>
      <c r="BQ44">
        <v>3</v>
      </c>
      <c r="BR44">
        <v>0</v>
      </c>
      <c r="BS44">
        <v>1</v>
      </c>
      <c r="BT44">
        <v>1</v>
      </c>
      <c r="BU44">
        <v>1</v>
      </c>
      <c r="BV44">
        <v>1</v>
      </c>
      <c r="BW44">
        <v>1</v>
      </c>
      <c r="BX44">
        <v>1</v>
      </c>
      <c r="BY44" t="s">
        <v>3</v>
      </c>
      <c r="BZ44">
        <v>95</v>
      </c>
      <c r="CA44">
        <v>65</v>
      </c>
      <c r="CF44">
        <v>0</v>
      </c>
      <c r="CG44">
        <v>0</v>
      </c>
      <c r="CM44">
        <v>0</v>
      </c>
      <c r="CN44" t="s">
        <v>3</v>
      </c>
      <c r="CO44">
        <v>0</v>
      </c>
      <c r="CP44">
        <f>(P44+Q44+S44)</f>
        <v>99.84</v>
      </c>
      <c r="CQ44">
        <f>AC44*BC44</f>
        <v>99.843199999999996</v>
      </c>
      <c r="CR44">
        <f>AD44*BB44</f>
        <v>0</v>
      </c>
      <c r="CS44">
        <f>AE44*BS44</f>
        <v>0</v>
      </c>
      <c r="CT44">
        <f>AF44*BA44</f>
        <v>0</v>
      </c>
      <c r="CU44">
        <f>AG44</f>
        <v>0</v>
      </c>
      <c r="CV44">
        <f>AH44</f>
        <v>0</v>
      </c>
      <c r="CW44">
        <f>AI44</f>
        <v>0</v>
      </c>
      <c r="CX44">
        <f>AJ44</f>
        <v>0</v>
      </c>
      <c r="CY44">
        <f>(((S44+R44)*AT44)/100)</f>
        <v>0</v>
      </c>
      <c r="CZ44">
        <f>(((S44+R44)*AU44)/100)</f>
        <v>0</v>
      </c>
      <c r="DC44" t="s">
        <v>3</v>
      </c>
      <c r="DD44" t="s">
        <v>3</v>
      </c>
      <c r="DE44" t="s">
        <v>3</v>
      </c>
      <c r="DF44" t="s">
        <v>3</v>
      </c>
      <c r="DG44" t="s">
        <v>3</v>
      </c>
      <c r="DH44" t="s">
        <v>3</v>
      </c>
      <c r="DI44" t="s">
        <v>3</v>
      </c>
      <c r="DJ44" t="s">
        <v>3</v>
      </c>
      <c r="DK44" t="s">
        <v>3</v>
      </c>
      <c r="DL44" t="s">
        <v>3</v>
      </c>
      <c r="DM44" t="s">
        <v>3</v>
      </c>
      <c r="DN44">
        <v>0</v>
      </c>
      <c r="DO44">
        <v>0</v>
      </c>
      <c r="DP44">
        <v>1</v>
      </c>
      <c r="DQ44">
        <v>1</v>
      </c>
      <c r="DU44">
        <v>1010</v>
      </c>
      <c r="DV44" t="s">
        <v>22</v>
      </c>
      <c r="DW44" t="s">
        <v>22</v>
      </c>
      <c r="DX44">
        <v>1</v>
      </c>
      <c r="EE44">
        <v>38092698</v>
      </c>
      <c r="EF44">
        <v>3</v>
      </c>
      <c r="EG44" t="s">
        <v>16</v>
      </c>
      <c r="EH44">
        <v>0</v>
      </c>
      <c r="EI44" t="s">
        <v>3</v>
      </c>
      <c r="EJ44">
        <v>2</v>
      </c>
      <c r="EK44">
        <v>108001</v>
      </c>
      <c r="EL44" t="s">
        <v>56</v>
      </c>
      <c r="EM44" t="s">
        <v>57</v>
      </c>
      <c r="EO44" t="s">
        <v>3</v>
      </c>
      <c r="EQ44">
        <v>0</v>
      </c>
      <c r="ER44">
        <v>13.12</v>
      </c>
      <c r="ES44">
        <v>13.12</v>
      </c>
      <c r="ET44">
        <v>0</v>
      </c>
      <c r="EU44">
        <v>0</v>
      </c>
      <c r="EV44">
        <v>0</v>
      </c>
      <c r="EW44">
        <v>0</v>
      </c>
      <c r="EX44">
        <v>0</v>
      </c>
      <c r="FQ44">
        <v>0</v>
      </c>
      <c r="FR44">
        <f>ROUND(IF(AND(BH44=3,BI44=3),P44,0),2)</f>
        <v>0</v>
      </c>
      <c r="FS44">
        <v>0</v>
      </c>
      <c r="FX44">
        <v>95</v>
      </c>
      <c r="FY44">
        <v>65</v>
      </c>
      <c r="GA44" t="s">
        <v>3</v>
      </c>
      <c r="GD44">
        <v>0</v>
      </c>
      <c r="GF44">
        <v>-1382602355</v>
      </c>
      <c r="GG44">
        <v>1</v>
      </c>
      <c r="GH44">
        <v>1</v>
      </c>
      <c r="GI44">
        <v>4</v>
      </c>
      <c r="GJ44">
        <v>0</v>
      </c>
      <c r="GK44">
        <f>ROUND(R44*(R12)/100,2)</f>
        <v>0</v>
      </c>
      <c r="GL44">
        <f>ROUND(IF(AND(BH44=3,BI44=3,FS44&lt;&gt;0),P44,0),2)</f>
        <v>0</v>
      </c>
      <c r="GM44">
        <f>ROUND(O44+X44+Y44+GK44,2)+GX44</f>
        <v>99.84</v>
      </c>
      <c r="GN44">
        <f>IF(OR(BI44=0,BI44=1),ROUND(O44+X44+Y44+GK44,2),0)</f>
        <v>0</v>
      </c>
      <c r="GO44">
        <f>IF(BI44=2,ROUND(O44+X44+Y44+GK44,2),0)</f>
        <v>99.84</v>
      </c>
      <c r="GP44">
        <f>IF(BI44=4,ROUND(O44+X44+Y44+GK44,2)+GX44,0)</f>
        <v>0</v>
      </c>
      <c r="GR44">
        <v>0</v>
      </c>
      <c r="GS44">
        <v>3</v>
      </c>
      <c r="GT44">
        <v>0</v>
      </c>
      <c r="GU44" t="s">
        <v>3</v>
      </c>
      <c r="GV44">
        <f>ROUND(GT44,2)</f>
        <v>0</v>
      </c>
      <c r="GW44">
        <v>1</v>
      </c>
      <c r="GX44">
        <f>ROUND(GV44*GW44*I44,2)</f>
        <v>0</v>
      </c>
      <c r="HA44">
        <v>0</v>
      </c>
      <c r="HB44">
        <v>0</v>
      </c>
      <c r="IK44">
        <v>0</v>
      </c>
    </row>
    <row r="45" spans="1:245" x14ac:dyDescent="0.2">
      <c r="A45">
        <v>17</v>
      </c>
      <c r="B45">
        <v>1</v>
      </c>
      <c r="C45">
        <f>ROW([3]SmtRes!A91)</f>
        <v>91</v>
      </c>
      <c r="D45">
        <f>ROW([3]EtalonRes!A79)</f>
        <v>79</v>
      </c>
      <c r="E45" t="s">
        <v>102</v>
      </c>
      <c r="F45" t="s">
        <v>103</v>
      </c>
      <c r="G45" t="s">
        <v>104</v>
      </c>
      <c r="H45" t="s">
        <v>105</v>
      </c>
      <c r="I45">
        <v>0.15</v>
      </c>
      <c r="J45">
        <v>0</v>
      </c>
      <c r="O45">
        <f>ROUND(CP45,2)</f>
        <v>178.45</v>
      </c>
      <c r="P45">
        <f>ROUND(CQ45*I45,2)</f>
        <v>19.170000000000002</v>
      </c>
      <c r="Q45">
        <f>ROUND(CR45*I45,2)</f>
        <v>0</v>
      </c>
      <c r="R45">
        <f>ROUND(CS45*I45,2)</f>
        <v>0</v>
      </c>
      <c r="S45">
        <f>ROUND(CT45*I45,2)</f>
        <v>159.28</v>
      </c>
      <c r="T45">
        <f>ROUND(CU45*I45,2)</f>
        <v>0</v>
      </c>
      <c r="U45">
        <f>CV45*I45</f>
        <v>2.2799999999999998</v>
      </c>
      <c r="V45">
        <f>CW45*I45</f>
        <v>0</v>
      </c>
      <c r="W45">
        <f>ROUND(CX45*I45,2)</f>
        <v>0</v>
      </c>
      <c r="X45">
        <f>ROUND(CY45,2)</f>
        <v>151.32</v>
      </c>
      <c r="Y45">
        <f>ROUND(CZ45,2)</f>
        <v>103.53</v>
      </c>
      <c r="AA45">
        <v>39047297</v>
      </c>
      <c r="AB45">
        <f>ROUND((AC45+AD45+AF45),2)</f>
        <v>156.33000000000001</v>
      </c>
      <c r="AC45">
        <f>ROUND((ES45),2)</f>
        <v>16.79</v>
      </c>
      <c r="AD45">
        <f>ROUND((((ET45)-(EU45))+AE45),2)</f>
        <v>0</v>
      </c>
      <c r="AE45">
        <f>ROUND((EU45),2)</f>
        <v>0</v>
      </c>
      <c r="AF45">
        <f>ROUND((EV45),2)</f>
        <v>139.54</v>
      </c>
      <c r="AG45">
        <f>ROUND((AP45),2)</f>
        <v>0</v>
      </c>
      <c r="AH45">
        <f>(EW45)</f>
        <v>15.2</v>
      </c>
      <c r="AI45">
        <f>(EX45)</f>
        <v>0</v>
      </c>
      <c r="AJ45">
        <f>ROUND((AS45),2)</f>
        <v>0</v>
      </c>
      <c r="AK45">
        <v>156.33000000000001</v>
      </c>
      <c r="AL45">
        <v>16.79</v>
      </c>
      <c r="AM45">
        <v>0</v>
      </c>
      <c r="AN45">
        <v>0</v>
      </c>
      <c r="AO45">
        <v>139.54</v>
      </c>
      <c r="AP45">
        <v>0</v>
      </c>
      <c r="AQ45">
        <v>15.2</v>
      </c>
      <c r="AR45">
        <v>0</v>
      </c>
      <c r="AS45">
        <v>0</v>
      </c>
      <c r="AT45">
        <v>95</v>
      </c>
      <c r="AU45">
        <v>65</v>
      </c>
      <c r="AV45">
        <v>1</v>
      </c>
      <c r="AW45">
        <v>1</v>
      </c>
      <c r="AZ45">
        <v>7.61</v>
      </c>
      <c r="BA45">
        <v>7.61</v>
      </c>
      <c r="BB45">
        <v>7.61</v>
      </c>
      <c r="BC45">
        <v>7.61</v>
      </c>
      <c r="BD45" t="s">
        <v>3</v>
      </c>
      <c r="BE45" t="s">
        <v>3</v>
      </c>
      <c r="BF45" t="s">
        <v>3</v>
      </c>
      <c r="BG45" t="s">
        <v>3</v>
      </c>
      <c r="BH45">
        <v>0</v>
      </c>
      <c r="BI45">
        <v>2</v>
      </c>
      <c r="BJ45" t="s">
        <v>106</v>
      </c>
      <c r="BM45">
        <v>108001</v>
      </c>
      <c r="BN45">
        <v>0</v>
      </c>
      <c r="BO45" t="s">
        <v>3</v>
      </c>
      <c r="BP45">
        <v>0</v>
      </c>
      <c r="BQ45">
        <v>3</v>
      </c>
      <c r="BR45">
        <v>0</v>
      </c>
      <c r="BS45">
        <v>7.61</v>
      </c>
      <c r="BT45">
        <v>1</v>
      </c>
      <c r="BU45">
        <v>1</v>
      </c>
      <c r="BV45">
        <v>1</v>
      </c>
      <c r="BW45">
        <v>1</v>
      </c>
      <c r="BX45">
        <v>1</v>
      </c>
      <c r="BY45" t="s">
        <v>3</v>
      </c>
      <c r="BZ45">
        <v>95</v>
      </c>
      <c r="CA45">
        <v>65</v>
      </c>
      <c r="CF45">
        <v>0</v>
      </c>
      <c r="CG45">
        <v>0</v>
      </c>
      <c r="CM45">
        <v>0</v>
      </c>
      <c r="CN45" t="s">
        <v>3</v>
      </c>
      <c r="CO45">
        <v>0</v>
      </c>
      <c r="CP45">
        <f>(P45+Q45+S45)</f>
        <v>178.45</v>
      </c>
      <c r="CQ45">
        <f>AC45*BC45</f>
        <v>127.7719</v>
      </c>
      <c r="CR45">
        <f>AD45*BB45</f>
        <v>0</v>
      </c>
      <c r="CS45">
        <f>AE45*BS45</f>
        <v>0</v>
      </c>
      <c r="CT45">
        <f>AF45*BA45</f>
        <v>1061.8994</v>
      </c>
      <c r="CU45">
        <f>AG45</f>
        <v>0</v>
      </c>
      <c r="CV45">
        <f>AH45</f>
        <v>15.2</v>
      </c>
      <c r="CW45">
        <f>AI45</f>
        <v>0</v>
      </c>
      <c r="CX45">
        <f>AJ45</f>
        <v>0</v>
      </c>
      <c r="CY45">
        <f>(((S45+R45)*AT45)/100)</f>
        <v>151.316</v>
      </c>
      <c r="CZ45">
        <f>(((S45+R45)*AU45)/100)</f>
        <v>103.53200000000001</v>
      </c>
      <c r="DC45" t="s">
        <v>3</v>
      </c>
      <c r="DD45" t="s">
        <v>3</v>
      </c>
      <c r="DE45" t="s">
        <v>3</v>
      </c>
      <c r="DF45" t="s">
        <v>3</v>
      </c>
      <c r="DG45" t="s">
        <v>3</v>
      </c>
      <c r="DH45" t="s">
        <v>3</v>
      </c>
      <c r="DI45" t="s">
        <v>3</v>
      </c>
      <c r="DJ45" t="s">
        <v>3</v>
      </c>
      <c r="DK45" t="s">
        <v>3</v>
      </c>
      <c r="DL45" t="s">
        <v>3</v>
      </c>
      <c r="DM45" t="s">
        <v>3</v>
      </c>
      <c r="DN45">
        <v>0</v>
      </c>
      <c r="DO45">
        <v>0</v>
      </c>
      <c r="DP45">
        <v>1</v>
      </c>
      <c r="DQ45">
        <v>1</v>
      </c>
      <c r="DU45">
        <v>1003</v>
      </c>
      <c r="DV45" t="s">
        <v>105</v>
      </c>
      <c r="DW45" t="s">
        <v>105</v>
      </c>
      <c r="DX45">
        <v>100</v>
      </c>
      <c r="EE45">
        <v>38092698</v>
      </c>
      <c r="EF45">
        <v>3</v>
      </c>
      <c r="EG45" t="s">
        <v>16</v>
      </c>
      <c r="EH45">
        <v>0</v>
      </c>
      <c r="EI45" t="s">
        <v>3</v>
      </c>
      <c r="EJ45">
        <v>2</v>
      </c>
      <c r="EK45">
        <v>108001</v>
      </c>
      <c r="EL45" t="s">
        <v>56</v>
      </c>
      <c r="EM45" t="s">
        <v>57</v>
      </c>
      <c r="EO45" t="s">
        <v>3</v>
      </c>
      <c r="EQ45">
        <v>0</v>
      </c>
      <c r="ER45">
        <v>156.33000000000001</v>
      </c>
      <c r="ES45">
        <v>16.79</v>
      </c>
      <c r="ET45">
        <v>0</v>
      </c>
      <c r="EU45">
        <v>0</v>
      </c>
      <c r="EV45">
        <v>139.54</v>
      </c>
      <c r="EW45">
        <v>15.2</v>
      </c>
      <c r="EX45">
        <v>0</v>
      </c>
      <c r="EY45">
        <v>0</v>
      </c>
      <c r="FQ45">
        <v>0</v>
      </c>
      <c r="FR45">
        <f>ROUND(IF(AND(BH45=3,BI45=3),P45,0),2)</f>
        <v>0</v>
      </c>
      <c r="FS45">
        <v>0</v>
      </c>
      <c r="FX45">
        <v>95</v>
      </c>
      <c r="FY45">
        <v>65</v>
      </c>
      <c r="GA45" t="s">
        <v>3</v>
      </c>
      <c r="GD45">
        <v>0</v>
      </c>
      <c r="GF45">
        <v>-596386547</v>
      </c>
      <c r="GG45">
        <v>1</v>
      </c>
      <c r="GH45">
        <v>1</v>
      </c>
      <c r="GI45">
        <v>4</v>
      </c>
      <c r="GJ45">
        <v>0</v>
      </c>
      <c r="GK45">
        <f>ROUND(R45*(R12)/100,2)</f>
        <v>0</v>
      </c>
      <c r="GL45">
        <f>ROUND(IF(AND(BH45=3,BI45=3,FS45&lt;&gt;0),P45,0),2)</f>
        <v>0</v>
      </c>
      <c r="GM45">
        <f>ROUND(O45+X45+Y45+GK45,2)+GX45</f>
        <v>433.3</v>
      </c>
      <c r="GN45">
        <f>IF(OR(BI45=0,BI45=1),ROUND(O45+X45+Y45+GK45,2),0)</f>
        <v>0</v>
      </c>
      <c r="GO45">
        <f>IF(BI45=2,ROUND(O45+X45+Y45+GK45,2),0)</f>
        <v>433.3</v>
      </c>
      <c r="GP45">
        <f>IF(BI45=4,ROUND(O45+X45+Y45+GK45,2)+GX45,0)</f>
        <v>0</v>
      </c>
      <c r="GR45">
        <v>0</v>
      </c>
      <c r="GS45">
        <v>3</v>
      </c>
      <c r="GT45">
        <v>0</v>
      </c>
      <c r="GU45" t="s">
        <v>3</v>
      </c>
      <c r="GV45">
        <f>ROUND(GT45,2)</f>
        <v>0</v>
      </c>
      <c r="GW45">
        <v>1</v>
      </c>
      <c r="GX45">
        <f>ROUND(GV45*GW45*I45,2)</f>
        <v>0</v>
      </c>
      <c r="HA45">
        <v>0</v>
      </c>
      <c r="HB45">
        <v>0</v>
      </c>
      <c r="IK45">
        <v>0</v>
      </c>
    </row>
    <row r="46" spans="1:245" x14ac:dyDescent="0.2">
      <c r="A46">
        <v>18</v>
      </c>
      <c r="B46">
        <v>1</v>
      </c>
      <c r="C46">
        <v>90</v>
      </c>
      <c r="E46" t="s">
        <v>107</v>
      </c>
      <c r="F46" t="s">
        <v>108</v>
      </c>
      <c r="G46" t="s">
        <v>109</v>
      </c>
      <c r="H46" t="s">
        <v>110</v>
      </c>
      <c r="I46">
        <f>I45*J46</f>
        <v>1.5</v>
      </c>
      <c r="J46">
        <v>10</v>
      </c>
      <c r="O46">
        <f>ROUND(CP46,2)</f>
        <v>242</v>
      </c>
      <c r="P46">
        <f>ROUND(CQ46*I46,2)</f>
        <v>242</v>
      </c>
      <c r="Q46">
        <f>ROUND(CR46*I46,2)</f>
        <v>0</v>
      </c>
      <c r="R46">
        <f>ROUND(CS46*I46,2)</f>
        <v>0</v>
      </c>
      <c r="S46">
        <f>ROUND(CT46*I46,2)</f>
        <v>0</v>
      </c>
      <c r="T46">
        <f>ROUND(CU46*I46,2)</f>
        <v>0</v>
      </c>
      <c r="U46">
        <f>CV46*I46</f>
        <v>0</v>
      </c>
      <c r="V46">
        <f>CW46*I46</f>
        <v>0</v>
      </c>
      <c r="W46">
        <f>ROUND(CX46*I46,2)</f>
        <v>0</v>
      </c>
      <c r="X46">
        <f>ROUND(CY46,2)</f>
        <v>0</v>
      </c>
      <c r="Y46">
        <f>ROUND(CZ46,2)</f>
        <v>0</v>
      </c>
      <c r="AA46">
        <v>39047297</v>
      </c>
      <c r="AB46">
        <f>ROUND((AC46+AD46+AF46),2)</f>
        <v>21.2</v>
      </c>
      <c r="AC46">
        <f>ROUND((ES46),2)</f>
        <v>21.2</v>
      </c>
      <c r="AD46">
        <f>ROUND((((ET46)-(EU46))+AE46),2)</f>
        <v>0</v>
      </c>
      <c r="AE46">
        <f>ROUND((EU46),2)</f>
        <v>0</v>
      </c>
      <c r="AF46">
        <f>ROUND((EV46),2)</f>
        <v>0</v>
      </c>
      <c r="AG46">
        <f>ROUND((AP46),2)</f>
        <v>0</v>
      </c>
      <c r="AH46">
        <f>(EW46)</f>
        <v>0</v>
      </c>
      <c r="AI46">
        <f>(EX46)</f>
        <v>0</v>
      </c>
      <c r="AJ46">
        <f>ROUND((AS46),2)</f>
        <v>0</v>
      </c>
      <c r="AK46">
        <v>21.2</v>
      </c>
      <c r="AL46">
        <v>21.2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0</v>
      </c>
      <c r="AS46">
        <v>0</v>
      </c>
      <c r="AT46">
        <v>95</v>
      </c>
      <c r="AU46">
        <v>65</v>
      </c>
      <c r="AV46">
        <v>1</v>
      </c>
      <c r="AW46">
        <v>1</v>
      </c>
      <c r="AZ46">
        <v>7.61</v>
      </c>
      <c r="BA46">
        <v>1</v>
      </c>
      <c r="BB46">
        <v>1</v>
      </c>
      <c r="BC46">
        <v>7.61</v>
      </c>
      <c r="BD46" t="s">
        <v>3</v>
      </c>
      <c r="BE46" t="s">
        <v>3</v>
      </c>
      <c r="BF46" t="s">
        <v>3</v>
      </c>
      <c r="BG46" t="s">
        <v>3</v>
      </c>
      <c r="BH46">
        <v>3</v>
      </c>
      <c r="BI46">
        <v>2</v>
      </c>
      <c r="BJ46" t="s">
        <v>111</v>
      </c>
      <c r="BM46">
        <v>108001</v>
      </c>
      <c r="BN46">
        <v>0</v>
      </c>
      <c r="BO46" t="s">
        <v>3</v>
      </c>
      <c r="BP46">
        <v>0</v>
      </c>
      <c r="BQ46">
        <v>3</v>
      </c>
      <c r="BR46">
        <v>0</v>
      </c>
      <c r="BS46">
        <v>1</v>
      </c>
      <c r="BT46">
        <v>1</v>
      </c>
      <c r="BU46">
        <v>1</v>
      </c>
      <c r="BV46">
        <v>1</v>
      </c>
      <c r="BW46">
        <v>1</v>
      </c>
      <c r="BX46">
        <v>1</v>
      </c>
      <c r="BY46" t="s">
        <v>3</v>
      </c>
      <c r="BZ46">
        <v>95</v>
      </c>
      <c r="CA46">
        <v>65</v>
      </c>
      <c r="CF46">
        <v>0</v>
      </c>
      <c r="CG46">
        <v>0</v>
      </c>
      <c r="CM46">
        <v>0</v>
      </c>
      <c r="CN46" t="s">
        <v>3</v>
      </c>
      <c r="CO46">
        <v>0</v>
      </c>
      <c r="CP46">
        <f>(P46+Q46+S46)</f>
        <v>242</v>
      </c>
      <c r="CQ46">
        <f>AC46*BC46</f>
        <v>161.33199999999999</v>
      </c>
      <c r="CR46">
        <f>AD46*BB46</f>
        <v>0</v>
      </c>
      <c r="CS46">
        <f>AE46*BS46</f>
        <v>0</v>
      </c>
      <c r="CT46">
        <f>AF46*BA46</f>
        <v>0</v>
      </c>
      <c r="CU46">
        <f>AG46</f>
        <v>0</v>
      </c>
      <c r="CV46">
        <f>AH46</f>
        <v>0</v>
      </c>
      <c r="CW46">
        <f>AI46</f>
        <v>0</v>
      </c>
      <c r="CX46">
        <f>AJ46</f>
        <v>0</v>
      </c>
      <c r="CY46">
        <f>(((S46+R46)*AT46)/100)</f>
        <v>0</v>
      </c>
      <c r="CZ46">
        <f>(((S46+R46)*AU46)/100)</f>
        <v>0</v>
      </c>
      <c r="DC46" t="s">
        <v>3</v>
      </c>
      <c r="DD46" t="s">
        <v>3</v>
      </c>
      <c r="DE46" t="s">
        <v>3</v>
      </c>
      <c r="DF46" t="s">
        <v>3</v>
      </c>
      <c r="DG46" t="s">
        <v>3</v>
      </c>
      <c r="DH46" t="s">
        <v>3</v>
      </c>
      <c r="DI46" t="s">
        <v>3</v>
      </c>
      <c r="DJ46" t="s">
        <v>3</v>
      </c>
      <c r="DK46" t="s">
        <v>3</v>
      </c>
      <c r="DL46" t="s">
        <v>3</v>
      </c>
      <c r="DM46" t="s">
        <v>3</v>
      </c>
      <c r="DN46">
        <v>0</v>
      </c>
      <c r="DO46">
        <v>0</v>
      </c>
      <c r="DP46">
        <v>1</v>
      </c>
      <c r="DQ46">
        <v>1</v>
      </c>
      <c r="DU46">
        <v>1003</v>
      </c>
      <c r="DV46" t="s">
        <v>110</v>
      </c>
      <c r="DW46" t="s">
        <v>110</v>
      </c>
      <c r="DX46">
        <v>10</v>
      </c>
      <c r="EE46">
        <v>38092698</v>
      </c>
      <c r="EF46">
        <v>3</v>
      </c>
      <c r="EG46" t="s">
        <v>16</v>
      </c>
      <c r="EH46">
        <v>0</v>
      </c>
      <c r="EI46" t="s">
        <v>3</v>
      </c>
      <c r="EJ46">
        <v>2</v>
      </c>
      <c r="EK46">
        <v>108001</v>
      </c>
      <c r="EL46" t="s">
        <v>56</v>
      </c>
      <c r="EM46" t="s">
        <v>57</v>
      </c>
      <c r="EO46" t="s">
        <v>3</v>
      </c>
      <c r="EQ46">
        <v>0</v>
      </c>
      <c r="ER46">
        <v>21.2</v>
      </c>
      <c r="ES46">
        <v>21.2</v>
      </c>
      <c r="ET46">
        <v>0</v>
      </c>
      <c r="EU46">
        <v>0</v>
      </c>
      <c r="EV46">
        <v>0</v>
      </c>
      <c r="EW46">
        <v>0</v>
      </c>
      <c r="EX46">
        <v>0</v>
      </c>
      <c r="FQ46">
        <v>0</v>
      </c>
      <c r="FR46">
        <f>ROUND(IF(AND(BH46=3,BI46=3),P46,0),2)</f>
        <v>0</v>
      </c>
      <c r="FS46">
        <v>0</v>
      </c>
      <c r="FX46">
        <v>95</v>
      </c>
      <c r="FY46">
        <v>65</v>
      </c>
      <c r="GA46" t="s">
        <v>3</v>
      </c>
      <c r="GD46">
        <v>0</v>
      </c>
      <c r="GF46">
        <v>-595881781</v>
      </c>
      <c r="GG46">
        <v>1</v>
      </c>
      <c r="GH46">
        <v>1</v>
      </c>
      <c r="GI46">
        <v>4</v>
      </c>
      <c r="GJ46">
        <v>0</v>
      </c>
      <c r="GK46">
        <f>ROUND(R46*(R12)/100,2)</f>
        <v>0</v>
      </c>
      <c r="GL46">
        <f>ROUND(IF(AND(BH46=3,BI46=3,FS46&lt;&gt;0),P46,0),2)</f>
        <v>0</v>
      </c>
      <c r="GM46">
        <f>ROUND(O46+X46+Y46+GK46,2)+GX46</f>
        <v>242</v>
      </c>
      <c r="GN46">
        <f>IF(OR(BI46=0,BI46=1),ROUND(O46+X46+Y46+GK46,2),0)</f>
        <v>0</v>
      </c>
      <c r="GO46">
        <f>IF(BI46=2,ROUND(O46+X46+Y46+GK46,2),0)</f>
        <v>242</v>
      </c>
      <c r="GP46">
        <f>IF(BI46=4,ROUND(O46+X46+Y46+GK46,2)+GX46,0)</f>
        <v>0</v>
      </c>
      <c r="GR46">
        <v>0</v>
      </c>
      <c r="GS46">
        <v>3</v>
      </c>
      <c r="GT46">
        <v>0</v>
      </c>
      <c r="GU46" t="s">
        <v>3</v>
      </c>
      <c r="GV46">
        <f>ROUND(GT46,2)</f>
        <v>0</v>
      </c>
      <c r="GW46">
        <v>1</v>
      </c>
      <c r="GX46">
        <f>ROUND(GV46*GW46*I46,2)</f>
        <v>0</v>
      </c>
      <c r="HA46">
        <v>0</v>
      </c>
      <c r="HB46">
        <v>0</v>
      </c>
      <c r="IK46">
        <v>0</v>
      </c>
    </row>
    <row r="47" spans="1:245" x14ac:dyDescent="0.2">
      <c r="A47">
        <v>17</v>
      </c>
      <c r="B47">
        <v>1</v>
      </c>
      <c r="C47">
        <f>ROW([3]SmtRes!A98)</f>
        <v>98</v>
      </c>
      <c r="D47">
        <f>ROW([3]EtalonRes!A85)</f>
        <v>85</v>
      </c>
      <c r="E47" t="s">
        <v>112</v>
      </c>
      <c r="F47" t="s">
        <v>113</v>
      </c>
      <c r="G47" t="s">
        <v>114</v>
      </c>
      <c r="H47" t="s">
        <v>105</v>
      </c>
      <c r="I47">
        <v>6.28</v>
      </c>
      <c r="J47">
        <v>0</v>
      </c>
      <c r="O47">
        <f>ROUND(CP47,2)</f>
        <v>9881.23</v>
      </c>
      <c r="P47">
        <f>ROUND(CQ47*I47,2)</f>
        <v>2462.66</v>
      </c>
      <c r="Q47">
        <f>ROUND(CR47*I47,2)</f>
        <v>14.82</v>
      </c>
      <c r="R47">
        <f>ROUND(CS47*I47,2)</f>
        <v>6.69</v>
      </c>
      <c r="S47">
        <f>ROUND(CT47*I47,2)</f>
        <v>7403.75</v>
      </c>
      <c r="T47">
        <f>ROUND(CU47*I47,2)</f>
        <v>0</v>
      </c>
      <c r="U47">
        <f>CV47*I47</f>
        <v>102.30119999999999</v>
      </c>
      <c r="V47">
        <f>CW47*I47</f>
        <v>6.2800000000000009E-2</v>
      </c>
      <c r="W47">
        <f>ROUND(CX47*I47,2)</f>
        <v>0</v>
      </c>
      <c r="X47">
        <f>ROUND(CY47,2)</f>
        <v>7039.92</v>
      </c>
      <c r="Y47">
        <f>ROUND(CZ47,2)</f>
        <v>4816.79</v>
      </c>
      <c r="AA47">
        <v>39047297</v>
      </c>
      <c r="AB47">
        <f>ROUND((AC47+AD47+AF47),2)</f>
        <v>206.76</v>
      </c>
      <c r="AC47">
        <f>ROUND((ES47),2)</f>
        <v>51.53</v>
      </c>
      <c r="AD47">
        <f>ROUND((((ET47)-(EU47))+AE47),2)</f>
        <v>0.31</v>
      </c>
      <c r="AE47">
        <f>ROUND((EU47),2)</f>
        <v>0.14000000000000001</v>
      </c>
      <c r="AF47">
        <f>ROUND((EV47),2)</f>
        <v>154.91999999999999</v>
      </c>
      <c r="AG47">
        <f>ROUND((AP47),2)</f>
        <v>0</v>
      </c>
      <c r="AH47">
        <f>(EW47)</f>
        <v>16.29</v>
      </c>
      <c r="AI47">
        <f>(EX47)</f>
        <v>0.01</v>
      </c>
      <c r="AJ47">
        <f>ROUND((AS47),2)</f>
        <v>0</v>
      </c>
      <c r="AK47">
        <v>206.76</v>
      </c>
      <c r="AL47">
        <v>51.53</v>
      </c>
      <c r="AM47">
        <v>0.31</v>
      </c>
      <c r="AN47">
        <v>0.14000000000000001</v>
      </c>
      <c r="AO47">
        <v>154.91999999999999</v>
      </c>
      <c r="AP47">
        <v>0</v>
      </c>
      <c r="AQ47">
        <v>16.29</v>
      </c>
      <c r="AR47">
        <v>0.01</v>
      </c>
      <c r="AS47">
        <v>0</v>
      </c>
      <c r="AT47">
        <v>95</v>
      </c>
      <c r="AU47">
        <v>65</v>
      </c>
      <c r="AV47">
        <v>1</v>
      </c>
      <c r="AW47">
        <v>1</v>
      </c>
      <c r="AZ47">
        <v>7.61</v>
      </c>
      <c r="BA47">
        <v>7.61</v>
      </c>
      <c r="BB47">
        <v>7.61</v>
      </c>
      <c r="BC47">
        <v>7.61</v>
      </c>
      <c r="BD47" t="s">
        <v>3</v>
      </c>
      <c r="BE47" t="s">
        <v>3</v>
      </c>
      <c r="BF47" t="s">
        <v>3</v>
      </c>
      <c r="BG47" t="s">
        <v>3</v>
      </c>
      <c r="BH47">
        <v>0</v>
      </c>
      <c r="BI47">
        <v>2</v>
      </c>
      <c r="BJ47" t="s">
        <v>115</v>
      </c>
      <c r="BM47">
        <v>108001</v>
      </c>
      <c r="BN47">
        <v>0</v>
      </c>
      <c r="BO47" t="s">
        <v>3</v>
      </c>
      <c r="BP47">
        <v>0</v>
      </c>
      <c r="BQ47">
        <v>3</v>
      </c>
      <c r="BR47">
        <v>0</v>
      </c>
      <c r="BS47">
        <v>7.61</v>
      </c>
      <c r="BT47">
        <v>1</v>
      </c>
      <c r="BU47">
        <v>1</v>
      </c>
      <c r="BV47">
        <v>1</v>
      </c>
      <c r="BW47">
        <v>1</v>
      </c>
      <c r="BX47">
        <v>1</v>
      </c>
      <c r="BY47" t="s">
        <v>3</v>
      </c>
      <c r="BZ47">
        <v>95</v>
      </c>
      <c r="CA47">
        <v>65</v>
      </c>
      <c r="CF47">
        <v>0</v>
      </c>
      <c r="CG47">
        <v>0</v>
      </c>
      <c r="CM47">
        <v>0</v>
      </c>
      <c r="CN47" t="s">
        <v>3</v>
      </c>
      <c r="CO47">
        <v>0</v>
      </c>
      <c r="CP47">
        <f>(P47+Q47+S47)</f>
        <v>9881.23</v>
      </c>
      <c r="CQ47">
        <f>AC47*BC47</f>
        <v>392.14330000000001</v>
      </c>
      <c r="CR47">
        <f>AD47*BB47</f>
        <v>2.3591000000000002</v>
      </c>
      <c r="CS47">
        <f>AE47*BS47</f>
        <v>1.0654000000000001</v>
      </c>
      <c r="CT47">
        <f>AF47*BA47</f>
        <v>1178.9412</v>
      </c>
      <c r="CU47">
        <f>AG47</f>
        <v>0</v>
      </c>
      <c r="CV47">
        <f>AH47</f>
        <v>16.29</v>
      </c>
      <c r="CW47">
        <f>AI47</f>
        <v>0.01</v>
      </c>
      <c r="CX47">
        <f>AJ47</f>
        <v>0</v>
      </c>
      <c r="CY47">
        <f>(((S47+R47)*AT47)/100)</f>
        <v>7039.9179999999997</v>
      </c>
      <c r="CZ47">
        <f>(((S47+R47)*AU47)/100)</f>
        <v>4816.7860000000001</v>
      </c>
      <c r="DC47" t="s">
        <v>3</v>
      </c>
      <c r="DD47" t="s">
        <v>3</v>
      </c>
      <c r="DE47" t="s">
        <v>3</v>
      </c>
      <c r="DF47" t="s">
        <v>3</v>
      </c>
      <c r="DG47" t="s">
        <v>3</v>
      </c>
      <c r="DH47" t="s">
        <v>3</v>
      </c>
      <c r="DI47" t="s">
        <v>3</v>
      </c>
      <c r="DJ47" t="s">
        <v>3</v>
      </c>
      <c r="DK47" t="s">
        <v>3</v>
      </c>
      <c r="DL47" t="s">
        <v>3</v>
      </c>
      <c r="DM47" t="s">
        <v>3</v>
      </c>
      <c r="DN47">
        <v>0</v>
      </c>
      <c r="DO47">
        <v>0</v>
      </c>
      <c r="DP47">
        <v>1</v>
      </c>
      <c r="DQ47">
        <v>1</v>
      </c>
      <c r="DU47">
        <v>1003</v>
      </c>
      <c r="DV47" t="s">
        <v>105</v>
      </c>
      <c r="DW47" t="s">
        <v>105</v>
      </c>
      <c r="DX47">
        <v>100</v>
      </c>
      <c r="EE47">
        <v>38092698</v>
      </c>
      <c r="EF47">
        <v>3</v>
      </c>
      <c r="EG47" t="s">
        <v>16</v>
      </c>
      <c r="EH47">
        <v>0</v>
      </c>
      <c r="EI47" t="s">
        <v>3</v>
      </c>
      <c r="EJ47">
        <v>2</v>
      </c>
      <c r="EK47">
        <v>108001</v>
      </c>
      <c r="EL47" t="s">
        <v>56</v>
      </c>
      <c r="EM47" t="s">
        <v>57</v>
      </c>
      <c r="EO47" t="s">
        <v>3</v>
      </c>
      <c r="EQ47">
        <v>0</v>
      </c>
      <c r="ER47">
        <v>206.76</v>
      </c>
      <c r="ES47">
        <v>51.53</v>
      </c>
      <c r="ET47">
        <v>0.31</v>
      </c>
      <c r="EU47">
        <v>0.14000000000000001</v>
      </c>
      <c r="EV47">
        <v>154.91999999999999</v>
      </c>
      <c r="EW47">
        <v>16.29</v>
      </c>
      <c r="EX47">
        <v>0.01</v>
      </c>
      <c r="EY47">
        <v>0</v>
      </c>
      <c r="FQ47">
        <v>0</v>
      </c>
      <c r="FR47">
        <f>ROUND(IF(AND(BH47=3,BI47=3),P47,0),2)</f>
        <v>0</v>
      </c>
      <c r="FS47">
        <v>0</v>
      </c>
      <c r="FX47">
        <v>95</v>
      </c>
      <c r="FY47">
        <v>65</v>
      </c>
      <c r="GA47" t="s">
        <v>3</v>
      </c>
      <c r="GD47">
        <v>0</v>
      </c>
      <c r="GF47">
        <v>-1776686347</v>
      </c>
      <c r="GG47">
        <v>1</v>
      </c>
      <c r="GH47">
        <v>1</v>
      </c>
      <c r="GI47">
        <v>4</v>
      </c>
      <c r="GJ47">
        <v>0</v>
      </c>
      <c r="GK47">
        <f>ROUND(R47*(R12)/100,2)</f>
        <v>0</v>
      </c>
      <c r="GL47">
        <f>ROUND(IF(AND(BH47=3,BI47=3,FS47&lt;&gt;0),P47,0),2)</f>
        <v>0</v>
      </c>
      <c r="GM47">
        <f>ROUND(O47+X47+Y47+GK47,2)+GX47</f>
        <v>21737.94</v>
      </c>
      <c r="GN47">
        <f>IF(OR(BI47=0,BI47=1),ROUND(O47+X47+Y47+GK47,2),0)</f>
        <v>0</v>
      </c>
      <c r="GO47">
        <f>IF(BI47=2,ROUND(O47+X47+Y47+GK47,2),0)</f>
        <v>21737.94</v>
      </c>
      <c r="GP47">
        <f>IF(BI47=4,ROUND(O47+X47+Y47+GK47,2)+GX47,0)</f>
        <v>0</v>
      </c>
      <c r="GR47">
        <v>0</v>
      </c>
      <c r="GS47">
        <v>3</v>
      </c>
      <c r="GT47">
        <v>0</v>
      </c>
      <c r="GU47" t="s">
        <v>3</v>
      </c>
      <c r="GV47">
        <f>ROUND(GT47,2)</f>
        <v>0</v>
      </c>
      <c r="GW47">
        <v>1</v>
      </c>
      <c r="GX47">
        <f>ROUND(GV47*GW47*I47,2)</f>
        <v>0</v>
      </c>
      <c r="HA47">
        <v>0</v>
      </c>
      <c r="HB47">
        <v>0</v>
      </c>
      <c r="IK47">
        <v>0</v>
      </c>
    </row>
    <row r="48" spans="1:245" x14ac:dyDescent="0.2">
      <c r="A48">
        <v>18</v>
      </c>
      <c r="B48">
        <v>1</v>
      </c>
      <c r="C48">
        <v>97</v>
      </c>
      <c r="E48" t="s">
        <v>116</v>
      </c>
      <c r="F48" t="s">
        <v>117</v>
      </c>
      <c r="G48" t="s">
        <v>118</v>
      </c>
      <c r="H48" t="s">
        <v>105</v>
      </c>
      <c r="I48">
        <f>I47*J48</f>
        <v>6.28</v>
      </c>
      <c r="J48">
        <v>1</v>
      </c>
      <c r="O48">
        <f>ROUND(CP48,2)</f>
        <v>34887.279999999999</v>
      </c>
      <c r="P48">
        <f>ROUND(CQ48*I48,2)</f>
        <v>34887.279999999999</v>
      </c>
      <c r="Q48">
        <f>ROUND(CR48*I48,2)</f>
        <v>0</v>
      </c>
      <c r="R48">
        <f>ROUND(CS48*I48,2)</f>
        <v>0</v>
      </c>
      <c r="S48">
        <f>ROUND(CT48*I48,2)</f>
        <v>0</v>
      </c>
      <c r="T48">
        <f>ROUND(CU48*I48,2)</f>
        <v>0</v>
      </c>
      <c r="U48">
        <f>CV48*I48</f>
        <v>0</v>
      </c>
      <c r="V48">
        <f>CW48*I48</f>
        <v>0</v>
      </c>
      <c r="W48">
        <f>ROUND(CX48*I48,2)</f>
        <v>0</v>
      </c>
      <c r="X48">
        <f>ROUND(CY48,2)</f>
        <v>0</v>
      </c>
      <c r="Y48">
        <f>ROUND(CZ48,2)</f>
        <v>0</v>
      </c>
      <c r="AA48">
        <v>39047297</v>
      </c>
      <c r="AB48">
        <f>ROUND((AC48+AD48+AF48),2)</f>
        <v>730</v>
      </c>
      <c r="AC48">
        <f>ROUND((ES48),2)</f>
        <v>730</v>
      </c>
      <c r="AD48">
        <f>ROUND((((ET48)-(EU48))+AE48),2)</f>
        <v>0</v>
      </c>
      <c r="AE48">
        <f>ROUND((EU48),2)</f>
        <v>0</v>
      </c>
      <c r="AF48">
        <f>ROUND((EV48),2)</f>
        <v>0</v>
      </c>
      <c r="AG48">
        <f>ROUND((AP48),2)</f>
        <v>0</v>
      </c>
      <c r="AH48">
        <f>(EW48)</f>
        <v>0</v>
      </c>
      <c r="AI48">
        <f>(EX48)</f>
        <v>0</v>
      </c>
      <c r="AJ48">
        <f>ROUND((AS48),2)</f>
        <v>0</v>
      </c>
      <c r="AK48">
        <v>730</v>
      </c>
      <c r="AL48">
        <v>730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  <c r="AS48">
        <v>0</v>
      </c>
      <c r="AT48">
        <v>95</v>
      </c>
      <c r="AU48">
        <v>65</v>
      </c>
      <c r="AV48">
        <v>1</v>
      </c>
      <c r="AW48">
        <v>1</v>
      </c>
      <c r="AZ48">
        <v>7.61</v>
      </c>
      <c r="BA48">
        <v>1</v>
      </c>
      <c r="BB48">
        <v>1</v>
      </c>
      <c r="BC48">
        <v>7.61</v>
      </c>
      <c r="BD48" t="s">
        <v>3</v>
      </c>
      <c r="BE48" t="s">
        <v>3</v>
      </c>
      <c r="BF48" t="s">
        <v>3</v>
      </c>
      <c r="BG48" t="s">
        <v>3</v>
      </c>
      <c r="BH48">
        <v>3</v>
      </c>
      <c r="BI48">
        <v>2</v>
      </c>
      <c r="BJ48" t="s">
        <v>119</v>
      </c>
      <c r="BM48">
        <v>108001</v>
      </c>
      <c r="BN48">
        <v>0</v>
      </c>
      <c r="BO48" t="s">
        <v>3</v>
      </c>
      <c r="BP48">
        <v>0</v>
      </c>
      <c r="BQ48">
        <v>3</v>
      </c>
      <c r="BR48">
        <v>0</v>
      </c>
      <c r="BS48">
        <v>1</v>
      </c>
      <c r="BT48">
        <v>1</v>
      </c>
      <c r="BU48">
        <v>1</v>
      </c>
      <c r="BV48">
        <v>1</v>
      </c>
      <c r="BW48">
        <v>1</v>
      </c>
      <c r="BX48">
        <v>1</v>
      </c>
      <c r="BY48" t="s">
        <v>3</v>
      </c>
      <c r="BZ48">
        <v>95</v>
      </c>
      <c r="CA48">
        <v>65</v>
      </c>
      <c r="CF48">
        <v>0</v>
      </c>
      <c r="CG48">
        <v>0</v>
      </c>
      <c r="CM48">
        <v>0</v>
      </c>
      <c r="CN48" t="s">
        <v>3</v>
      </c>
      <c r="CO48">
        <v>0</v>
      </c>
      <c r="CP48">
        <f>(P48+Q48+S48)</f>
        <v>34887.279999999999</v>
      </c>
      <c r="CQ48">
        <f>AC48*BC48</f>
        <v>5555.3</v>
      </c>
      <c r="CR48">
        <f>AD48*BB48</f>
        <v>0</v>
      </c>
      <c r="CS48">
        <f>AE48*BS48</f>
        <v>0</v>
      </c>
      <c r="CT48">
        <f>AF48*BA48</f>
        <v>0</v>
      </c>
      <c r="CU48">
        <f>AG48</f>
        <v>0</v>
      </c>
      <c r="CV48">
        <f>AH48</f>
        <v>0</v>
      </c>
      <c r="CW48">
        <f>AI48</f>
        <v>0</v>
      </c>
      <c r="CX48">
        <f>AJ48</f>
        <v>0</v>
      </c>
      <c r="CY48">
        <f>(((S48+R48)*AT48)/100)</f>
        <v>0</v>
      </c>
      <c r="CZ48">
        <f>(((S48+R48)*AU48)/100)</f>
        <v>0</v>
      </c>
      <c r="DC48" t="s">
        <v>3</v>
      </c>
      <c r="DD48" t="s">
        <v>3</v>
      </c>
      <c r="DE48" t="s">
        <v>3</v>
      </c>
      <c r="DF48" t="s">
        <v>3</v>
      </c>
      <c r="DG48" t="s">
        <v>3</v>
      </c>
      <c r="DH48" t="s">
        <v>3</v>
      </c>
      <c r="DI48" t="s">
        <v>3</v>
      </c>
      <c r="DJ48" t="s">
        <v>3</v>
      </c>
      <c r="DK48" t="s">
        <v>3</v>
      </c>
      <c r="DL48" t="s">
        <v>3</v>
      </c>
      <c r="DM48" t="s">
        <v>3</v>
      </c>
      <c r="DN48">
        <v>0</v>
      </c>
      <c r="DO48">
        <v>0</v>
      </c>
      <c r="DP48">
        <v>1</v>
      </c>
      <c r="DQ48">
        <v>1</v>
      </c>
      <c r="DU48">
        <v>1003</v>
      </c>
      <c r="DV48" t="s">
        <v>105</v>
      </c>
      <c r="DW48" t="s">
        <v>105</v>
      </c>
      <c r="DX48">
        <v>100</v>
      </c>
      <c r="EE48">
        <v>38092698</v>
      </c>
      <c r="EF48">
        <v>3</v>
      </c>
      <c r="EG48" t="s">
        <v>16</v>
      </c>
      <c r="EH48">
        <v>0</v>
      </c>
      <c r="EI48" t="s">
        <v>3</v>
      </c>
      <c r="EJ48">
        <v>2</v>
      </c>
      <c r="EK48">
        <v>108001</v>
      </c>
      <c r="EL48" t="s">
        <v>56</v>
      </c>
      <c r="EM48" t="s">
        <v>57</v>
      </c>
      <c r="EO48" t="s">
        <v>3</v>
      </c>
      <c r="EQ48">
        <v>0</v>
      </c>
      <c r="ER48">
        <v>730</v>
      </c>
      <c r="ES48">
        <v>730</v>
      </c>
      <c r="ET48">
        <v>0</v>
      </c>
      <c r="EU48">
        <v>0</v>
      </c>
      <c r="EV48">
        <v>0</v>
      </c>
      <c r="EW48">
        <v>0</v>
      </c>
      <c r="EX48">
        <v>0</v>
      </c>
      <c r="FQ48">
        <v>0</v>
      </c>
      <c r="FR48">
        <f>ROUND(IF(AND(BH48=3,BI48=3),P48,0),2)</f>
        <v>0</v>
      </c>
      <c r="FS48">
        <v>0</v>
      </c>
      <c r="FX48">
        <v>95</v>
      </c>
      <c r="FY48">
        <v>65</v>
      </c>
      <c r="GA48" t="s">
        <v>3</v>
      </c>
      <c r="GD48">
        <v>0</v>
      </c>
      <c r="GF48">
        <v>1891887981</v>
      </c>
      <c r="GG48">
        <v>1</v>
      </c>
      <c r="GH48">
        <v>1</v>
      </c>
      <c r="GI48">
        <v>4</v>
      </c>
      <c r="GJ48">
        <v>0</v>
      </c>
      <c r="GK48">
        <f>ROUND(R48*(R12)/100,2)</f>
        <v>0</v>
      </c>
      <c r="GL48">
        <f>ROUND(IF(AND(BH48=3,BI48=3,FS48&lt;&gt;0),P48,0),2)</f>
        <v>0</v>
      </c>
      <c r="GM48">
        <f>ROUND(O48+X48+Y48+GK48,2)+GX48</f>
        <v>34887.279999999999</v>
      </c>
      <c r="GN48">
        <f>IF(OR(BI48=0,BI48=1),ROUND(O48+X48+Y48+GK48,2),0)</f>
        <v>0</v>
      </c>
      <c r="GO48">
        <f>IF(BI48=2,ROUND(O48+X48+Y48+GK48,2),0)</f>
        <v>34887.279999999999</v>
      </c>
      <c r="GP48">
        <f>IF(BI48=4,ROUND(O48+X48+Y48+GK48,2)+GX48,0)</f>
        <v>0</v>
      </c>
      <c r="GR48">
        <v>0</v>
      </c>
      <c r="GS48">
        <v>3</v>
      </c>
      <c r="GT48">
        <v>0</v>
      </c>
      <c r="GU48" t="s">
        <v>3</v>
      </c>
      <c r="GV48">
        <f>ROUND(GT48,2)</f>
        <v>0</v>
      </c>
      <c r="GW48">
        <v>1</v>
      </c>
      <c r="GX48">
        <f>ROUND(GV48*GW48*I48,2)</f>
        <v>0</v>
      </c>
      <c r="HA48">
        <v>0</v>
      </c>
      <c r="HB48">
        <v>0</v>
      </c>
      <c r="IK48">
        <v>0</v>
      </c>
    </row>
    <row r="49" spans="1:245" x14ac:dyDescent="0.2">
      <c r="A49">
        <v>17</v>
      </c>
      <c r="B49">
        <v>1</v>
      </c>
      <c r="C49">
        <f>ROW([3]SmtRes!A104)</f>
        <v>104</v>
      </c>
      <c r="D49">
        <f>ROW([3]EtalonRes!A90)</f>
        <v>90</v>
      </c>
      <c r="E49" t="s">
        <v>120</v>
      </c>
      <c r="F49" t="s">
        <v>121</v>
      </c>
      <c r="G49" t="s">
        <v>122</v>
      </c>
      <c r="H49" t="s">
        <v>14</v>
      </c>
      <c r="I49">
        <v>48</v>
      </c>
      <c r="J49">
        <v>0</v>
      </c>
      <c r="O49">
        <f>ROUND(CP49,2)</f>
        <v>1932.33</v>
      </c>
      <c r="P49">
        <f>ROUND(CQ49*I49,2)</f>
        <v>149.76</v>
      </c>
      <c r="Q49">
        <f>ROUND(CR49*I49,2)</f>
        <v>0</v>
      </c>
      <c r="R49">
        <f>ROUND(CS49*I49,2)</f>
        <v>0</v>
      </c>
      <c r="S49">
        <f>ROUND(CT49*I49,2)</f>
        <v>1782.57</v>
      </c>
      <c r="T49">
        <f>ROUND(CU49*I49,2)</f>
        <v>0</v>
      </c>
      <c r="U49">
        <f>CV49*I49</f>
        <v>24</v>
      </c>
      <c r="V49">
        <f>CW49*I49</f>
        <v>0</v>
      </c>
      <c r="W49">
        <f>ROUND(CX49*I49,2)</f>
        <v>0</v>
      </c>
      <c r="X49">
        <f>ROUND(CY49,2)</f>
        <v>1426.06</v>
      </c>
      <c r="Y49">
        <f>ROUND(CZ49,2)</f>
        <v>1069.54</v>
      </c>
      <c r="AA49">
        <v>39047297</v>
      </c>
      <c r="AB49">
        <f>ROUND((AC49+AD49+AF49),2)</f>
        <v>5.29</v>
      </c>
      <c r="AC49">
        <f>ROUND((ES49),2)</f>
        <v>0.41</v>
      </c>
      <c r="AD49">
        <f>ROUND((((ET49)-(EU49))+AE49),2)</f>
        <v>0</v>
      </c>
      <c r="AE49">
        <f>ROUND((EU49),2)</f>
        <v>0</v>
      </c>
      <c r="AF49">
        <f>ROUND((EV49),2)</f>
        <v>4.88</v>
      </c>
      <c r="AG49">
        <f>ROUND((AP49),2)</f>
        <v>0</v>
      </c>
      <c r="AH49">
        <f>(EW49)</f>
        <v>0.5</v>
      </c>
      <c r="AI49">
        <f>(EX49)</f>
        <v>0</v>
      </c>
      <c r="AJ49">
        <f>ROUND((AS49),2)</f>
        <v>0</v>
      </c>
      <c r="AK49">
        <v>5.29</v>
      </c>
      <c r="AL49">
        <v>0.41</v>
      </c>
      <c r="AM49">
        <v>0</v>
      </c>
      <c r="AN49">
        <v>0</v>
      </c>
      <c r="AO49">
        <v>4.88</v>
      </c>
      <c r="AP49">
        <v>0</v>
      </c>
      <c r="AQ49">
        <v>0.5</v>
      </c>
      <c r="AR49">
        <v>0</v>
      </c>
      <c r="AS49">
        <v>0</v>
      </c>
      <c r="AT49">
        <v>80</v>
      </c>
      <c r="AU49">
        <v>60</v>
      </c>
      <c r="AV49">
        <v>1</v>
      </c>
      <c r="AW49">
        <v>1</v>
      </c>
      <c r="AZ49">
        <v>7.61</v>
      </c>
      <c r="BA49">
        <v>7.61</v>
      </c>
      <c r="BB49">
        <v>7.61</v>
      </c>
      <c r="BC49">
        <v>7.61</v>
      </c>
      <c r="BD49" t="s">
        <v>3</v>
      </c>
      <c r="BE49" t="s">
        <v>3</v>
      </c>
      <c r="BF49" t="s">
        <v>3</v>
      </c>
      <c r="BG49" t="s">
        <v>3</v>
      </c>
      <c r="BH49">
        <v>0</v>
      </c>
      <c r="BI49">
        <v>2</v>
      </c>
      <c r="BJ49" t="s">
        <v>123</v>
      </c>
      <c r="BM49">
        <v>110011</v>
      </c>
      <c r="BN49">
        <v>0</v>
      </c>
      <c r="BO49" t="s">
        <v>3</v>
      </c>
      <c r="BP49">
        <v>0</v>
      </c>
      <c r="BQ49">
        <v>3</v>
      </c>
      <c r="BR49">
        <v>0</v>
      </c>
      <c r="BS49">
        <v>7.61</v>
      </c>
      <c r="BT49">
        <v>1</v>
      </c>
      <c r="BU49">
        <v>1</v>
      </c>
      <c r="BV49">
        <v>1</v>
      </c>
      <c r="BW49">
        <v>1</v>
      </c>
      <c r="BX49">
        <v>1</v>
      </c>
      <c r="BY49" t="s">
        <v>3</v>
      </c>
      <c r="BZ49">
        <v>80</v>
      </c>
      <c r="CA49">
        <v>60</v>
      </c>
      <c r="CF49">
        <v>0</v>
      </c>
      <c r="CG49">
        <v>0</v>
      </c>
      <c r="CM49">
        <v>0</v>
      </c>
      <c r="CN49" t="s">
        <v>3</v>
      </c>
      <c r="CO49">
        <v>0</v>
      </c>
      <c r="CP49">
        <f>(P49+Q49+S49)</f>
        <v>1932.33</v>
      </c>
      <c r="CQ49">
        <f>AC49*BC49</f>
        <v>3.1200999999999999</v>
      </c>
      <c r="CR49">
        <f>AD49*BB49</f>
        <v>0</v>
      </c>
      <c r="CS49">
        <f>AE49*BS49</f>
        <v>0</v>
      </c>
      <c r="CT49">
        <f>AF49*BA49</f>
        <v>37.136800000000001</v>
      </c>
      <c r="CU49">
        <f>AG49</f>
        <v>0</v>
      </c>
      <c r="CV49">
        <f>AH49</f>
        <v>0.5</v>
      </c>
      <c r="CW49">
        <f>AI49</f>
        <v>0</v>
      </c>
      <c r="CX49">
        <f>AJ49</f>
        <v>0</v>
      </c>
      <c r="CY49">
        <f>(((S49+R49)*AT49)/100)</f>
        <v>1426.056</v>
      </c>
      <c r="CZ49">
        <f>(((S49+R49)*AU49)/100)</f>
        <v>1069.5419999999999</v>
      </c>
      <c r="DC49" t="s">
        <v>3</v>
      </c>
      <c r="DD49" t="s">
        <v>3</v>
      </c>
      <c r="DE49" t="s">
        <v>3</v>
      </c>
      <c r="DF49" t="s">
        <v>3</v>
      </c>
      <c r="DG49" t="s">
        <v>3</v>
      </c>
      <c r="DH49" t="s">
        <v>3</v>
      </c>
      <c r="DI49" t="s">
        <v>3</v>
      </c>
      <c r="DJ49" t="s">
        <v>3</v>
      </c>
      <c r="DK49" t="s">
        <v>3</v>
      </c>
      <c r="DL49" t="s">
        <v>3</v>
      </c>
      <c r="DM49" t="s">
        <v>3</v>
      </c>
      <c r="DN49">
        <v>0</v>
      </c>
      <c r="DO49">
        <v>0</v>
      </c>
      <c r="DP49">
        <v>1</v>
      </c>
      <c r="DQ49">
        <v>1</v>
      </c>
      <c r="DU49">
        <v>1013</v>
      </c>
      <c r="DV49" t="s">
        <v>14</v>
      </c>
      <c r="DW49" t="s">
        <v>14</v>
      </c>
      <c r="DX49">
        <v>1</v>
      </c>
      <c r="EE49">
        <v>38092745</v>
      </c>
      <c r="EF49">
        <v>3</v>
      </c>
      <c r="EG49" t="s">
        <v>16</v>
      </c>
      <c r="EH49">
        <v>0</v>
      </c>
      <c r="EI49" t="s">
        <v>3</v>
      </c>
      <c r="EJ49">
        <v>2</v>
      </c>
      <c r="EK49">
        <v>110011</v>
      </c>
      <c r="EL49" t="s">
        <v>37</v>
      </c>
      <c r="EM49" t="s">
        <v>18</v>
      </c>
      <c r="EO49" t="s">
        <v>3</v>
      </c>
      <c r="EQ49">
        <v>0</v>
      </c>
      <c r="ER49">
        <v>5.29</v>
      </c>
      <c r="ES49">
        <v>0.41</v>
      </c>
      <c r="ET49">
        <v>0</v>
      </c>
      <c r="EU49">
        <v>0</v>
      </c>
      <c r="EV49">
        <v>4.88</v>
      </c>
      <c r="EW49">
        <v>0.5</v>
      </c>
      <c r="EX49">
        <v>0</v>
      </c>
      <c r="EY49">
        <v>0</v>
      </c>
      <c r="FQ49">
        <v>0</v>
      </c>
      <c r="FR49">
        <f>ROUND(IF(AND(BH49=3,BI49=3),P49,0),2)</f>
        <v>0</v>
      </c>
      <c r="FS49">
        <v>0</v>
      </c>
      <c r="FX49">
        <v>80</v>
      </c>
      <c r="FY49">
        <v>60</v>
      </c>
      <c r="GA49" t="s">
        <v>3</v>
      </c>
      <c r="GD49">
        <v>0</v>
      </c>
      <c r="GF49">
        <v>287023441</v>
      </c>
      <c r="GG49">
        <v>1</v>
      </c>
      <c r="GH49">
        <v>1</v>
      </c>
      <c r="GI49">
        <v>4</v>
      </c>
      <c r="GJ49">
        <v>0</v>
      </c>
      <c r="GK49">
        <f>ROUND(R49*(R12)/100,2)</f>
        <v>0</v>
      </c>
      <c r="GL49">
        <f>ROUND(IF(AND(BH49=3,BI49=3,FS49&lt;&gt;0),P49,0),2)</f>
        <v>0</v>
      </c>
      <c r="GM49">
        <f>ROUND(O49+X49+Y49+GK49,2)+GX49</f>
        <v>4427.93</v>
      </c>
      <c r="GN49">
        <f>IF(OR(BI49=0,BI49=1),ROUND(O49+X49+Y49+GK49,2),0)</f>
        <v>0</v>
      </c>
      <c r="GO49">
        <f>IF(BI49=2,ROUND(O49+X49+Y49+GK49,2),0)</f>
        <v>4427.93</v>
      </c>
      <c r="GP49">
        <f>IF(BI49=4,ROUND(O49+X49+Y49+GK49,2)+GX49,0)</f>
        <v>0</v>
      </c>
      <c r="GR49">
        <v>0</v>
      </c>
      <c r="GS49">
        <v>3</v>
      </c>
      <c r="GT49">
        <v>0</v>
      </c>
      <c r="GU49" t="s">
        <v>3</v>
      </c>
      <c r="GV49">
        <f>ROUND(GT49,2)</f>
        <v>0</v>
      </c>
      <c r="GW49">
        <v>1</v>
      </c>
      <c r="GX49">
        <f>ROUND(GV49*GW49*I49,2)</f>
        <v>0</v>
      </c>
      <c r="HA49">
        <v>0</v>
      </c>
      <c r="HB49">
        <v>0</v>
      </c>
      <c r="IK49">
        <v>0</v>
      </c>
    </row>
    <row r="50" spans="1:245" x14ac:dyDescent="0.2">
      <c r="A50">
        <v>18</v>
      </c>
      <c r="B50">
        <v>1</v>
      </c>
      <c r="C50">
        <v>103</v>
      </c>
      <c r="E50" t="s">
        <v>124</v>
      </c>
      <c r="F50" t="s">
        <v>125</v>
      </c>
      <c r="G50" t="s">
        <v>126</v>
      </c>
      <c r="H50" t="s">
        <v>41</v>
      </c>
      <c r="I50">
        <f>I49*J50</f>
        <v>4.8</v>
      </c>
      <c r="J50">
        <v>9.9999999999999992E-2</v>
      </c>
      <c r="O50">
        <f>ROUND(CP50,2)</f>
        <v>2129.58</v>
      </c>
      <c r="P50">
        <f>ROUND(CQ50*I50,2)</f>
        <v>2129.58</v>
      </c>
      <c r="Q50">
        <f>ROUND(CR50*I50,2)</f>
        <v>0</v>
      </c>
      <c r="R50">
        <f>ROUND(CS50*I50,2)</f>
        <v>0</v>
      </c>
      <c r="S50">
        <f>ROUND(CT50*I50,2)</f>
        <v>0</v>
      </c>
      <c r="T50">
        <f>ROUND(CU50*I50,2)</f>
        <v>0</v>
      </c>
      <c r="U50">
        <f>CV50*I50</f>
        <v>0</v>
      </c>
      <c r="V50">
        <f>CW50*I50</f>
        <v>0</v>
      </c>
      <c r="W50">
        <f>ROUND(CX50*I50,2)</f>
        <v>0</v>
      </c>
      <c r="X50">
        <f>ROUND(CY50,2)</f>
        <v>0</v>
      </c>
      <c r="Y50">
        <f>ROUND(CZ50,2)</f>
        <v>0</v>
      </c>
      <c r="AA50">
        <v>39047297</v>
      </c>
      <c r="AB50">
        <f>ROUND((AC50+AD50+AF50),2)</f>
        <v>58.3</v>
      </c>
      <c r="AC50">
        <f>ROUND((ES50),2)</f>
        <v>58.3</v>
      </c>
      <c r="AD50">
        <f>ROUND((((ET50)-(EU50))+AE50),2)</f>
        <v>0</v>
      </c>
      <c r="AE50">
        <f>ROUND((EU50),2)</f>
        <v>0</v>
      </c>
      <c r="AF50">
        <f>ROUND((EV50),2)</f>
        <v>0</v>
      </c>
      <c r="AG50">
        <f>ROUND((AP50),2)</f>
        <v>0</v>
      </c>
      <c r="AH50">
        <f>(EW50)</f>
        <v>0</v>
      </c>
      <c r="AI50">
        <f>(EX50)</f>
        <v>0</v>
      </c>
      <c r="AJ50">
        <f>ROUND((AS50),2)</f>
        <v>0</v>
      </c>
      <c r="AK50">
        <v>58.3</v>
      </c>
      <c r="AL50">
        <v>58.3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  <c r="AS50">
        <v>0</v>
      </c>
      <c r="AT50">
        <v>80</v>
      </c>
      <c r="AU50">
        <v>60</v>
      </c>
      <c r="AV50">
        <v>1</v>
      </c>
      <c r="AW50">
        <v>1</v>
      </c>
      <c r="AZ50">
        <v>7.61</v>
      </c>
      <c r="BA50">
        <v>1</v>
      </c>
      <c r="BB50">
        <v>1</v>
      </c>
      <c r="BC50">
        <v>7.61</v>
      </c>
      <c r="BD50" t="s">
        <v>3</v>
      </c>
      <c r="BE50" t="s">
        <v>3</v>
      </c>
      <c r="BF50" t="s">
        <v>3</v>
      </c>
      <c r="BG50" t="s">
        <v>3</v>
      </c>
      <c r="BH50">
        <v>3</v>
      </c>
      <c r="BI50">
        <v>2</v>
      </c>
      <c r="BJ50" t="s">
        <v>127</v>
      </c>
      <c r="BM50">
        <v>110011</v>
      </c>
      <c r="BN50">
        <v>0</v>
      </c>
      <c r="BO50" t="s">
        <v>3</v>
      </c>
      <c r="BP50">
        <v>0</v>
      </c>
      <c r="BQ50">
        <v>3</v>
      </c>
      <c r="BR50">
        <v>0</v>
      </c>
      <c r="BS50">
        <v>1</v>
      </c>
      <c r="BT50">
        <v>1</v>
      </c>
      <c r="BU50">
        <v>1</v>
      </c>
      <c r="BV50">
        <v>1</v>
      </c>
      <c r="BW50">
        <v>1</v>
      </c>
      <c r="BX50">
        <v>1</v>
      </c>
      <c r="BY50" t="s">
        <v>3</v>
      </c>
      <c r="BZ50">
        <v>80</v>
      </c>
      <c r="CA50">
        <v>60</v>
      </c>
      <c r="CF50">
        <v>0</v>
      </c>
      <c r="CG50">
        <v>0</v>
      </c>
      <c r="CM50">
        <v>0</v>
      </c>
      <c r="CN50" t="s">
        <v>3</v>
      </c>
      <c r="CO50">
        <v>0</v>
      </c>
      <c r="CP50">
        <f>(P50+Q50+S50)</f>
        <v>2129.58</v>
      </c>
      <c r="CQ50">
        <f>AC50*BC50</f>
        <v>443.66300000000001</v>
      </c>
      <c r="CR50">
        <f>AD50*BB50</f>
        <v>0</v>
      </c>
      <c r="CS50">
        <f>AE50*BS50</f>
        <v>0</v>
      </c>
      <c r="CT50">
        <f>AF50*BA50</f>
        <v>0</v>
      </c>
      <c r="CU50">
        <f>AG50</f>
        <v>0</v>
      </c>
      <c r="CV50">
        <f>AH50</f>
        <v>0</v>
      </c>
      <c r="CW50">
        <f>AI50</f>
        <v>0</v>
      </c>
      <c r="CX50">
        <f>AJ50</f>
        <v>0</v>
      </c>
      <c r="CY50">
        <f>(((S50+R50)*AT50)/100)</f>
        <v>0</v>
      </c>
      <c r="CZ50">
        <f>(((S50+R50)*AU50)/100)</f>
        <v>0</v>
      </c>
      <c r="DC50" t="s">
        <v>3</v>
      </c>
      <c r="DD50" t="s">
        <v>3</v>
      </c>
      <c r="DE50" t="s">
        <v>3</v>
      </c>
      <c r="DF50" t="s">
        <v>3</v>
      </c>
      <c r="DG50" t="s">
        <v>3</v>
      </c>
      <c r="DH50" t="s">
        <v>3</v>
      </c>
      <c r="DI50" t="s">
        <v>3</v>
      </c>
      <c r="DJ50" t="s">
        <v>3</v>
      </c>
      <c r="DK50" t="s">
        <v>3</v>
      </c>
      <c r="DL50" t="s">
        <v>3</v>
      </c>
      <c r="DM50" t="s">
        <v>3</v>
      </c>
      <c r="DN50">
        <v>0</v>
      </c>
      <c r="DO50">
        <v>0</v>
      </c>
      <c r="DP50">
        <v>1</v>
      </c>
      <c r="DQ50">
        <v>1</v>
      </c>
      <c r="DU50">
        <v>1010</v>
      </c>
      <c r="DV50" t="s">
        <v>41</v>
      </c>
      <c r="DW50" t="s">
        <v>41</v>
      </c>
      <c r="DX50">
        <v>10</v>
      </c>
      <c r="EE50">
        <v>38092745</v>
      </c>
      <c r="EF50">
        <v>3</v>
      </c>
      <c r="EG50" t="s">
        <v>16</v>
      </c>
      <c r="EH50">
        <v>0</v>
      </c>
      <c r="EI50" t="s">
        <v>3</v>
      </c>
      <c r="EJ50">
        <v>2</v>
      </c>
      <c r="EK50">
        <v>110011</v>
      </c>
      <c r="EL50" t="s">
        <v>37</v>
      </c>
      <c r="EM50" t="s">
        <v>18</v>
      </c>
      <c r="EO50" t="s">
        <v>3</v>
      </c>
      <c r="EQ50">
        <v>0</v>
      </c>
      <c r="ER50">
        <v>58.3</v>
      </c>
      <c r="ES50">
        <v>58.3</v>
      </c>
      <c r="ET50">
        <v>0</v>
      </c>
      <c r="EU50">
        <v>0</v>
      </c>
      <c r="EV50">
        <v>0</v>
      </c>
      <c r="EW50">
        <v>0</v>
      </c>
      <c r="EX50">
        <v>0</v>
      </c>
      <c r="FQ50">
        <v>0</v>
      </c>
      <c r="FR50">
        <f>ROUND(IF(AND(BH50=3,BI50=3),P50,0),2)</f>
        <v>0</v>
      </c>
      <c r="FS50">
        <v>0</v>
      </c>
      <c r="FX50">
        <v>80</v>
      </c>
      <c r="FY50">
        <v>60</v>
      </c>
      <c r="GA50" t="s">
        <v>3</v>
      </c>
      <c r="GD50">
        <v>0</v>
      </c>
      <c r="GF50">
        <v>60419723</v>
      </c>
      <c r="GG50">
        <v>1</v>
      </c>
      <c r="GH50">
        <v>1</v>
      </c>
      <c r="GI50">
        <v>4</v>
      </c>
      <c r="GJ50">
        <v>0</v>
      </c>
      <c r="GK50">
        <f>ROUND(R50*(R12)/100,2)</f>
        <v>0</v>
      </c>
      <c r="GL50">
        <f>ROUND(IF(AND(BH50=3,BI50=3,FS50&lt;&gt;0),P50,0),2)</f>
        <v>0</v>
      </c>
      <c r="GM50">
        <f>ROUND(O50+X50+Y50+GK50,2)+GX50</f>
        <v>2129.58</v>
      </c>
      <c r="GN50">
        <f>IF(OR(BI50=0,BI50=1),ROUND(O50+X50+Y50+GK50,2),0)</f>
        <v>0</v>
      </c>
      <c r="GO50">
        <f>IF(BI50=2,ROUND(O50+X50+Y50+GK50,2),0)</f>
        <v>2129.58</v>
      </c>
      <c r="GP50">
        <f>IF(BI50=4,ROUND(O50+X50+Y50+GK50,2)+GX50,0)</f>
        <v>0</v>
      </c>
      <c r="GR50">
        <v>0</v>
      </c>
      <c r="GS50">
        <v>3</v>
      </c>
      <c r="GT50">
        <v>0</v>
      </c>
      <c r="GU50" t="s">
        <v>3</v>
      </c>
      <c r="GV50">
        <f>ROUND(GT50,2)</f>
        <v>0</v>
      </c>
      <c r="GW50">
        <v>1</v>
      </c>
      <c r="GX50">
        <f>ROUND(GV50*GW50*I50,2)</f>
        <v>0</v>
      </c>
      <c r="HA50">
        <v>0</v>
      </c>
      <c r="HB50">
        <v>0</v>
      </c>
      <c r="IK50">
        <v>0</v>
      </c>
    </row>
    <row r="51" spans="1:245" x14ac:dyDescent="0.2">
      <c r="A51">
        <v>17</v>
      </c>
      <c r="B51">
        <v>1</v>
      </c>
      <c r="C51">
        <f>ROW([3]SmtRes!A118)</f>
        <v>118</v>
      </c>
      <c r="D51">
        <f>ROW([3]EtalonRes!A100)</f>
        <v>100</v>
      </c>
      <c r="E51" t="s">
        <v>128</v>
      </c>
      <c r="F51" t="s">
        <v>129</v>
      </c>
      <c r="G51" t="s">
        <v>130</v>
      </c>
      <c r="H51" t="s">
        <v>105</v>
      </c>
      <c r="I51">
        <v>14.91</v>
      </c>
      <c r="J51">
        <v>0</v>
      </c>
      <c r="O51">
        <f>ROUND(CP51,2)</f>
        <v>20315.919999999998</v>
      </c>
      <c r="P51">
        <f>ROUND(CQ51*I51,2)</f>
        <v>4262.88</v>
      </c>
      <c r="Q51">
        <f>ROUND(CR51*I51,2)</f>
        <v>5170.6000000000004</v>
      </c>
      <c r="R51">
        <f>ROUND(CS51*I51,2)</f>
        <v>569.59</v>
      </c>
      <c r="S51">
        <f>ROUND(CT51*I51,2)</f>
        <v>10882.44</v>
      </c>
      <c r="T51">
        <f>ROUND(CU51*I51,2)</f>
        <v>0</v>
      </c>
      <c r="U51">
        <f>CV51*I51</f>
        <v>148.65270000000001</v>
      </c>
      <c r="V51">
        <f>CW51*I51</f>
        <v>5.9640000000000004</v>
      </c>
      <c r="W51">
        <f>ROUND(CX51*I51,2)</f>
        <v>0</v>
      </c>
      <c r="X51">
        <f>ROUND(CY51,2)</f>
        <v>10879.43</v>
      </c>
      <c r="Y51">
        <f>ROUND(CZ51,2)</f>
        <v>7443.82</v>
      </c>
      <c r="AA51">
        <v>39047297</v>
      </c>
      <c r="AB51">
        <f>ROUND((AC51+AD51+AF51),2)</f>
        <v>179.05</v>
      </c>
      <c r="AC51">
        <f>ROUND((ES51),2)</f>
        <v>37.57</v>
      </c>
      <c r="AD51">
        <f>ROUND((((ET51)-(EU51))+AE51),2)</f>
        <v>45.57</v>
      </c>
      <c r="AE51">
        <f>ROUND((EU51),2)</f>
        <v>5.0199999999999996</v>
      </c>
      <c r="AF51">
        <f>ROUND((EV51),2)</f>
        <v>95.91</v>
      </c>
      <c r="AG51">
        <f>ROUND((AP51),2)</f>
        <v>0</v>
      </c>
      <c r="AH51">
        <f>(EW51)</f>
        <v>9.9700000000000006</v>
      </c>
      <c r="AI51">
        <f>(EX51)</f>
        <v>0.4</v>
      </c>
      <c r="AJ51">
        <f>ROUND((AS51),2)</f>
        <v>0</v>
      </c>
      <c r="AK51">
        <v>179.05</v>
      </c>
      <c r="AL51">
        <v>37.57</v>
      </c>
      <c r="AM51">
        <v>45.57</v>
      </c>
      <c r="AN51">
        <v>5.0199999999999996</v>
      </c>
      <c r="AO51">
        <v>95.91</v>
      </c>
      <c r="AP51">
        <v>0</v>
      </c>
      <c r="AQ51">
        <v>9.9700000000000006</v>
      </c>
      <c r="AR51">
        <v>0.4</v>
      </c>
      <c r="AS51">
        <v>0</v>
      </c>
      <c r="AT51">
        <v>95</v>
      </c>
      <c r="AU51">
        <v>65</v>
      </c>
      <c r="AV51">
        <v>1</v>
      </c>
      <c r="AW51">
        <v>1</v>
      </c>
      <c r="AZ51">
        <v>7.61</v>
      </c>
      <c r="BA51">
        <v>7.61</v>
      </c>
      <c r="BB51">
        <v>7.61</v>
      </c>
      <c r="BC51">
        <v>7.61</v>
      </c>
      <c r="BD51" t="s">
        <v>3</v>
      </c>
      <c r="BE51" t="s">
        <v>3</v>
      </c>
      <c r="BF51" t="s">
        <v>3</v>
      </c>
      <c r="BG51" t="s">
        <v>3</v>
      </c>
      <c r="BH51">
        <v>0</v>
      </c>
      <c r="BI51">
        <v>2</v>
      </c>
      <c r="BJ51" t="s">
        <v>131</v>
      </c>
      <c r="BM51">
        <v>108001</v>
      </c>
      <c r="BN51">
        <v>0</v>
      </c>
      <c r="BO51" t="s">
        <v>3</v>
      </c>
      <c r="BP51">
        <v>0</v>
      </c>
      <c r="BQ51">
        <v>3</v>
      </c>
      <c r="BR51">
        <v>0</v>
      </c>
      <c r="BS51">
        <v>7.61</v>
      </c>
      <c r="BT51">
        <v>1</v>
      </c>
      <c r="BU51">
        <v>1</v>
      </c>
      <c r="BV51">
        <v>1</v>
      </c>
      <c r="BW51">
        <v>1</v>
      </c>
      <c r="BX51">
        <v>1</v>
      </c>
      <c r="BY51" t="s">
        <v>3</v>
      </c>
      <c r="BZ51">
        <v>95</v>
      </c>
      <c r="CA51">
        <v>65</v>
      </c>
      <c r="CF51">
        <v>0</v>
      </c>
      <c r="CG51">
        <v>0</v>
      </c>
      <c r="CM51">
        <v>0</v>
      </c>
      <c r="CN51" t="s">
        <v>3</v>
      </c>
      <c r="CO51">
        <v>0</v>
      </c>
      <c r="CP51">
        <f>(P51+Q51+S51)</f>
        <v>20315.919999999998</v>
      </c>
      <c r="CQ51">
        <f>AC51*BC51</f>
        <v>285.90770000000003</v>
      </c>
      <c r="CR51">
        <f>AD51*BB51</f>
        <v>346.78770000000003</v>
      </c>
      <c r="CS51">
        <f>AE51*BS51</f>
        <v>38.202199999999998</v>
      </c>
      <c r="CT51">
        <f>AF51*BA51</f>
        <v>729.87509999999997</v>
      </c>
      <c r="CU51">
        <f>AG51</f>
        <v>0</v>
      </c>
      <c r="CV51">
        <f>AH51</f>
        <v>9.9700000000000006</v>
      </c>
      <c r="CW51">
        <f>AI51</f>
        <v>0.4</v>
      </c>
      <c r="CX51">
        <f>AJ51</f>
        <v>0</v>
      </c>
      <c r="CY51">
        <f>(((S51+R51)*AT51)/100)</f>
        <v>10879.428500000002</v>
      </c>
      <c r="CZ51">
        <f>(((S51+R51)*AU51)/100)</f>
        <v>7443.8195000000005</v>
      </c>
      <c r="DC51" t="s">
        <v>3</v>
      </c>
      <c r="DD51" t="s">
        <v>3</v>
      </c>
      <c r="DE51" t="s">
        <v>3</v>
      </c>
      <c r="DF51" t="s">
        <v>3</v>
      </c>
      <c r="DG51" t="s">
        <v>3</v>
      </c>
      <c r="DH51" t="s">
        <v>3</v>
      </c>
      <c r="DI51" t="s">
        <v>3</v>
      </c>
      <c r="DJ51" t="s">
        <v>3</v>
      </c>
      <c r="DK51" t="s">
        <v>3</v>
      </c>
      <c r="DL51" t="s">
        <v>3</v>
      </c>
      <c r="DM51" t="s">
        <v>3</v>
      </c>
      <c r="DN51">
        <v>0</v>
      </c>
      <c r="DO51">
        <v>0</v>
      </c>
      <c r="DP51">
        <v>1</v>
      </c>
      <c r="DQ51">
        <v>1</v>
      </c>
      <c r="DU51">
        <v>1003</v>
      </c>
      <c r="DV51" t="s">
        <v>105</v>
      </c>
      <c r="DW51" t="s">
        <v>105</v>
      </c>
      <c r="DX51">
        <v>100</v>
      </c>
      <c r="EE51">
        <v>38092698</v>
      </c>
      <c r="EF51">
        <v>3</v>
      </c>
      <c r="EG51" t="s">
        <v>16</v>
      </c>
      <c r="EH51">
        <v>0</v>
      </c>
      <c r="EI51" t="s">
        <v>3</v>
      </c>
      <c r="EJ51">
        <v>2</v>
      </c>
      <c r="EK51">
        <v>108001</v>
      </c>
      <c r="EL51" t="s">
        <v>56</v>
      </c>
      <c r="EM51" t="s">
        <v>57</v>
      </c>
      <c r="EO51" t="s">
        <v>3</v>
      </c>
      <c r="EQ51">
        <v>0</v>
      </c>
      <c r="ER51">
        <v>179.05</v>
      </c>
      <c r="ES51">
        <v>37.57</v>
      </c>
      <c r="ET51">
        <v>45.57</v>
      </c>
      <c r="EU51">
        <v>5.0199999999999996</v>
      </c>
      <c r="EV51">
        <v>95.91</v>
      </c>
      <c r="EW51">
        <v>9.9700000000000006</v>
      </c>
      <c r="EX51">
        <v>0.4</v>
      </c>
      <c r="EY51">
        <v>0</v>
      </c>
      <c r="FQ51">
        <v>0</v>
      </c>
      <c r="FR51">
        <f>ROUND(IF(AND(BH51=3,BI51=3),P51,0),2)</f>
        <v>0</v>
      </c>
      <c r="FS51">
        <v>0</v>
      </c>
      <c r="FX51">
        <v>95</v>
      </c>
      <c r="FY51">
        <v>65</v>
      </c>
      <c r="GA51" t="s">
        <v>3</v>
      </c>
      <c r="GD51">
        <v>0</v>
      </c>
      <c r="GF51">
        <v>402234653</v>
      </c>
      <c r="GG51">
        <v>1</v>
      </c>
      <c r="GH51">
        <v>1</v>
      </c>
      <c r="GI51">
        <v>4</v>
      </c>
      <c r="GJ51">
        <v>0</v>
      </c>
      <c r="GK51">
        <f>ROUND(R51*(R12)/100,2)</f>
        <v>0</v>
      </c>
      <c r="GL51">
        <f>ROUND(IF(AND(BH51=3,BI51=3,FS51&lt;&gt;0),P51,0),2)</f>
        <v>0</v>
      </c>
      <c r="GM51">
        <f>ROUND(O51+X51+Y51+GK51,2)+GX51</f>
        <v>38639.17</v>
      </c>
      <c r="GN51">
        <f>IF(OR(BI51=0,BI51=1),ROUND(O51+X51+Y51+GK51,2),0)</f>
        <v>0</v>
      </c>
      <c r="GO51">
        <f>IF(BI51=2,ROUND(O51+X51+Y51+GK51,2),0)</f>
        <v>38639.17</v>
      </c>
      <c r="GP51">
        <f>IF(BI51=4,ROUND(O51+X51+Y51+GK51,2)+GX51,0)</f>
        <v>0</v>
      </c>
      <c r="GR51">
        <v>0</v>
      </c>
      <c r="GS51">
        <v>3</v>
      </c>
      <c r="GT51">
        <v>0</v>
      </c>
      <c r="GU51" t="s">
        <v>3</v>
      </c>
      <c r="GV51">
        <f>ROUND(GT51,2)</f>
        <v>0</v>
      </c>
      <c r="GW51">
        <v>1</v>
      </c>
      <c r="GX51">
        <f>ROUND(GV51*GW51*I51,2)</f>
        <v>0</v>
      </c>
      <c r="HA51">
        <v>0</v>
      </c>
      <c r="HB51">
        <v>0</v>
      </c>
      <c r="IK51">
        <v>0</v>
      </c>
    </row>
    <row r="52" spans="1:245" x14ac:dyDescent="0.2">
      <c r="A52">
        <v>18</v>
      </c>
      <c r="B52">
        <v>1</v>
      </c>
      <c r="C52">
        <v>117</v>
      </c>
      <c r="E52" t="s">
        <v>132</v>
      </c>
      <c r="F52" t="s">
        <v>139</v>
      </c>
      <c r="G52" t="s">
        <v>265</v>
      </c>
      <c r="H52" t="s">
        <v>135</v>
      </c>
      <c r="I52">
        <f>I51*J52</f>
        <v>0.49399999999999994</v>
      </c>
      <c r="J52">
        <v>3.3132126089872566E-2</v>
      </c>
      <c r="O52">
        <f>ROUND(CP52,2)</f>
        <v>39836.9</v>
      </c>
      <c r="P52">
        <f>ROUND(CQ52*I52,2)</f>
        <v>39836.9</v>
      </c>
      <c r="Q52">
        <f>ROUND(CR52*I52,2)</f>
        <v>0</v>
      </c>
      <c r="R52">
        <f>ROUND(CS52*I52,2)</f>
        <v>0</v>
      </c>
      <c r="S52">
        <f>ROUND(CT52*I52,2)</f>
        <v>0</v>
      </c>
      <c r="T52">
        <f>ROUND(CU52*I52,2)</f>
        <v>0</v>
      </c>
      <c r="U52">
        <f>CV52*I52</f>
        <v>0</v>
      </c>
      <c r="V52">
        <f>CW52*I52</f>
        <v>0</v>
      </c>
      <c r="W52">
        <f>ROUND(CX52*I52,2)</f>
        <v>0</v>
      </c>
      <c r="X52">
        <f>ROUND(CY52,2)</f>
        <v>0</v>
      </c>
      <c r="Y52">
        <f>ROUND(CZ52,2)</f>
        <v>0</v>
      </c>
      <c r="AA52">
        <v>39047297</v>
      </c>
      <c r="AB52">
        <f>ROUND((AC52+AD52+AF52),2)</f>
        <v>10596.78</v>
      </c>
      <c r="AC52">
        <f>ROUND((ES52),2)</f>
        <v>10596.78</v>
      </c>
      <c r="AD52">
        <f>ROUND((((ET52)-(EU52))+AE52),2)</f>
        <v>0</v>
      </c>
      <c r="AE52">
        <f>ROUND((EU52),2)</f>
        <v>0</v>
      </c>
      <c r="AF52">
        <f>ROUND((EV52),2)</f>
        <v>0</v>
      </c>
      <c r="AG52">
        <f>ROUND((AP52),2)</f>
        <v>0</v>
      </c>
      <c r="AH52">
        <f>(EW52)</f>
        <v>0</v>
      </c>
      <c r="AI52">
        <f>(EX52)</f>
        <v>0</v>
      </c>
      <c r="AJ52">
        <f>ROUND((AS52),2)</f>
        <v>0</v>
      </c>
      <c r="AK52">
        <v>10596.78</v>
      </c>
      <c r="AL52">
        <v>10596.78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  <c r="AS52">
        <v>0</v>
      </c>
      <c r="AT52">
        <v>95</v>
      </c>
      <c r="AU52">
        <v>65</v>
      </c>
      <c r="AV52">
        <v>1</v>
      </c>
      <c r="AW52">
        <v>1</v>
      </c>
      <c r="AZ52">
        <v>7.61</v>
      </c>
      <c r="BA52">
        <v>1</v>
      </c>
      <c r="BB52">
        <v>1</v>
      </c>
      <c r="BC52">
        <v>7.61</v>
      </c>
      <c r="BD52" t="s">
        <v>3</v>
      </c>
      <c r="BE52" t="s">
        <v>3</v>
      </c>
      <c r="BF52" t="s">
        <v>3</v>
      </c>
      <c r="BG52" t="s">
        <v>3</v>
      </c>
      <c r="BH52">
        <v>3</v>
      </c>
      <c r="BI52">
        <v>2</v>
      </c>
      <c r="BJ52" t="s">
        <v>140</v>
      </c>
      <c r="BM52">
        <v>108001</v>
      </c>
      <c r="BN52">
        <v>0</v>
      </c>
      <c r="BO52" t="s">
        <v>3</v>
      </c>
      <c r="BP52">
        <v>0</v>
      </c>
      <c r="BQ52">
        <v>3</v>
      </c>
      <c r="BR52">
        <v>0</v>
      </c>
      <c r="BS52">
        <v>1</v>
      </c>
      <c r="BT52">
        <v>1</v>
      </c>
      <c r="BU52">
        <v>1</v>
      </c>
      <c r="BV52">
        <v>1</v>
      </c>
      <c r="BW52">
        <v>1</v>
      </c>
      <c r="BX52">
        <v>1</v>
      </c>
      <c r="BY52" t="s">
        <v>3</v>
      </c>
      <c r="BZ52">
        <v>95</v>
      </c>
      <c r="CA52">
        <v>65</v>
      </c>
      <c r="CF52">
        <v>0</v>
      </c>
      <c r="CG52">
        <v>0</v>
      </c>
      <c r="CM52">
        <v>0</v>
      </c>
      <c r="CN52" t="s">
        <v>3</v>
      </c>
      <c r="CO52">
        <v>0</v>
      </c>
      <c r="CP52">
        <f>(P52+Q52+S52)</f>
        <v>39836.9</v>
      </c>
      <c r="CQ52">
        <f>AC52*BC52</f>
        <v>80641.495800000004</v>
      </c>
      <c r="CR52">
        <f>AD52*BB52</f>
        <v>0</v>
      </c>
      <c r="CS52">
        <f>AE52*BS52</f>
        <v>0</v>
      </c>
      <c r="CT52">
        <f>AF52*BA52</f>
        <v>0</v>
      </c>
      <c r="CU52">
        <f>AG52</f>
        <v>0</v>
      </c>
      <c r="CV52">
        <f>AH52</f>
        <v>0</v>
      </c>
      <c r="CW52">
        <f>AI52</f>
        <v>0</v>
      </c>
      <c r="CX52">
        <f>AJ52</f>
        <v>0</v>
      </c>
      <c r="CY52">
        <f>(((S52+R52)*AT52)/100)</f>
        <v>0</v>
      </c>
      <c r="CZ52">
        <f>(((S52+R52)*AU52)/100)</f>
        <v>0</v>
      </c>
      <c r="DC52" t="s">
        <v>3</v>
      </c>
      <c r="DD52" t="s">
        <v>3</v>
      </c>
      <c r="DE52" t="s">
        <v>3</v>
      </c>
      <c r="DF52" t="s">
        <v>3</v>
      </c>
      <c r="DG52" t="s">
        <v>3</v>
      </c>
      <c r="DH52" t="s">
        <v>3</v>
      </c>
      <c r="DI52" t="s">
        <v>3</v>
      </c>
      <c r="DJ52" t="s">
        <v>3</v>
      </c>
      <c r="DK52" t="s">
        <v>3</v>
      </c>
      <c r="DL52" t="s">
        <v>3</v>
      </c>
      <c r="DM52" t="s">
        <v>3</v>
      </c>
      <c r="DN52">
        <v>0</v>
      </c>
      <c r="DO52">
        <v>0</v>
      </c>
      <c r="DP52">
        <v>1</v>
      </c>
      <c r="DQ52">
        <v>1</v>
      </c>
      <c r="DU52">
        <v>1013</v>
      </c>
      <c r="DV52" t="s">
        <v>135</v>
      </c>
      <c r="DW52" t="s">
        <v>137</v>
      </c>
      <c r="DX52">
        <v>1</v>
      </c>
      <c r="EE52">
        <v>38092698</v>
      </c>
      <c r="EF52">
        <v>3</v>
      </c>
      <c r="EG52" t="s">
        <v>16</v>
      </c>
      <c r="EH52">
        <v>0</v>
      </c>
      <c r="EI52" t="s">
        <v>3</v>
      </c>
      <c r="EJ52">
        <v>2</v>
      </c>
      <c r="EK52">
        <v>108001</v>
      </c>
      <c r="EL52" t="s">
        <v>56</v>
      </c>
      <c r="EM52" t="s">
        <v>57</v>
      </c>
      <c r="EO52" t="s">
        <v>3</v>
      </c>
      <c r="EQ52">
        <v>0</v>
      </c>
      <c r="ER52">
        <v>10596.78</v>
      </c>
      <c r="ES52">
        <v>10596.78</v>
      </c>
      <c r="ET52">
        <v>0</v>
      </c>
      <c r="EU52">
        <v>0</v>
      </c>
      <c r="EV52">
        <v>0</v>
      </c>
      <c r="EW52">
        <v>0</v>
      </c>
      <c r="EX52">
        <v>0</v>
      </c>
      <c r="FQ52">
        <v>0</v>
      </c>
      <c r="FR52">
        <f>ROUND(IF(AND(BH52=3,BI52=3),P52,0),2)</f>
        <v>0</v>
      </c>
      <c r="FS52">
        <v>0</v>
      </c>
      <c r="FX52">
        <v>95</v>
      </c>
      <c r="FY52">
        <v>65</v>
      </c>
      <c r="GA52" t="s">
        <v>3</v>
      </c>
      <c r="GD52">
        <v>0</v>
      </c>
      <c r="GF52">
        <v>-1110123209</v>
      </c>
      <c r="GG52">
        <v>1</v>
      </c>
      <c r="GH52">
        <v>1</v>
      </c>
      <c r="GI52">
        <v>4</v>
      </c>
      <c r="GJ52">
        <v>0</v>
      </c>
      <c r="GK52">
        <f>ROUND(R52*(R12)/100,2)</f>
        <v>0</v>
      </c>
      <c r="GL52">
        <f>ROUND(IF(AND(BH52=3,BI52=3,FS52&lt;&gt;0),P52,0),2)</f>
        <v>0</v>
      </c>
      <c r="GM52">
        <f>ROUND(O52+X52+Y52+GK52,2)+GX52</f>
        <v>39836.9</v>
      </c>
      <c r="GN52">
        <f>IF(OR(BI52=0,BI52=1),ROUND(O52+X52+Y52+GK52,2),0)</f>
        <v>0</v>
      </c>
      <c r="GO52">
        <f>IF(BI52=2,ROUND(O52+X52+Y52+GK52,2),0)</f>
        <v>39836.9</v>
      </c>
      <c r="GP52">
        <f>IF(BI52=4,ROUND(O52+X52+Y52+GK52,2)+GX52,0)</f>
        <v>0</v>
      </c>
      <c r="GR52">
        <v>0</v>
      </c>
      <c r="GS52">
        <v>3</v>
      </c>
      <c r="GT52">
        <v>0</v>
      </c>
      <c r="GU52" t="s">
        <v>3</v>
      </c>
      <c r="GV52">
        <f>ROUND(GT52,2)</f>
        <v>0</v>
      </c>
      <c r="GW52">
        <v>1</v>
      </c>
      <c r="GX52">
        <f>ROUND(GV52*GW52*I52,2)</f>
        <v>0</v>
      </c>
      <c r="HA52">
        <v>0</v>
      </c>
      <c r="HB52">
        <v>0</v>
      </c>
      <c r="IK52">
        <v>0</v>
      </c>
    </row>
    <row r="53" spans="1:245" x14ac:dyDescent="0.2">
      <c r="A53">
        <v>18</v>
      </c>
      <c r="B53">
        <v>1</v>
      </c>
      <c r="C53">
        <v>116</v>
      </c>
      <c r="E53" t="s">
        <v>138</v>
      </c>
      <c r="F53" t="s">
        <v>142</v>
      </c>
      <c r="G53" t="s">
        <v>264</v>
      </c>
      <c r="H53" t="s">
        <v>135</v>
      </c>
      <c r="I53">
        <f>I51*J53</f>
        <v>0.98599999999999999</v>
      </c>
      <c r="J53">
        <v>6.6130114017437958E-2</v>
      </c>
      <c r="O53">
        <f>ROUND(CP53,2)</f>
        <v>54833.03</v>
      </c>
      <c r="P53">
        <f>ROUND(CQ53*I53,2)</f>
        <v>54833.03</v>
      </c>
      <c r="Q53">
        <f>ROUND(CR53*I53,2)</f>
        <v>0</v>
      </c>
      <c r="R53">
        <f>ROUND(CS53*I53,2)</f>
        <v>0</v>
      </c>
      <c r="S53">
        <f>ROUND(CT53*I53,2)</f>
        <v>0</v>
      </c>
      <c r="T53">
        <f>ROUND(CU53*I53,2)</f>
        <v>0</v>
      </c>
      <c r="U53">
        <f>CV53*I53</f>
        <v>0</v>
      </c>
      <c r="V53">
        <f>CW53*I53</f>
        <v>0</v>
      </c>
      <c r="W53">
        <f>ROUND(CX53*I53,2)</f>
        <v>0</v>
      </c>
      <c r="X53">
        <f>ROUND(CY53,2)</f>
        <v>0</v>
      </c>
      <c r="Y53">
        <f>ROUND(CZ53,2)</f>
        <v>0</v>
      </c>
      <c r="AA53">
        <v>39047297</v>
      </c>
      <c r="AB53">
        <f>ROUND((AC53+AD53+AF53),2)</f>
        <v>7307.7</v>
      </c>
      <c r="AC53">
        <f>ROUND((ES53),2)</f>
        <v>7307.7</v>
      </c>
      <c r="AD53">
        <f>ROUND((((ET53)-(EU53))+AE53),2)</f>
        <v>0</v>
      </c>
      <c r="AE53">
        <f>ROUND((EU53),2)</f>
        <v>0</v>
      </c>
      <c r="AF53">
        <f>ROUND((EV53),2)</f>
        <v>0</v>
      </c>
      <c r="AG53">
        <f>ROUND((AP53),2)</f>
        <v>0</v>
      </c>
      <c r="AH53">
        <f>(EW53)</f>
        <v>0</v>
      </c>
      <c r="AI53">
        <f>(EX53)</f>
        <v>0</v>
      </c>
      <c r="AJ53">
        <f>ROUND((AS53),2)</f>
        <v>0</v>
      </c>
      <c r="AK53">
        <v>7307.7</v>
      </c>
      <c r="AL53">
        <v>7307.7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  <c r="AS53">
        <v>0</v>
      </c>
      <c r="AT53">
        <v>95</v>
      </c>
      <c r="AU53">
        <v>65</v>
      </c>
      <c r="AV53">
        <v>1</v>
      </c>
      <c r="AW53">
        <v>1</v>
      </c>
      <c r="AZ53">
        <v>7.61</v>
      </c>
      <c r="BA53">
        <v>1</v>
      </c>
      <c r="BB53">
        <v>1</v>
      </c>
      <c r="BC53">
        <v>7.61</v>
      </c>
      <c r="BD53" t="s">
        <v>3</v>
      </c>
      <c r="BE53" t="s">
        <v>3</v>
      </c>
      <c r="BF53" t="s">
        <v>3</v>
      </c>
      <c r="BG53" t="s">
        <v>3</v>
      </c>
      <c r="BH53">
        <v>3</v>
      </c>
      <c r="BI53">
        <v>2</v>
      </c>
      <c r="BJ53" t="s">
        <v>143</v>
      </c>
      <c r="BM53">
        <v>108001</v>
      </c>
      <c r="BN53">
        <v>0</v>
      </c>
      <c r="BO53" t="s">
        <v>3</v>
      </c>
      <c r="BP53">
        <v>0</v>
      </c>
      <c r="BQ53">
        <v>3</v>
      </c>
      <c r="BR53">
        <v>0</v>
      </c>
      <c r="BS53">
        <v>1</v>
      </c>
      <c r="BT53">
        <v>1</v>
      </c>
      <c r="BU53">
        <v>1</v>
      </c>
      <c r="BV53">
        <v>1</v>
      </c>
      <c r="BW53">
        <v>1</v>
      </c>
      <c r="BX53">
        <v>1</v>
      </c>
      <c r="BY53" t="s">
        <v>3</v>
      </c>
      <c r="BZ53">
        <v>95</v>
      </c>
      <c r="CA53">
        <v>65</v>
      </c>
      <c r="CF53">
        <v>0</v>
      </c>
      <c r="CG53">
        <v>0</v>
      </c>
      <c r="CM53">
        <v>0</v>
      </c>
      <c r="CN53" t="s">
        <v>3</v>
      </c>
      <c r="CO53">
        <v>0</v>
      </c>
      <c r="CP53">
        <f>(P53+Q53+S53)</f>
        <v>54833.03</v>
      </c>
      <c r="CQ53">
        <f>AC53*BC53</f>
        <v>55611.597000000002</v>
      </c>
      <c r="CR53">
        <f>AD53*BB53</f>
        <v>0</v>
      </c>
      <c r="CS53">
        <f>AE53*BS53</f>
        <v>0</v>
      </c>
      <c r="CT53">
        <f>AF53*BA53</f>
        <v>0</v>
      </c>
      <c r="CU53">
        <f>AG53</f>
        <v>0</v>
      </c>
      <c r="CV53">
        <f>AH53</f>
        <v>0</v>
      </c>
      <c r="CW53">
        <f>AI53</f>
        <v>0</v>
      </c>
      <c r="CX53">
        <f>AJ53</f>
        <v>0</v>
      </c>
      <c r="CY53">
        <f>(((S53+R53)*AT53)/100)</f>
        <v>0</v>
      </c>
      <c r="CZ53">
        <f>(((S53+R53)*AU53)/100)</f>
        <v>0</v>
      </c>
      <c r="DC53" t="s">
        <v>3</v>
      </c>
      <c r="DD53" t="s">
        <v>3</v>
      </c>
      <c r="DE53" t="s">
        <v>3</v>
      </c>
      <c r="DF53" t="s">
        <v>3</v>
      </c>
      <c r="DG53" t="s">
        <v>3</v>
      </c>
      <c r="DH53" t="s">
        <v>3</v>
      </c>
      <c r="DI53" t="s">
        <v>3</v>
      </c>
      <c r="DJ53" t="s">
        <v>3</v>
      </c>
      <c r="DK53" t="s">
        <v>3</v>
      </c>
      <c r="DL53" t="s">
        <v>3</v>
      </c>
      <c r="DM53" t="s">
        <v>3</v>
      </c>
      <c r="DN53">
        <v>0</v>
      </c>
      <c r="DO53">
        <v>0</v>
      </c>
      <c r="DP53">
        <v>1</v>
      </c>
      <c r="DQ53">
        <v>1</v>
      </c>
      <c r="DU53">
        <v>1013</v>
      </c>
      <c r="DV53" t="s">
        <v>135</v>
      </c>
      <c r="DW53" t="s">
        <v>137</v>
      </c>
      <c r="DX53">
        <v>1</v>
      </c>
      <c r="EE53">
        <v>38092698</v>
      </c>
      <c r="EF53">
        <v>3</v>
      </c>
      <c r="EG53" t="s">
        <v>16</v>
      </c>
      <c r="EH53">
        <v>0</v>
      </c>
      <c r="EI53" t="s">
        <v>3</v>
      </c>
      <c r="EJ53">
        <v>2</v>
      </c>
      <c r="EK53">
        <v>108001</v>
      </c>
      <c r="EL53" t="s">
        <v>56</v>
      </c>
      <c r="EM53" t="s">
        <v>57</v>
      </c>
      <c r="EO53" t="s">
        <v>3</v>
      </c>
      <c r="EQ53">
        <v>0</v>
      </c>
      <c r="ER53">
        <v>7307.7</v>
      </c>
      <c r="ES53">
        <v>7307.7</v>
      </c>
      <c r="ET53">
        <v>0</v>
      </c>
      <c r="EU53">
        <v>0</v>
      </c>
      <c r="EV53">
        <v>0</v>
      </c>
      <c r="EW53">
        <v>0</v>
      </c>
      <c r="EX53">
        <v>0</v>
      </c>
      <c r="FQ53">
        <v>0</v>
      </c>
      <c r="FR53">
        <f>ROUND(IF(AND(BH53=3,BI53=3),P53,0),2)</f>
        <v>0</v>
      </c>
      <c r="FS53">
        <v>0</v>
      </c>
      <c r="FX53">
        <v>95</v>
      </c>
      <c r="FY53">
        <v>65</v>
      </c>
      <c r="GA53" t="s">
        <v>3</v>
      </c>
      <c r="GD53">
        <v>0</v>
      </c>
      <c r="GF53">
        <v>287234314</v>
      </c>
      <c r="GG53">
        <v>1</v>
      </c>
      <c r="GH53">
        <v>1</v>
      </c>
      <c r="GI53">
        <v>4</v>
      </c>
      <c r="GJ53">
        <v>0</v>
      </c>
      <c r="GK53">
        <f>ROUND(R53*(R12)/100,2)</f>
        <v>0</v>
      </c>
      <c r="GL53">
        <f>ROUND(IF(AND(BH53=3,BI53=3,FS53&lt;&gt;0),P53,0),2)</f>
        <v>0</v>
      </c>
      <c r="GM53">
        <f>ROUND(O53+X53+Y53+GK53,2)+GX53</f>
        <v>54833.03</v>
      </c>
      <c r="GN53">
        <f>IF(OR(BI53=0,BI53=1),ROUND(O53+X53+Y53+GK53,2),0)</f>
        <v>0</v>
      </c>
      <c r="GO53">
        <f>IF(BI53=2,ROUND(O53+X53+Y53+GK53,2),0)</f>
        <v>54833.03</v>
      </c>
      <c r="GP53">
        <f>IF(BI53=4,ROUND(O53+X53+Y53+GK53,2)+GX53,0)</f>
        <v>0</v>
      </c>
      <c r="GR53">
        <v>0</v>
      </c>
      <c r="GS53">
        <v>3</v>
      </c>
      <c r="GT53">
        <v>0</v>
      </c>
      <c r="GU53" t="s">
        <v>3</v>
      </c>
      <c r="GV53">
        <f>ROUND(GT53,2)</f>
        <v>0</v>
      </c>
      <c r="GW53">
        <v>1</v>
      </c>
      <c r="GX53">
        <f>ROUND(GV53*GW53*I53,2)</f>
        <v>0</v>
      </c>
      <c r="HA53">
        <v>0</v>
      </c>
      <c r="HB53">
        <v>0</v>
      </c>
      <c r="IK53">
        <v>0</v>
      </c>
    </row>
    <row r="54" spans="1:245" x14ac:dyDescent="0.2">
      <c r="A54">
        <v>18</v>
      </c>
      <c r="B54">
        <v>1</v>
      </c>
      <c r="C54">
        <v>114</v>
      </c>
      <c r="E54" t="s">
        <v>141</v>
      </c>
      <c r="F54" t="s">
        <v>324</v>
      </c>
      <c r="G54" t="s">
        <v>323</v>
      </c>
      <c r="H54" t="s">
        <v>135</v>
      </c>
      <c r="I54">
        <v>0</v>
      </c>
      <c r="J54">
        <v>2.9101274312541916E-4</v>
      </c>
      <c r="O54">
        <f>ROUND(CP54,2)</f>
        <v>0</v>
      </c>
      <c r="P54">
        <f>ROUND(CQ54*I54,2)</f>
        <v>0</v>
      </c>
      <c r="Q54">
        <f>ROUND(CR54*I54,2)</f>
        <v>0</v>
      </c>
      <c r="R54">
        <f>ROUND(CS54*I54,2)</f>
        <v>0</v>
      </c>
      <c r="S54">
        <f>ROUND(CT54*I54,2)</f>
        <v>0</v>
      </c>
      <c r="T54">
        <f>ROUND(CU54*I54,2)</f>
        <v>0</v>
      </c>
      <c r="U54">
        <f>CV54*I54</f>
        <v>0</v>
      </c>
      <c r="V54">
        <f>CW54*I54</f>
        <v>0</v>
      </c>
      <c r="W54">
        <f>ROUND(CX54*I54,2)</f>
        <v>0</v>
      </c>
      <c r="X54">
        <f>ROUND(CY54,2)</f>
        <v>0</v>
      </c>
      <c r="Y54">
        <f>ROUND(CZ54,2)</f>
        <v>0</v>
      </c>
      <c r="AA54">
        <v>39047297</v>
      </c>
      <c r="AB54">
        <f>ROUND((AC54+AD54+AF54),2)</f>
        <v>1150.19</v>
      </c>
      <c r="AC54">
        <f>ROUND((ES54),2)</f>
        <v>1150.19</v>
      </c>
      <c r="AD54">
        <f>ROUND((((ET54)-(EU54))+AE54),2)</f>
        <v>0</v>
      </c>
      <c r="AE54">
        <f>ROUND((EU54),2)</f>
        <v>0</v>
      </c>
      <c r="AF54">
        <f>ROUND((EV54),2)</f>
        <v>0</v>
      </c>
      <c r="AG54">
        <f>ROUND((AP54),2)</f>
        <v>0</v>
      </c>
      <c r="AH54">
        <f>(EW54)</f>
        <v>0</v>
      </c>
      <c r="AI54">
        <f>(EX54)</f>
        <v>0</v>
      </c>
      <c r="AJ54">
        <f>ROUND((AS54),2)</f>
        <v>0</v>
      </c>
      <c r="AK54">
        <v>1150.19</v>
      </c>
      <c r="AL54">
        <v>1150.19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  <c r="AS54">
        <v>0</v>
      </c>
      <c r="AT54">
        <v>95</v>
      </c>
      <c r="AU54">
        <v>65</v>
      </c>
      <c r="AV54">
        <v>1</v>
      </c>
      <c r="AW54">
        <v>1</v>
      </c>
      <c r="AZ54">
        <v>7.61</v>
      </c>
      <c r="BA54">
        <v>1</v>
      </c>
      <c r="BB54">
        <v>1</v>
      </c>
      <c r="BC54">
        <v>7.61</v>
      </c>
      <c r="BD54" t="s">
        <v>3</v>
      </c>
      <c r="BE54" t="s">
        <v>3</v>
      </c>
      <c r="BF54" t="s">
        <v>3</v>
      </c>
      <c r="BG54" t="s">
        <v>3</v>
      </c>
      <c r="BH54">
        <v>3</v>
      </c>
      <c r="BI54">
        <v>2</v>
      </c>
      <c r="BJ54" t="s">
        <v>322</v>
      </c>
      <c r="BM54">
        <v>108001</v>
      </c>
      <c r="BN54">
        <v>0</v>
      </c>
      <c r="BO54" t="s">
        <v>3</v>
      </c>
      <c r="BP54">
        <v>0</v>
      </c>
      <c r="BQ54">
        <v>3</v>
      </c>
      <c r="BR54">
        <v>0</v>
      </c>
      <c r="BS54">
        <v>1</v>
      </c>
      <c r="BT54">
        <v>1</v>
      </c>
      <c r="BU54">
        <v>1</v>
      </c>
      <c r="BV54">
        <v>1</v>
      </c>
      <c r="BW54">
        <v>1</v>
      </c>
      <c r="BX54">
        <v>1</v>
      </c>
      <c r="BY54" t="s">
        <v>3</v>
      </c>
      <c r="BZ54">
        <v>95</v>
      </c>
      <c r="CA54">
        <v>65</v>
      </c>
      <c r="CF54">
        <v>0</v>
      </c>
      <c r="CG54">
        <v>0</v>
      </c>
      <c r="CM54">
        <v>0</v>
      </c>
      <c r="CN54" t="s">
        <v>3</v>
      </c>
      <c r="CO54">
        <v>0</v>
      </c>
      <c r="CP54">
        <f>(P54+Q54+S54)</f>
        <v>0</v>
      </c>
      <c r="CQ54">
        <f>AC54*BC54</f>
        <v>8752.9459000000006</v>
      </c>
      <c r="CR54">
        <f>AD54*BB54</f>
        <v>0</v>
      </c>
      <c r="CS54">
        <f>AE54*BS54</f>
        <v>0</v>
      </c>
      <c r="CT54">
        <f>AF54*BA54</f>
        <v>0</v>
      </c>
      <c r="CU54">
        <f>AG54</f>
        <v>0</v>
      </c>
      <c r="CV54">
        <f>AH54</f>
        <v>0</v>
      </c>
      <c r="CW54">
        <f>AI54</f>
        <v>0</v>
      </c>
      <c r="CX54">
        <f>AJ54</f>
        <v>0</v>
      </c>
      <c r="CY54">
        <f>(((S54+R54)*AT54)/100)</f>
        <v>0</v>
      </c>
      <c r="CZ54">
        <f>(((S54+R54)*AU54)/100)</f>
        <v>0</v>
      </c>
      <c r="DC54" t="s">
        <v>3</v>
      </c>
      <c r="DD54" t="s">
        <v>3</v>
      </c>
      <c r="DE54" t="s">
        <v>3</v>
      </c>
      <c r="DF54" t="s">
        <v>3</v>
      </c>
      <c r="DG54" t="s">
        <v>3</v>
      </c>
      <c r="DH54" t="s">
        <v>3</v>
      </c>
      <c r="DI54" t="s">
        <v>3</v>
      </c>
      <c r="DJ54" t="s">
        <v>3</v>
      </c>
      <c r="DK54" t="s">
        <v>3</v>
      </c>
      <c r="DL54" t="s">
        <v>3</v>
      </c>
      <c r="DM54" t="s">
        <v>3</v>
      </c>
      <c r="DN54">
        <v>0</v>
      </c>
      <c r="DO54">
        <v>0</v>
      </c>
      <c r="DP54">
        <v>1</v>
      </c>
      <c r="DQ54">
        <v>1</v>
      </c>
      <c r="DU54">
        <v>1013</v>
      </c>
      <c r="DV54" t="s">
        <v>135</v>
      </c>
      <c r="DW54" t="s">
        <v>137</v>
      </c>
      <c r="DX54">
        <v>1</v>
      </c>
      <c r="EE54">
        <v>38092698</v>
      </c>
      <c r="EF54">
        <v>3</v>
      </c>
      <c r="EG54" t="s">
        <v>16</v>
      </c>
      <c r="EH54">
        <v>0</v>
      </c>
      <c r="EI54" t="s">
        <v>3</v>
      </c>
      <c r="EJ54">
        <v>2</v>
      </c>
      <c r="EK54">
        <v>108001</v>
      </c>
      <c r="EL54" t="s">
        <v>56</v>
      </c>
      <c r="EM54" t="s">
        <v>57</v>
      </c>
      <c r="EO54" t="s">
        <v>3</v>
      </c>
      <c r="EQ54">
        <v>0</v>
      </c>
      <c r="ER54">
        <v>1150.19</v>
      </c>
      <c r="ES54">
        <v>1150.19</v>
      </c>
      <c r="ET54">
        <v>0</v>
      </c>
      <c r="EU54">
        <v>0</v>
      </c>
      <c r="EV54">
        <v>0</v>
      </c>
      <c r="EW54">
        <v>0</v>
      </c>
      <c r="EX54">
        <v>0</v>
      </c>
      <c r="FQ54">
        <v>0</v>
      </c>
      <c r="FR54">
        <f>ROUND(IF(AND(BH54=3,BI54=3),P54,0),2)</f>
        <v>0</v>
      </c>
      <c r="FS54">
        <v>0</v>
      </c>
      <c r="FX54">
        <v>95</v>
      </c>
      <c r="FY54">
        <v>65</v>
      </c>
      <c r="GA54" t="s">
        <v>3</v>
      </c>
      <c r="GD54">
        <v>0</v>
      </c>
      <c r="GF54">
        <v>-1545624813</v>
      </c>
      <c r="GG54">
        <v>1</v>
      </c>
      <c r="GH54">
        <v>1</v>
      </c>
      <c r="GI54">
        <v>4</v>
      </c>
      <c r="GJ54">
        <v>0</v>
      </c>
      <c r="GK54">
        <f>ROUND(R54*(R12)/100,2)</f>
        <v>0</v>
      </c>
      <c r="GL54">
        <f>ROUND(IF(AND(BH54=3,BI54=3,FS54&lt;&gt;0),P54,0),2)</f>
        <v>0</v>
      </c>
      <c r="GM54">
        <f>ROUND(O54+X54+Y54+GK54,2)+GX54</f>
        <v>0</v>
      </c>
      <c r="GN54">
        <f>IF(OR(BI54=0,BI54=1),ROUND(O54+X54+Y54+GK54,2),0)</f>
        <v>0</v>
      </c>
      <c r="GO54">
        <f>IF(BI54=2,ROUND(O54+X54+Y54+GK54,2),0)</f>
        <v>0</v>
      </c>
      <c r="GP54">
        <f>IF(BI54=4,ROUND(O54+X54+Y54+GK54,2)+GX54,0)</f>
        <v>0</v>
      </c>
      <c r="GR54">
        <v>0</v>
      </c>
      <c r="GS54">
        <v>3</v>
      </c>
      <c r="GT54">
        <v>0</v>
      </c>
      <c r="GU54" t="s">
        <v>3</v>
      </c>
      <c r="GV54">
        <f>ROUND(GT54,2)</f>
        <v>0</v>
      </c>
      <c r="GW54">
        <v>1</v>
      </c>
      <c r="GX54">
        <f>ROUND(GV54*GW54*I54,2)</f>
        <v>0</v>
      </c>
      <c r="HA54">
        <v>0</v>
      </c>
      <c r="HB54">
        <v>0</v>
      </c>
      <c r="IK54">
        <v>0</v>
      </c>
    </row>
    <row r="55" spans="1:245" x14ac:dyDescent="0.2">
      <c r="A55">
        <v>18</v>
      </c>
      <c r="B55">
        <v>1</v>
      </c>
      <c r="C55">
        <v>115</v>
      </c>
      <c r="E55" t="s">
        <v>422</v>
      </c>
      <c r="F55" t="s">
        <v>133</v>
      </c>
      <c r="G55" t="s">
        <v>134</v>
      </c>
      <c r="H55" t="s">
        <v>135</v>
      </c>
      <c r="I55">
        <f>I51*J55</f>
        <v>1.0999999999999999E-2</v>
      </c>
      <c r="J55">
        <v>7.3775989268947014E-4</v>
      </c>
      <c r="O55">
        <f>ROUND(CP55,2)</f>
        <v>1662.73</v>
      </c>
      <c r="P55">
        <f>ROUND(CQ55*I55,2)</f>
        <v>1662.73</v>
      </c>
      <c r="Q55">
        <f>ROUND(CR55*I55,2)</f>
        <v>0</v>
      </c>
      <c r="R55">
        <f>ROUND(CS55*I55,2)</f>
        <v>0</v>
      </c>
      <c r="S55">
        <f>ROUND(CT55*I55,2)</f>
        <v>0</v>
      </c>
      <c r="T55">
        <f>ROUND(CU55*I55,2)</f>
        <v>0</v>
      </c>
      <c r="U55">
        <f>CV55*I55</f>
        <v>0</v>
      </c>
      <c r="V55">
        <f>CW55*I55</f>
        <v>0</v>
      </c>
      <c r="W55">
        <f>ROUND(CX55*I55,2)</f>
        <v>0</v>
      </c>
      <c r="X55">
        <f>ROUND(CY55,2)</f>
        <v>0</v>
      </c>
      <c r="Y55">
        <f>ROUND(CZ55,2)</f>
        <v>0</v>
      </c>
      <c r="AA55">
        <v>39047297</v>
      </c>
      <c r="AB55">
        <f>ROUND((AC55+AD55+AF55),2)</f>
        <v>19862.939999999999</v>
      </c>
      <c r="AC55">
        <f>ROUND((ES55),2)</f>
        <v>19862.939999999999</v>
      </c>
      <c r="AD55">
        <f>ROUND((((ET55)-(EU55))+AE55),2)</f>
        <v>0</v>
      </c>
      <c r="AE55">
        <f>ROUND((EU55),2)</f>
        <v>0</v>
      </c>
      <c r="AF55">
        <f>ROUND((EV55),2)</f>
        <v>0</v>
      </c>
      <c r="AG55">
        <f>ROUND((AP55),2)</f>
        <v>0</v>
      </c>
      <c r="AH55">
        <f>(EW55)</f>
        <v>0</v>
      </c>
      <c r="AI55">
        <f>(EX55)</f>
        <v>0</v>
      </c>
      <c r="AJ55">
        <f>ROUND((AS55),2)</f>
        <v>0</v>
      </c>
      <c r="AK55">
        <v>19862.939999999999</v>
      </c>
      <c r="AL55">
        <v>19862.939999999999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  <c r="AS55">
        <v>0</v>
      </c>
      <c r="AT55">
        <v>95</v>
      </c>
      <c r="AU55">
        <v>65</v>
      </c>
      <c r="AV55">
        <v>1</v>
      </c>
      <c r="AW55">
        <v>1</v>
      </c>
      <c r="AZ55">
        <v>7.61</v>
      </c>
      <c r="BA55">
        <v>1</v>
      </c>
      <c r="BB55">
        <v>1</v>
      </c>
      <c r="BC55">
        <v>7.61</v>
      </c>
      <c r="BD55" t="s">
        <v>3</v>
      </c>
      <c r="BE55" t="s">
        <v>3</v>
      </c>
      <c r="BF55" t="s">
        <v>3</v>
      </c>
      <c r="BG55" t="s">
        <v>3</v>
      </c>
      <c r="BH55">
        <v>3</v>
      </c>
      <c r="BI55">
        <v>2</v>
      </c>
      <c r="BJ55" t="s">
        <v>136</v>
      </c>
      <c r="BM55">
        <v>108001</v>
      </c>
      <c r="BN55">
        <v>0</v>
      </c>
      <c r="BO55" t="s">
        <v>3</v>
      </c>
      <c r="BP55">
        <v>0</v>
      </c>
      <c r="BQ55">
        <v>3</v>
      </c>
      <c r="BR55">
        <v>0</v>
      </c>
      <c r="BS55">
        <v>1</v>
      </c>
      <c r="BT55">
        <v>1</v>
      </c>
      <c r="BU55">
        <v>1</v>
      </c>
      <c r="BV55">
        <v>1</v>
      </c>
      <c r="BW55">
        <v>1</v>
      </c>
      <c r="BX55">
        <v>1</v>
      </c>
      <c r="BY55" t="s">
        <v>3</v>
      </c>
      <c r="BZ55">
        <v>95</v>
      </c>
      <c r="CA55">
        <v>65</v>
      </c>
      <c r="CF55">
        <v>0</v>
      </c>
      <c r="CG55">
        <v>0</v>
      </c>
      <c r="CM55">
        <v>0</v>
      </c>
      <c r="CN55" t="s">
        <v>3</v>
      </c>
      <c r="CO55">
        <v>0</v>
      </c>
      <c r="CP55">
        <f>(P55+Q55+S55)</f>
        <v>1662.73</v>
      </c>
      <c r="CQ55">
        <f>AC55*BC55</f>
        <v>151156.97339999999</v>
      </c>
      <c r="CR55">
        <f>AD55*BB55</f>
        <v>0</v>
      </c>
      <c r="CS55">
        <f>AE55*BS55</f>
        <v>0</v>
      </c>
      <c r="CT55">
        <f>AF55*BA55</f>
        <v>0</v>
      </c>
      <c r="CU55">
        <f>AG55</f>
        <v>0</v>
      </c>
      <c r="CV55">
        <f>AH55</f>
        <v>0</v>
      </c>
      <c r="CW55">
        <f>AI55</f>
        <v>0</v>
      </c>
      <c r="CX55">
        <f>AJ55</f>
        <v>0</v>
      </c>
      <c r="CY55">
        <f>(((S55+R55)*AT55)/100)</f>
        <v>0</v>
      </c>
      <c r="CZ55">
        <f>(((S55+R55)*AU55)/100)</f>
        <v>0</v>
      </c>
      <c r="DC55" t="s">
        <v>3</v>
      </c>
      <c r="DD55" t="s">
        <v>3</v>
      </c>
      <c r="DE55" t="s">
        <v>3</v>
      </c>
      <c r="DF55" t="s">
        <v>3</v>
      </c>
      <c r="DG55" t="s">
        <v>3</v>
      </c>
      <c r="DH55" t="s">
        <v>3</v>
      </c>
      <c r="DI55" t="s">
        <v>3</v>
      </c>
      <c r="DJ55" t="s">
        <v>3</v>
      </c>
      <c r="DK55" t="s">
        <v>3</v>
      </c>
      <c r="DL55" t="s">
        <v>3</v>
      </c>
      <c r="DM55" t="s">
        <v>3</v>
      </c>
      <c r="DN55">
        <v>0</v>
      </c>
      <c r="DO55">
        <v>0</v>
      </c>
      <c r="DP55">
        <v>1</v>
      </c>
      <c r="DQ55">
        <v>1</v>
      </c>
      <c r="DU55">
        <v>1013</v>
      </c>
      <c r="DV55" t="s">
        <v>135</v>
      </c>
      <c r="DW55" t="s">
        <v>137</v>
      </c>
      <c r="DX55">
        <v>1</v>
      </c>
      <c r="EE55">
        <v>38092698</v>
      </c>
      <c r="EF55">
        <v>3</v>
      </c>
      <c r="EG55" t="s">
        <v>16</v>
      </c>
      <c r="EH55">
        <v>0</v>
      </c>
      <c r="EI55" t="s">
        <v>3</v>
      </c>
      <c r="EJ55">
        <v>2</v>
      </c>
      <c r="EK55">
        <v>108001</v>
      </c>
      <c r="EL55" t="s">
        <v>56</v>
      </c>
      <c r="EM55" t="s">
        <v>57</v>
      </c>
      <c r="EO55" t="s">
        <v>3</v>
      </c>
      <c r="EQ55">
        <v>0</v>
      </c>
      <c r="ER55">
        <v>19862.939999999999</v>
      </c>
      <c r="ES55">
        <v>19862.939999999999</v>
      </c>
      <c r="ET55">
        <v>0</v>
      </c>
      <c r="EU55">
        <v>0</v>
      </c>
      <c r="EV55">
        <v>0</v>
      </c>
      <c r="EW55">
        <v>0</v>
      </c>
      <c r="EX55">
        <v>0</v>
      </c>
      <c r="FQ55">
        <v>0</v>
      </c>
      <c r="FR55">
        <f>ROUND(IF(AND(BH55=3,BI55=3),P55,0),2)</f>
        <v>0</v>
      </c>
      <c r="FS55">
        <v>0</v>
      </c>
      <c r="FX55">
        <v>95</v>
      </c>
      <c r="FY55">
        <v>65</v>
      </c>
      <c r="GA55" t="s">
        <v>3</v>
      </c>
      <c r="GD55">
        <v>0</v>
      </c>
      <c r="GF55">
        <v>-1945804292</v>
      </c>
      <c r="GG55">
        <v>1</v>
      </c>
      <c r="GH55">
        <v>1</v>
      </c>
      <c r="GI55">
        <v>4</v>
      </c>
      <c r="GJ55">
        <v>0</v>
      </c>
      <c r="GK55">
        <f>ROUND(R55*(R12)/100,2)</f>
        <v>0</v>
      </c>
      <c r="GL55">
        <f>ROUND(IF(AND(BH55=3,BI55=3,FS55&lt;&gt;0),P55,0),2)</f>
        <v>0</v>
      </c>
      <c r="GM55">
        <f>ROUND(O55+X55+Y55+GK55,2)+GX55</f>
        <v>1662.73</v>
      </c>
      <c r="GN55">
        <f>IF(OR(BI55=0,BI55=1),ROUND(O55+X55+Y55+GK55,2),0)</f>
        <v>0</v>
      </c>
      <c r="GO55">
        <f>IF(BI55=2,ROUND(O55+X55+Y55+GK55,2),0)</f>
        <v>1662.73</v>
      </c>
      <c r="GP55">
        <f>IF(BI55=4,ROUND(O55+X55+Y55+GK55,2)+GX55,0)</f>
        <v>0</v>
      </c>
      <c r="GR55">
        <v>0</v>
      </c>
      <c r="GS55">
        <v>3</v>
      </c>
      <c r="GT55">
        <v>0</v>
      </c>
      <c r="GU55" t="s">
        <v>3</v>
      </c>
      <c r="GV55">
        <f>ROUND(GT55,2)</f>
        <v>0</v>
      </c>
      <c r="GW55">
        <v>1</v>
      </c>
      <c r="GX55">
        <f>ROUND(GV55*GW55*I55,2)</f>
        <v>0</v>
      </c>
      <c r="HA55">
        <v>0</v>
      </c>
      <c r="HB55">
        <v>0</v>
      </c>
      <c r="IK55">
        <v>0</v>
      </c>
    </row>
    <row r="57" spans="1:245" x14ac:dyDescent="0.2">
      <c r="A57" s="2">
        <v>51</v>
      </c>
      <c r="B57" s="2">
        <f>B20</f>
        <v>1</v>
      </c>
      <c r="C57" s="2">
        <f>A20</f>
        <v>3</v>
      </c>
      <c r="D57" s="2">
        <f>ROW(A20)</f>
        <v>20</v>
      </c>
      <c r="E57" s="2"/>
      <c r="F57" s="2" t="str">
        <f>IF(F20&lt;&gt;"",F20,"")</f>
        <v>Новая локальная смета</v>
      </c>
      <c r="G57" s="2" t="str">
        <f>IF(G20&lt;&gt;"",G20,"")</f>
        <v>Новая локальная смета</v>
      </c>
      <c r="H57" s="2">
        <v>0</v>
      </c>
      <c r="I57" s="2"/>
      <c r="J57" s="2"/>
      <c r="K57" s="2"/>
      <c r="L57" s="2"/>
      <c r="M57" s="2"/>
      <c r="N57" s="2"/>
      <c r="O57" s="2">
        <f>ROUND(AB57,2)</f>
        <v>345058.49</v>
      </c>
      <c r="P57" s="2">
        <f>ROUND(AC57,2)</f>
        <v>285173.18</v>
      </c>
      <c r="Q57" s="2">
        <f>ROUND(AD57,2)</f>
        <v>7299.4</v>
      </c>
      <c r="R57" s="2">
        <f>ROUND(AE57,2)</f>
        <v>836.01</v>
      </c>
      <c r="S57" s="2">
        <f>ROUND(AF57,2)</f>
        <v>52585.91</v>
      </c>
      <c r="T57" s="2">
        <f>ROUND(AG57,2)</f>
        <v>0</v>
      </c>
      <c r="U57" s="2">
        <f>AH57</f>
        <v>687.94389999999987</v>
      </c>
      <c r="V57" s="2">
        <f>AI57</f>
        <v>9.0068000000000019</v>
      </c>
      <c r="W57" s="2">
        <f>ROUND(AJ57,2)</f>
        <v>0</v>
      </c>
      <c r="X57" s="2">
        <f>ROUND(AK57,2)</f>
        <v>48245.66</v>
      </c>
      <c r="Y57" s="2">
        <f>ROUND(AL57,2)</f>
        <v>33952.699999999997</v>
      </c>
      <c r="Z57" s="2"/>
      <c r="AA57" s="2"/>
      <c r="AB57" s="2">
        <f>ROUND(SUMIF(AA24:AA55,"=39047297",O24:O55),2)</f>
        <v>345058.49</v>
      </c>
      <c r="AC57" s="2">
        <f>ROUND(SUMIF(AA24:AA55,"=39047297",P24:P55),2)</f>
        <v>285173.18</v>
      </c>
      <c r="AD57" s="2">
        <f>ROUND(SUMIF(AA24:AA55,"=39047297",Q24:Q55),2)</f>
        <v>7299.4</v>
      </c>
      <c r="AE57" s="2">
        <f>ROUND(SUMIF(AA24:AA55,"=39047297",R24:R55),2)</f>
        <v>836.01</v>
      </c>
      <c r="AF57" s="2">
        <f>ROUND(SUMIF(AA24:AA55,"=39047297",S24:S55),2)</f>
        <v>52585.91</v>
      </c>
      <c r="AG57" s="2">
        <f>ROUND(SUMIF(AA24:AA55,"=39047297",T24:T55),2)</f>
        <v>0</v>
      </c>
      <c r="AH57" s="2">
        <f>SUMIF(AA24:AA55,"=39047297",U24:U55)</f>
        <v>687.94389999999987</v>
      </c>
      <c r="AI57" s="2">
        <f>SUMIF(AA24:AA55,"=39047297",V24:V55)</f>
        <v>9.0068000000000019</v>
      </c>
      <c r="AJ57" s="2">
        <f>ROUND(SUMIF(AA24:AA55,"=39047297",W24:W55),2)</f>
        <v>0</v>
      </c>
      <c r="AK57" s="2">
        <f>ROUND(SUMIF(AA24:AA55,"=39047297",X24:X55),2)</f>
        <v>48245.66</v>
      </c>
      <c r="AL57" s="2">
        <f>ROUND(SUMIF(AA24:AA55,"=39047297",Y24:Y55),2)</f>
        <v>33952.699999999997</v>
      </c>
      <c r="AM57" s="2"/>
      <c r="AN57" s="2"/>
      <c r="AO57" s="2">
        <f>ROUND(BX57,2)</f>
        <v>0</v>
      </c>
      <c r="AP57" s="2">
        <f>ROUND(BY57,2)</f>
        <v>0</v>
      </c>
      <c r="AQ57" s="2">
        <f>ROUND(BZ57,2)</f>
        <v>0</v>
      </c>
      <c r="AR57" s="2">
        <f>ROUND(CA57,2)</f>
        <v>427256.85</v>
      </c>
      <c r="AS57" s="2">
        <f>ROUND(CB57,2)</f>
        <v>0</v>
      </c>
      <c r="AT57" s="2">
        <f>ROUND(CC57,2)</f>
        <v>427256.85</v>
      </c>
      <c r="AU57" s="2">
        <f>ROUND(CD57,2)</f>
        <v>0</v>
      </c>
      <c r="AV57" s="2">
        <f>ROUND(CE57,2)</f>
        <v>285173.18</v>
      </c>
      <c r="AW57" s="2">
        <f>ROUND(CF57,2)</f>
        <v>285173.18</v>
      </c>
      <c r="AX57" s="2">
        <f>ROUND(CG57,2)</f>
        <v>0</v>
      </c>
      <c r="AY57" s="2">
        <f>ROUND(CH57,2)</f>
        <v>285173.18</v>
      </c>
      <c r="AZ57" s="2">
        <f>ROUND(CI57,2)</f>
        <v>0</v>
      </c>
      <c r="BA57" s="2">
        <f>ROUND(CJ57,2)</f>
        <v>0</v>
      </c>
      <c r="BB57" s="2">
        <f>ROUND(CK57,2)</f>
        <v>0</v>
      </c>
      <c r="BC57" s="2">
        <f>ROUND(CL57,2)</f>
        <v>0</v>
      </c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  <c r="BQ57" s="2"/>
      <c r="BR57" s="2"/>
      <c r="BS57" s="2"/>
      <c r="BT57" s="2"/>
      <c r="BU57" s="2"/>
      <c r="BV57" s="2"/>
      <c r="BW57" s="2"/>
      <c r="BX57" s="2">
        <f>ROUND(SUMIF(AA24:AA55,"=39047297",FQ24:FQ55),2)</f>
        <v>0</v>
      </c>
      <c r="BY57" s="2">
        <f>ROUND(SUMIF(AA24:AA55,"=39047297",FR24:FR55),2)</f>
        <v>0</v>
      </c>
      <c r="BZ57" s="2">
        <f>ROUND(SUMIF(AA24:AA55,"=39047297",GL24:GL55),2)</f>
        <v>0</v>
      </c>
      <c r="CA57" s="2">
        <f>ROUND(SUMIF(AA24:AA55,"=39047297",GM24:GM55),2)</f>
        <v>427256.85</v>
      </c>
      <c r="CB57" s="2">
        <f>ROUND(SUMIF(AA24:AA55,"=39047297",GN24:GN55),2)</f>
        <v>0</v>
      </c>
      <c r="CC57" s="2">
        <f>ROUND(SUMIF(AA24:AA55,"=39047297",GO24:GO55),2)</f>
        <v>427256.85</v>
      </c>
      <c r="CD57" s="2">
        <f>ROUND(SUMIF(AA24:AA55,"=39047297",GP24:GP55),2)</f>
        <v>0</v>
      </c>
      <c r="CE57" s="2">
        <f>AC57-BX57</f>
        <v>285173.18</v>
      </c>
      <c r="CF57" s="2">
        <f>AC57-BY57</f>
        <v>285173.18</v>
      </c>
      <c r="CG57" s="2">
        <f>BX57-BZ57</f>
        <v>0</v>
      </c>
      <c r="CH57" s="2">
        <f>AC57-BX57-BY57+BZ57</f>
        <v>285173.18</v>
      </c>
      <c r="CI57" s="2">
        <f>BY57-BZ57</f>
        <v>0</v>
      </c>
      <c r="CJ57" s="2">
        <f>ROUND(SUMIF(AA24:AA55,"=39047297",GX24:GX55),2)</f>
        <v>0</v>
      </c>
      <c r="CK57" s="2">
        <f>ROUND(SUMIF(AA24:AA55,"=39047297",GY24:GY55),2)</f>
        <v>0</v>
      </c>
      <c r="CL57" s="2">
        <f>ROUND(SUMIF(AA24:AA55,"=39047297",GZ24:GZ55),2)</f>
        <v>0</v>
      </c>
      <c r="CM57" s="2"/>
      <c r="CN57" s="2"/>
      <c r="CO57" s="2"/>
      <c r="CP57" s="2"/>
      <c r="CQ57" s="2"/>
      <c r="CR57" s="2"/>
      <c r="CS57" s="2"/>
      <c r="CT57" s="2"/>
      <c r="CU57" s="2"/>
      <c r="CV57" s="2"/>
      <c r="CW57" s="2"/>
      <c r="CX57" s="2"/>
      <c r="CY57" s="2"/>
      <c r="CZ57" s="2"/>
      <c r="DA57" s="2"/>
      <c r="DB57" s="2"/>
      <c r="DC57" s="2"/>
      <c r="DD57" s="2"/>
      <c r="DE57" s="2"/>
      <c r="DF57" s="2"/>
      <c r="DG57" s="3"/>
      <c r="DH57" s="3"/>
      <c r="DI57" s="3"/>
      <c r="DJ57" s="3"/>
      <c r="DK57" s="3"/>
      <c r="DL57" s="3"/>
      <c r="DM57" s="3"/>
      <c r="DN57" s="3"/>
      <c r="DO57" s="3"/>
      <c r="DP57" s="3"/>
      <c r="DQ57" s="3"/>
      <c r="DR57" s="3"/>
      <c r="DS57" s="3"/>
      <c r="DT57" s="3"/>
      <c r="DU57" s="3"/>
      <c r="DV57" s="3"/>
      <c r="DW57" s="3"/>
      <c r="DX57" s="3"/>
      <c r="DY57" s="3"/>
      <c r="DZ57" s="3"/>
      <c r="EA57" s="3"/>
      <c r="EB57" s="3"/>
      <c r="EC57" s="3"/>
      <c r="ED57" s="3"/>
      <c r="EE57" s="3"/>
      <c r="EF57" s="3"/>
      <c r="EG57" s="3"/>
      <c r="EH57" s="3"/>
      <c r="EI57" s="3"/>
      <c r="EJ57" s="3"/>
      <c r="EK57" s="3"/>
      <c r="EL57" s="3"/>
      <c r="EM57" s="3"/>
      <c r="EN57" s="3"/>
      <c r="EO57" s="3"/>
      <c r="EP57" s="3"/>
      <c r="EQ57" s="3"/>
      <c r="ER57" s="3"/>
      <c r="ES57" s="3"/>
      <c r="ET57" s="3"/>
      <c r="EU57" s="3"/>
      <c r="EV57" s="3"/>
      <c r="EW57" s="3"/>
      <c r="EX57" s="3"/>
      <c r="EY57" s="3"/>
      <c r="EZ57" s="3"/>
      <c r="FA57" s="3"/>
      <c r="FB57" s="3"/>
      <c r="FC57" s="3"/>
      <c r="FD57" s="3"/>
      <c r="FE57" s="3"/>
      <c r="FF57" s="3"/>
      <c r="FG57" s="3"/>
      <c r="FH57" s="3"/>
      <c r="FI57" s="3"/>
      <c r="FJ57" s="3"/>
      <c r="FK57" s="3"/>
      <c r="FL57" s="3"/>
      <c r="FM57" s="3"/>
      <c r="FN57" s="3"/>
      <c r="FO57" s="3"/>
      <c r="FP57" s="3"/>
      <c r="FQ57" s="3"/>
      <c r="FR57" s="3"/>
      <c r="FS57" s="3"/>
      <c r="FT57" s="3"/>
      <c r="FU57" s="3"/>
      <c r="FV57" s="3"/>
      <c r="FW57" s="3"/>
      <c r="FX57" s="3"/>
      <c r="FY57" s="3"/>
      <c r="FZ57" s="3"/>
      <c r="GA57" s="3"/>
      <c r="GB57" s="3"/>
      <c r="GC57" s="3"/>
      <c r="GD57" s="3"/>
      <c r="GE57" s="3"/>
      <c r="GF57" s="3"/>
      <c r="GG57" s="3"/>
      <c r="GH57" s="3"/>
      <c r="GI57" s="3"/>
      <c r="GJ57" s="3"/>
      <c r="GK57" s="3"/>
      <c r="GL57" s="3"/>
      <c r="GM57" s="3"/>
      <c r="GN57" s="3"/>
      <c r="GO57" s="3"/>
      <c r="GP57" s="3"/>
      <c r="GQ57" s="3"/>
      <c r="GR57" s="3"/>
      <c r="GS57" s="3"/>
      <c r="GT57" s="3"/>
      <c r="GU57" s="3"/>
      <c r="GV57" s="3"/>
      <c r="GW57" s="3"/>
      <c r="GX57" s="3">
        <v>0</v>
      </c>
    </row>
    <row r="59" spans="1:245" x14ac:dyDescent="0.2">
      <c r="A59" s="4">
        <v>50</v>
      </c>
      <c r="B59" s="4">
        <v>0</v>
      </c>
      <c r="C59" s="4">
        <v>0</v>
      </c>
      <c r="D59" s="4">
        <v>1</v>
      </c>
      <c r="E59" s="4">
        <v>201</v>
      </c>
      <c r="F59" s="4">
        <f>ROUND(SourceП4!O57,O59)</f>
        <v>345058.49</v>
      </c>
      <c r="G59" s="4" t="s">
        <v>144</v>
      </c>
      <c r="H59" s="4" t="s">
        <v>145</v>
      </c>
      <c r="I59" s="4"/>
      <c r="J59" s="4"/>
      <c r="K59" s="4">
        <v>201</v>
      </c>
      <c r="L59" s="4">
        <v>1</v>
      </c>
      <c r="M59" s="4">
        <v>3</v>
      </c>
      <c r="N59" s="4" t="s">
        <v>3</v>
      </c>
      <c r="O59" s="4">
        <v>2</v>
      </c>
      <c r="P59" s="4"/>
      <c r="Q59" s="4"/>
      <c r="R59" s="4"/>
      <c r="S59" s="4"/>
      <c r="T59" s="4"/>
      <c r="U59" s="4"/>
      <c r="V59" s="4"/>
      <c r="W59" s="4"/>
    </row>
    <row r="60" spans="1:245" x14ac:dyDescent="0.2">
      <c r="A60" s="4">
        <v>50</v>
      </c>
      <c r="B60" s="4">
        <v>0</v>
      </c>
      <c r="C60" s="4">
        <v>0</v>
      </c>
      <c r="D60" s="4">
        <v>1</v>
      </c>
      <c r="E60" s="4">
        <v>202</v>
      </c>
      <c r="F60" s="4">
        <f>ROUND(SourceП4!P57,O60)</f>
        <v>285173.18</v>
      </c>
      <c r="G60" s="4" t="s">
        <v>146</v>
      </c>
      <c r="H60" s="4" t="s">
        <v>147</v>
      </c>
      <c r="I60" s="4"/>
      <c r="J60" s="4"/>
      <c r="K60" s="4">
        <v>202</v>
      </c>
      <c r="L60" s="4">
        <v>2</v>
      </c>
      <c r="M60" s="4">
        <v>3</v>
      </c>
      <c r="N60" s="4" t="s">
        <v>3</v>
      </c>
      <c r="O60" s="4">
        <v>2</v>
      </c>
      <c r="P60" s="4"/>
      <c r="Q60" s="4"/>
      <c r="R60" s="4"/>
      <c r="S60" s="4"/>
      <c r="T60" s="4"/>
      <c r="U60" s="4"/>
      <c r="V60" s="4"/>
      <c r="W60" s="4"/>
    </row>
    <row r="61" spans="1:245" x14ac:dyDescent="0.2">
      <c r="A61" s="4">
        <v>50</v>
      </c>
      <c r="B61" s="4">
        <v>0</v>
      </c>
      <c r="C61" s="4">
        <v>0</v>
      </c>
      <c r="D61" s="4">
        <v>1</v>
      </c>
      <c r="E61" s="4">
        <v>222</v>
      </c>
      <c r="F61" s="4">
        <f>ROUND(SourceП4!AO57,O61)</f>
        <v>0</v>
      </c>
      <c r="G61" s="4" t="s">
        <v>148</v>
      </c>
      <c r="H61" s="4" t="s">
        <v>149</v>
      </c>
      <c r="I61" s="4"/>
      <c r="J61" s="4"/>
      <c r="K61" s="4">
        <v>222</v>
      </c>
      <c r="L61" s="4">
        <v>3</v>
      </c>
      <c r="M61" s="4">
        <v>3</v>
      </c>
      <c r="N61" s="4" t="s">
        <v>3</v>
      </c>
      <c r="O61" s="4">
        <v>2</v>
      </c>
      <c r="P61" s="4"/>
      <c r="Q61" s="4"/>
      <c r="R61" s="4"/>
      <c r="S61" s="4"/>
      <c r="T61" s="4"/>
      <c r="U61" s="4"/>
      <c r="V61" s="4"/>
      <c r="W61" s="4"/>
    </row>
    <row r="62" spans="1:245" x14ac:dyDescent="0.2">
      <c r="A62" s="4">
        <v>50</v>
      </c>
      <c r="B62" s="4">
        <v>0</v>
      </c>
      <c r="C62" s="4">
        <v>0</v>
      </c>
      <c r="D62" s="4">
        <v>1</v>
      </c>
      <c r="E62" s="4">
        <v>225</v>
      </c>
      <c r="F62" s="4">
        <f>ROUND(SourceП4!AV57,O62)</f>
        <v>285173.18</v>
      </c>
      <c r="G62" s="4" t="s">
        <v>150</v>
      </c>
      <c r="H62" s="4" t="s">
        <v>151</v>
      </c>
      <c r="I62" s="4"/>
      <c r="J62" s="4"/>
      <c r="K62" s="4">
        <v>225</v>
      </c>
      <c r="L62" s="4">
        <v>4</v>
      </c>
      <c r="M62" s="4">
        <v>3</v>
      </c>
      <c r="N62" s="4" t="s">
        <v>3</v>
      </c>
      <c r="O62" s="4">
        <v>2</v>
      </c>
      <c r="P62" s="4"/>
      <c r="Q62" s="4"/>
      <c r="R62" s="4"/>
      <c r="S62" s="4"/>
      <c r="T62" s="4"/>
      <c r="U62" s="4"/>
      <c r="V62" s="4"/>
      <c r="W62" s="4"/>
    </row>
    <row r="63" spans="1:245" x14ac:dyDescent="0.2">
      <c r="A63" s="4">
        <v>50</v>
      </c>
      <c r="B63" s="4">
        <v>0</v>
      </c>
      <c r="C63" s="4">
        <v>0</v>
      </c>
      <c r="D63" s="4">
        <v>1</v>
      </c>
      <c r="E63" s="4">
        <v>226</v>
      </c>
      <c r="F63" s="4">
        <f>ROUND(SourceП4!AW57,O63)</f>
        <v>285173.18</v>
      </c>
      <c r="G63" s="4" t="s">
        <v>152</v>
      </c>
      <c r="H63" s="4" t="s">
        <v>153</v>
      </c>
      <c r="I63" s="4"/>
      <c r="J63" s="4"/>
      <c r="K63" s="4">
        <v>226</v>
      </c>
      <c r="L63" s="4">
        <v>5</v>
      </c>
      <c r="M63" s="4">
        <v>3</v>
      </c>
      <c r="N63" s="4" t="s">
        <v>3</v>
      </c>
      <c r="O63" s="4">
        <v>2</v>
      </c>
      <c r="P63" s="4"/>
      <c r="Q63" s="4"/>
      <c r="R63" s="4"/>
      <c r="S63" s="4"/>
      <c r="T63" s="4"/>
      <c r="U63" s="4"/>
      <c r="V63" s="4"/>
      <c r="W63" s="4"/>
    </row>
    <row r="64" spans="1:245" x14ac:dyDescent="0.2">
      <c r="A64" s="4">
        <v>50</v>
      </c>
      <c r="B64" s="4">
        <v>0</v>
      </c>
      <c r="C64" s="4">
        <v>0</v>
      </c>
      <c r="D64" s="4">
        <v>1</v>
      </c>
      <c r="E64" s="4">
        <v>227</v>
      </c>
      <c r="F64" s="4">
        <f>ROUND(SourceП4!AX57,O64)</f>
        <v>0</v>
      </c>
      <c r="G64" s="4" t="s">
        <v>154</v>
      </c>
      <c r="H64" s="4" t="s">
        <v>155</v>
      </c>
      <c r="I64" s="4"/>
      <c r="J64" s="4"/>
      <c r="K64" s="4">
        <v>227</v>
      </c>
      <c r="L64" s="4">
        <v>6</v>
      </c>
      <c r="M64" s="4">
        <v>3</v>
      </c>
      <c r="N64" s="4" t="s">
        <v>3</v>
      </c>
      <c r="O64" s="4">
        <v>2</v>
      </c>
      <c r="P64" s="4"/>
      <c r="Q64" s="4"/>
      <c r="R64" s="4"/>
      <c r="S64" s="4"/>
      <c r="T64" s="4"/>
      <c r="U64" s="4"/>
      <c r="V64" s="4"/>
      <c r="W64" s="4"/>
    </row>
    <row r="65" spans="1:23" x14ac:dyDescent="0.2">
      <c r="A65" s="4">
        <v>50</v>
      </c>
      <c r="B65" s="4">
        <v>0</v>
      </c>
      <c r="C65" s="4">
        <v>0</v>
      </c>
      <c r="D65" s="4">
        <v>1</v>
      </c>
      <c r="E65" s="4">
        <v>228</v>
      </c>
      <c r="F65" s="4">
        <f>ROUND(SourceП4!AY57,O65)</f>
        <v>285173.18</v>
      </c>
      <c r="G65" s="4" t="s">
        <v>156</v>
      </c>
      <c r="H65" s="4" t="s">
        <v>157</v>
      </c>
      <c r="I65" s="4"/>
      <c r="J65" s="4"/>
      <c r="K65" s="4">
        <v>228</v>
      </c>
      <c r="L65" s="4">
        <v>7</v>
      </c>
      <c r="M65" s="4">
        <v>3</v>
      </c>
      <c r="N65" s="4" t="s">
        <v>3</v>
      </c>
      <c r="O65" s="4">
        <v>2</v>
      </c>
      <c r="P65" s="4"/>
      <c r="Q65" s="4"/>
      <c r="R65" s="4"/>
      <c r="S65" s="4"/>
      <c r="T65" s="4"/>
      <c r="U65" s="4"/>
      <c r="V65" s="4"/>
      <c r="W65" s="4"/>
    </row>
    <row r="66" spans="1:23" x14ac:dyDescent="0.2">
      <c r="A66" s="4">
        <v>50</v>
      </c>
      <c r="B66" s="4">
        <v>0</v>
      </c>
      <c r="C66" s="4">
        <v>0</v>
      </c>
      <c r="D66" s="4">
        <v>1</v>
      </c>
      <c r="E66" s="4">
        <v>216</v>
      </c>
      <c r="F66" s="4">
        <f>ROUND(SourceП4!AP57,O66)</f>
        <v>0</v>
      </c>
      <c r="G66" s="4" t="s">
        <v>158</v>
      </c>
      <c r="H66" s="4" t="s">
        <v>159</v>
      </c>
      <c r="I66" s="4"/>
      <c r="J66" s="4"/>
      <c r="K66" s="4">
        <v>216</v>
      </c>
      <c r="L66" s="4">
        <v>8</v>
      </c>
      <c r="M66" s="4">
        <v>3</v>
      </c>
      <c r="N66" s="4" t="s">
        <v>3</v>
      </c>
      <c r="O66" s="4">
        <v>2</v>
      </c>
      <c r="P66" s="4"/>
      <c r="Q66" s="4"/>
      <c r="R66" s="4"/>
      <c r="S66" s="4"/>
      <c r="T66" s="4"/>
      <c r="U66" s="4"/>
      <c r="V66" s="4"/>
      <c r="W66" s="4"/>
    </row>
    <row r="67" spans="1:23" x14ac:dyDescent="0.2">
      <c r="A67" s="4">
        <v>50</v>
      </c>
      <c r="B67" s="4">
        <v>0</v>
      </c>
      <c r="C67" s="4">
        <v>0</v>
      </c>
      <c r="D67" s="4">
        <v>1</v>
      </c>
      <c r="E67" s="4">
        <v>223</v>
      </c>
      <c r="F67" s="4">
        <f>ROUND(SourceП4!AQ57,O67)</f>
        <v>0</v>
      </c>
      <c r="G67" s="4" t="s">
        <v>160</v>
      </c>
      <c r="H67" s="4" t="s">
        <v>161</v>
      </c>
      <c r="I67" s="4"/>
      <c r="J67" s="4"/>
      <c r="K67" s="4">
        <v>223</v>
      </c>
      <c r="L67" s="4">
        <v>9</v>
      </c>
      <c r="M67" s="4">
        <v>3</v>
      </c>
      <c r="N67" s="4" t="s">
        <v>3</v>
      </c>
      <c r="O67" s="4">
        <v>2</v>
      </c>
      <c r="P67" s="4"/>
      <c r="Q67" s="4"/>
      <c r="R67" s="4"/>
      <c r="S67" s="4"/>
      <c r="T67" s="4"/>
      <c r="U67" s="4"/>
      <c r="V67" s="4"/>
      <c r="W67" s="4"/>
    </row>
    <row r="68" spans="1:23" x14ac:dyDescent="0.2">
      <c r="A68" s="4">
        <v>50</v>
      </c>
      <c r="B68" s="4">
        <v>0</v>
      </c>
      <c r="C68" s="4">
        <v>0</v>
      </c>
      <c r="D68" s="4">
        <v>1</v>
      </c>
      <c r="E68" s="4">
        <v>229</v>
      </c>
      <c r="F68" s="4">
        <f>ROUND(SourceП4!AZ57,O68)</f>
        <v>0</v>
      </c>
      <c r="G68" s="4" t="s">
        <v>162</v>
      </c>
      <c r="H68" s="4" t="s">
        <v>163</v>
      </c>
      <c r="I68" s="4"/>
      <c r="J68" s="4"/>
      <c r="K68" s="4">
        <v>229</v>
      </c>
      <c r="L68" s="4">
        <v>10</v>
      </c>
      <c r="M68" s="4">
        <v>3</v>
      </c>
      <c r="N68" s="4" t="s">
        <v>3</v>
      </c>
      <c r="O68" s="4">
        <v>2</v>
      </c>
      <c r="P68" s="4"/>
      <c r="Q68" s="4"/>
      <c r="R68" s="4"/>
      <c r="S68" s="4"/>
      <c r="T68" s="4"/>
      <c r="U68" s="4"/>
      <c r="V68" s="4"/>
      <c r="W68" s="4"/>
    </row>
    <row r="69" spans="1:23" x14ac:dyDescent="0.2">
      <c r="A69" s="4">
        <v>50</v>
      </c>
      <c r="B69" s="4">
        <v>0</v>
      </c>
      <c r="C69" s="4">
        <v>0</v>
      </c>
      <c r="D69" s="4">
        <v>1</v>
      </c>
      <c r="E69" s="4">
        <v>203</v>
      </c>
      <c r="F69" s="4">
        <f>ROUND(SourceП4!Q57,O69)</f>
        <v>7299.4</v>
      </c>
      <c r="G69" s="4" t="s">
        <v>164</v>
      </c>
      <c r="H69" s="4" t="s">
        <v>165</v>
      </c>
      <c r="I69" s="4"/>
      <c r="J69" s="4"/>
      <c r="K69" s="4">
        <v>203</v>
      </c>
      <c r="L69" s="4">
        <v>11</v>
      </c>
      <c r="M69" s="4">
        <v>3</v>
      </c>
      <c r="N69" s="4" t="s">
        <v>3</v>
      </c>
      <c r="O69" s="4">
        <v>2</v>
      </c>
      <c r="P69" s="4"/>
      <c r="Q69" s="4"/>
      <c r="R69" s="4"/>
      <c r="S69" s="4"/>
      <c r="T69" s="4"/>
      <c r="U69" s="4"/>
      <c r="V69" s="4"/>
      <c r="W69" s="4"/>
    </row>
    <row r="70" spans="1:23" x14ac:dyDescent="0.2">
      <c r="A70" s="4">
        <v>50</v>
      </c>
      <c r="B70" s="4">
        <v>0</v>
      </c>
      <c r="C70" s="4">
        <v>0</v>
      </c>
      <c r="D70" s="4">
        <v>1</v>
      </c>
      <c r="E70" s="4">
        <v>231</v>
      </c>
      <c r="F70" s="4">
        <f>ROUND(SourceП4!BB57,O70)</f>
        <v>0</v>
      </c>
      <c r="G70" s="4" t="s">
        <v>166</v>
      </c>
      <c r="H70" s="4" t="s">
        <v>167</v>
      </c>
      <c r="I70" s="4"/>
      <c r="J70" s="4"/>
      <c r="K70" s="4">
        <v>231</v>
      </c>
      <c r="L70" s="4">
        <v>12</v>
      </c>
      <c r="M70" s="4">
        <v>3</v>
      </c>
      <c r="N70" s="4" t="s">
        <v>3</v>
      </c>
      <c r="O70" s="4">
        <v>2</v>
      </c>
      <c r="P70" s="4"/>
      <c r="Q70" s="4"/>
      <c r="R70" s="4"/>
      <c r="S70" s="4"/>
      <c r="T70" s="4"/>
      <c r="U70" s="4"/>
      <c r="V70" s="4"/>
      <c r="W70" s="4"/>
    </row>
    <row r="71" spans="1:23" x14ac:dyDescent="0.2">
      <c r="A71" s="4">
        <v>50</v>
      </c>
      <c r="B71" s="4">
        <v>0</v>
      </c>
      <c r="C71" s="4">
        <v>0</v>
      </c>
      <c r="D71" s="4">
        <v>1</v>
      </c>
      <c r="E71" s="4">
        <v>204</v>
      </c>
      <c r="F71" s="4">
        <f>ROUND(SourceП4!R57,O71)</f>
        <v>836.01</v>
      </c>
      <c r="G71" s="4" t="s">
        <v>168</v>
      </c>
      <c r="H71" s="4" t="s">
        <v>169</v>
      </c>
      <c r="I71" s="4"/>
      <c r="J71" s="4"/>
      <c r="K71" s="4">
        <v>204</v>
      </c>
      <c r="L71" s="4">
        <v>13</v>
      </c>
      <c r="M71" s="4">
        <v>3</v>
      </c>
      <c r="N71" s="4" t="s">
        <v>3</v>
      </c>
      <c r="O71" s="4">
        <v>2</v>
      </c>
      <c r="P71" s="4"/>
      <c r="Q71" s="4"/>
      <c r="R71" s="4"/>
      <c r="S71" s="4"/>
      <c r="T71" s="4"/>
      <c r="U71" s="4"/>
      <c r="V71" s="4"/>
      <c r="W71" s="4"/>
    </row>
    <row r="72" spans="1:23" x14ac:dyDescent="0.2">
      <c r="A72" s="4">
        <v>50</v>
      </c>
      <c r="B72" s="4">
        <v>0</v>
      </c>
      <c r="C72" s="4">
        <v>0</v>
      </c>
      <c r="D72" s="4">
        <v>1</v>
      </c>
      <c r="E72" s="4">
        <v>205</v>
      </c>
      <c r="F72" s="4">
        <f>ROUND(SourceП4!S57,O72)</f>
        <v>52585.91</v>
      </c>
      <c r="G72" s="4" t="s">
        <v>170</v>
      </c>
      <c r="H72" s="4" t="s">
        <v>171</v>
      </c>
      <c r="I72" s="4"/>
      <c r="J72" s="4"/>
      <c r="K72" s="4">
        <v>205</v>
      </c>
      <c r="L72" s="4">
        <v>14</v>
      </c>
      <c r="M72" s="4">
        <v>3</v>
      </c>
      <c r="N72" s="4" t="s">
        <v>3</v>
      </c>
      <c r="O72" s="4">
        <v>2</v>
      </c>
      <c r="P72" s="4"/>
      <c r="Q72" s="4"/>
      <c r="R72" s="4"/>
      <c r="S72" s="4"/>
      <c r="T72" s="4"/>
      <c r="U72" s="4"/>
      <c r="V72" s="4"/>
      <c r="W72" s="4"/>
    </row>
    <row r="73" spans="1:23" x14ac:dyDescent="0.2">
      <c r="A73" s="4">
        <v>50</v>
      </c>
      <c r="B73" s="4">
        <v>0</v>
      </c>
      <c r="C73" s="4">
        <v>0</v>
      </c>
      <c r="D73" s="4">
        <v>1</v>
      </c>
      <c r="E73" s="4">
        <v>232</v>
      </c>
      <c r="F73" s="4">
        <f>ROUND(SourceП4!BC57,O73)</f>
        <v>0</v>
      </c>
      <c r="G73" s="4" t="s">
        <v>172</v>
      </c>
      <c r="H73" s="4" t="s">
        <v>173</v>
      </c>
      <c r="I73" s="4"/>
      <c r="J73" s="4"/>
      <c r="K73" s="4">
        <v>232</v>
      </c>
      <c r="L73" s="4">
        <v>15</v>
      </c>
      <c r="M73" s="4">
        <v>3</v>
      </c>
      <c r="N73" s="4" t="s">
        <v>3</v>
      </c>
      <c r="O73" s="4">
        <v>2</v>
      </c>
      <c r="P73" s="4"/>
      <c r="Q73" s="4"/>
      <c r="R73" s="4"/>
      <c r="S73" s="4"/>
      <c r="T73" s="4"/>
      <c r="U73" s="4"/>
      <c r="V73" s="4"/>
      <c r="W73" s="4"/>
    </row>
    <row r="74" spans="1:23" x14ac:dyDescent="0.2">
      <c r="A74" s="4">
        <v>50</v>
      </c>
      <c r="B74" s="4">
        <v>0</v>
      </c>
      <c r="C74" s="4">
        <v>0</v>
      </c>
      <c r="D74" s="4">
        <v>1</v>
      </c>
      <c r="E74" s="4">
        <v>214</v>
      </c>
      <c r="F74" s="4">
        <f>ROUND(SourceП4!AS57,O74)</f>
        <v>0</v>
      </c>
      <c r="G74" s="4" t="s">
        <v>174</v>
      </c>
      <c r="H74" s="4" t="s">
        <v>175</v>
      </c>
      <c r="I74" s="4"/>
      <c r="J74" s="4"/>
      <c r="K74" s="4">
        <v>214</v>
      </c>
      <c r="L74" s="4">
        <v>16</v>
      </c>
      <c r="M74" s="4">
        <v>3</v>
      </c>
      <c r="N74" s="4" t="s">
        <v>3</v>
      </c>
      <c r="O74" s="4">
        <v>2</v>
      </c>
      <c r="P74" s="4"/>
      <c r="Q74" s="4"/>
      <c r="R74" s="4"/>
      <c r="S74" s="4"/>
      <c r="T74" s="4"/>
      <c r="U74" s="4"/>
      <c r="V74" s="4"/>
      <c r="W74" s="4"/>
    </row>
    <row r="75" spans="1:23" x14ac:dyDescent="0.2">
      <c r="A75" s="4">
        <v>50</v>
      </c>
      <c r="B75" s="4">
        <v>0</v>
      </c>
      <c r="C75" s="4">
        <v>0</v>
      </c>
      <c r="D75" s="4">
        <v>1</v>
      </c>
      <c r="E75" s="4">
        <v>215</v>
      </c>
      <c r="F75" s="4">
        <f>ROUND(SourceП4!AT57,O75)</f>
        <v>427256.85</v>
      </c>
      <c r="G75" s="4" t="s">
        <v>176</v>
      </c>
      <c r="H75" s="4" t="s">
        <v>177</v>
      </c>
      <c r="I75" s="4"/>
      <c r="J75" s="4"/>
      <c r="K75" s="4">
        <v>215</v>
      </c>
      <c r="L75" s="4">
        <v>17</v>
      </c>
      <c r="M75" s="4">
        <v>3</v>
      </c>
      <c r="N75" s="4" t="s">
        <v>3</v>
      </c>
      <c r="O75" s="4">
        <v>2</v>
      </c>
      <c r="P75" s="4"/>
      <c r="Q75" s="4"/>
      <c r="R75" s="4"/>
      <c r="S75" s="4"/>
      <c r="T75" s="4"/>
      <c r="U75" s="4"/>
      <c r="V75" s="4"/>
      <c r="W75" s="4"/>
    </row>
    <row r="76" spans="1:23" x14ac:dyDescent="0.2">
      <c r="A76" s="4">
        <v>50</v>
      </c>
      <c r="B76" s="4">
        <v>0</v>
      </c>
      <c r="C76" s="4">
        <v>0</v>
      </c>
      <c r="D76" s="4">
        <v>1</v>
      </c>
      <c r="E76" s="4">
        <v>217</v>
      </c>
      <c r="F76" s="4">
        <f>ROUND(SourceП4!AU57,O76)</f>
        <v>0</v>
      </c>
      <c r="G76" s="4" t="s">
        <v>178</v>
      </c>
      <c r="H76" s="4" t="s">
        <v>179</v>
      </c>
      <c r="I76" s="4"/>
      <c r="J76" s="4"/>
      <c r="K76" s="4">
        <v>217</v>
      </c>
      <c r="L76" s="4">
        <v>18</v>
      </c>
      <c r="M76" s="4">
        <v>3</v>
      </c>
      <c r="N76" s="4" t="s">
        <v>3</v>
      </c>
      <c r="O76" s="4">
        <v>2</v>
      </c>
      <c r="P76" s="4"/>
      <c r="Q76" s="4"/>
      <c r="R76" s="4"/>
      <c r="S76" s="4"/>
      <c r="T76" s="4"/>
      <c r="U76" s="4"/>
      <c r="V76" s="4"/>
      <c r="W76" s="4"/>
    </row>
    <row r="77" spans="1:23" x14ac:dyDescent="0.2">
      <c r="A77" s="4">
        <v>50</v>
      </c>
      <c r="B77" s="4">
        <v>0</v>
      </c>
      <c r="C77" s="4">
        <v>0</v>
      </c>
      <c r="D77" s="4">
        <v>1</v>
      </c>
      <c r="E77" s="4">
        <v>230</v>
      </c>
      <c r="F77" s="4">
        <f>ROUND(SourceП4!BA57,O77)</f>
        <v>0</v>
      </c>
      <c r="G77" s="4" t="s">
        <v>180</v>
      </c>
      <c r="H77" s="4" t="s">
        <v>181</v>
      </c>
      <c r="I77" s="4"/>
      <c r="J77" s="4"/>
      <c r="K77" s="4">
        <v>230</v>
      </c>
      <c r="L77" s="4">
        <v>19</v>
      </c>
      <c r="M77" s="4">
        <v>3</v>
      </c>
      <c r="N77" s="4" t="s">
        <v>3</v>
      </c>
      <c r="O77" s="4">
        <v>2</v>
      </c>
      <c r="P77" s="4"/>
      <c r="Q77" s="4"/>
      <c r="R77" s="4"/>
      <c r="S77" s="4"/>
      <c r="T77" s="4"/>
      <c r="U77" s="4"/>
      <c r="V77" s="4"/>
      <c r="W77" s="4"/>
    </row>
    <row r="78" spans="1:23" x14ac:dyDescent="0.2">
      <c r="A78" s="4">
        <v>50</v>
      </c>
      <c r="B78" s="4">
        <v>0</v>
      </c>
      <c r="C78" s="4">
        <v>0</v>
      </c>
      <c r="D78" s="4">
        <v>1</v>
      </c>
      <c r="E78" s="4">
        <v>206</v>
      </c>
      <c r="F78" s="4">
        <f>ROUND(SourceП4!T57,O78)</f>
        <v>0</v>
      </c>
      <c r="G78" s="4" t="s">
        <v>182</v>
      </c>
      <c r="H78" s="4" t="s">
        <v>183</v>
      </c>
      <c r="I78" s="4"/>
      <c r="J78" s="4"/>
      <c r="K78" s="4">
        <v>206</v>
      </c>
      <c r="L78" s="4">
        <v>20</v>
      </c>
      <c r="M78" s="4">
        <v>3</v>
      </c>
      <c r="N78" s="4" t="s">
        <v>3</v>
      </c>
      <c r="O78" s="4">
        <v>2</v>
      </c>
      <c r="P78" s="4"/>
      <c r="Q78" s="4"/>
      <c r="R78" s="4"/>
      <c r="S78" s="4"/>
      <c r="T78" s="4"/>
      <c r="U78" s="4"/>
      <c r="V78" s="4"/>
      <c r="W78" s="4"/>
    </row>
    <row r="79" spans="1:23" x14ac:dyDescent="0.2">
      <c r="A79" s="4">
        <v>50</v>
      </c>
      <c r="B79" s="4">
        <v>0</v>
      </c>
      <c r="C79" s="4">
        <v>0</v>
      </c>
      <c r="D79" s="4">
        <v>1</v>
      </c>
      <c r="E79" s="4">
        <v>207</v>
      </c>
      <c r="F79" s="4">
        <f>SourceП4!U57</f>
        <v>687.94389999999987</v>
      </c>
      <c r="G79" s="4" t="s">
        <v>184</v>
      </c>
      <c r="H79" s="4" t="s">
        <v>185</v>
      </c>
      <c r="I79" s="4"/>
      <c r="J79" s="4"/>
      <c r="K79" s="4">
        <v>207</v>
      </c>
      <c r="L79" s="4">
        <v>21</v>
      </c>
      <c r="M79" s="4">
        <v>3</v>
      </c>
      <c r="N79" s="4" t="s">
        <v>3</v>
      </c>
      <c r="O79" s="4">
        <v>-1</v>
      </c>
      <c r="P79" s="4"/>
      <c r="Q79" s="4"/>
      <c r="R79" s="4"/>
      <c r="S79" s="4"/>
      <c r="T79" s="4"/>
      <c r="U79" s="4"/>
      <c r="V79" s="4"/>
      <c r="W79" s="4"/>
    </row>
    <row r="80" spans="1:23" x14ac:dyDescent="0.2">
      <c r="A80" s="4">
        <v>50</v>
      </c>
      <c r="B80" s="4">
        <v>0</v>
      </c>
      <c r="C80" s="4">
        <v>0</v>
      </c>
      <c r="D80" s="4">
        <v>1</v>
      </c>
      <c r="E80" s="4">
        <v>208</v>
      </c>
      <c r="F80" s="4">
        <f>SourceП4!V57</f>
        <v>9.0068000000000019</v>
      </c>
      <c r="G80" s="4" t="s">
        <v>186</v>
      </c>
      <c r="H80" s="4" t="s">
        <v>187</v>
      </c>
      <c r="I80" s="4"/>
      <c r="J80" s="4"/>
      <c r="K80" s="4">
        <v>208</v>
      </c>
      <c r="L80" s="4">
        <v>22</v>
      </c>
      <c r="M80" s="4">
        <v>3</v>
      </c>
      <c r="N80" s="4" t="s">
        <v>3</v>
      </c>
      <c r="O80" s="4">
        <v>-1</v>
      </c>
      <c r="P80" s="4"/>
      <c r="Q80" s="4"/>
      <c r="R80" s="4"/>
      <c r="S80" s="4"/>
      <c r="T80" s="4"/>
      <c r="U80" s="4"/>
      <c r="V80" s="4"/>
      <c r="W80" s="4"/>
    </row>
    <row r="81" spans="1:206" x14ac:dyDescent="0.2">
      <c r="A81" s="4">
        <v>50</v>
      </c>
      <c r="B81" s="4">
        <v>0</v>
      </c>
      <c r="C81" s="4">
        <v>0</v>
      </c>
      <c r="D81" s="4">
        <v>1</v>
      </c>
      <c r="E81" s="4">
        <v>209</v>
      </c>
      <c r="F81" s="4">
        <f>ROUND(SourceП4!W57,O81)</f>
        <v>0</v>
      </c>
      <c r="G81" s="4" t="s">
        <v>188</v>
      </c>
      <c r="H81" s="4" t="s">
        <v>189</v>
      </c>
      <c r="I81" s="4"/>
      <c r="J81" s="4"/>
      <c r="K81" s="4">
        <v>209</v>
      </c>
      <c r="L81" s="4">
        <v>23</v>
      </c>
      <c r="M81" s="4">
        <v>3</v>
      </c>
      <c r="N81" s="4" t="s">
        <v>3</v>
      </c>
      <c r="O81" s="4">
        <v>2</v>
      </c>
      <c r="P81" s="4"/>
      <c r="Q81" s="4"/>
      <c r="R81" s="4"/>
      <c r="S81" s="4"/>
      <c r="T81" s="4"/>
      <c r="U81" s="4"/>
      <c r="V81" s="4"/>
      <c r="W81" s="4"/>
    </row>
    <row r="82" spans="1:206" x14ac:dyDescent="0.2">
      <c r="A82" s="4">
        <v>50</v>
      </c>
      <c r="B82" s="4">
        <v>0</v>
      </c>
      <c r="C82" s="4">
        <v>0</v>
      </c>
      <c r="D82" s="4">
        <v>1</v>
      </c>
      <c r="E82" s="4">
        <v>210</v>
      </c>
      <c r="F82" s="4">
        <f>ROUND(SourceП4!X57,O82)</f>
        <v>48245.66</v>
      </c>
      <c r="G82" s="4" t="s">
        <v>190</v>
      </c>
      <c r="H82" s="4" t="s">
        <v>191</v>
      </c>
      <c r="I82" s="4"/>
      <c r="J82" s="4"/>
      <c r="K82" s="4">
        <v>210</v>
      </c>
      <c r="L82" s="4">
        <v>24</v>
      </c>
      <c r="M82" s="4">
        <v>3</v>
      </c>
      <c r="N82" s="4" t="s">
        <v>3</v>
      </c>
      <c r="O82" s="4">
        <v>2</v>
      </c>
      <c r="P82" s="4"/>
      <c r="Q82" s="4"/>
      <c r="R82" s="4"/>
      <c r="S82" s="4"/>
      <c r="T82" s="4"/>
      <c r="U82" s="4"/>
      <c r="V82" s="4"/>
      <c r="W82" s="4"/>
    </row>
    <row r="83" spans="1:206" x14ac:dyDescent="0.2">
      <c r="A83" s="4">
        <v>50</v>
      </c>
      <c r="B83" s="4">
        <v>0</v>
      </c>
      <c r="C83" s="4">
        <v>0</v>
      </c>
      <c r="D83" s="4">
        <v>1</v>
      </c>
      <c r="E83" s="4">
        <v>211</v>
      </c>
      <c r="F83" s="4">
        <f>ROUND(SourceП4!Y57,O83)</f>
        <v>33952.699999999997</v>
      </c>
      <c r="G83" s="4" t="s">
        <v>192</v>
      </c>
      <c r="H83" s="4" t="s">
        <v>193</v>
      </c>
      <c r="I83" s="4"/>
      <c r="J83" s="4"/>
      <c r="K83" s="4">
        <v>211</v>
      </c>
      <c r="L83" s="4">
        <v>25</v>
      </c>
      <c r="M83" s="4">
        <v>3</v>
      </c>
      <c r="N83" s="4" t="s">
        <v>3</v>
      </c>
      <c r="O83" s="4">
        <v>2</v>
      </c>
      <c r="P83" s="4"/>
      <c r="Q83" s="4"/>
      <c r="R83" s="4"/>
      <c r="S83" s="4"/>
      <c r="T83" s="4"/>
      <c r="U83" s="4"/>
      <c r="V83" s="4"/>
      <c r="W83" s="4"/>
    </row>
    <row r="84" spans="1:206" x14ac:dyDescent="0.2">
      <c r="A84" s="4">
        <v>50</v>
      </c>
      <c r="B84" s="4">
        <v>0</v>
      </c>
      <c r="C84" s="4">
        <v>0</v>
      </c>
      <c r="D84" s="4">
        <v>1</v>
      </c>
      <c r="E84" s="4">
        <v>224</v>
      </c>
      <c r="F84" s="4">
        <f>ROUND(SourceП4!AR57,O84)</f>
        <v>427256.85</v>
      </c>
      <c r="G84" s="4" t="s">
        <v>194</v>
      </c>
      <c r="H84" s="4" t="s">
        <v>195</v>
      </c>
      <c r="I84" s="4"/>
      <c r="J84" s="4"/>
      <c r="K84" s="4">
        <v>224</v>
      </c>
      <c r="L84" s="4">
        <v>26</v>
      </c>
      <c r="M84" s="4">
        <v>3</v>
      </c>
      <c r="N84" s="4" t="s">
        <v>3</v>
      </c>
      <c r="O84" s="4">
        <v>2</v>
      </c>
      <c r="P84" s="4"/>
      <c r="Q84" s="4"/>
      <c r="R84" s="4"/>
      <c r="S84" s="4"/>
      <c r="T84" s="4"/>
      <c r="U84" s="4"/>
      <c r="V84" s="4"/>
      <c r="W84" s="4"/>
    </row>
    <row r="85" spans="1:206" x14ac:dyDescent="0.2">
      <c r="A85" s="4">
        <v>50</v>
      </c>
      <c r="B85" s="4">
        <v>1</v>
      </c>
      <c r="C85" s="4">
        <v>0</v>
      </c>
      <c r="D85" s="4">
        <v>2</v>
      </c>
      <c r="E85" s="4">
        <v>0</v>
      </c>
      <c r="F85" s="4">
        <f>ROUND(F84,O85)</f>
        <v>427256.85</v>
      </c>
      <c r="G85" s="4" t="s">
        <v>196</v>
      </c>
      <c r="H85" s="4" t="s">
        <v>197</v>
      </c>
      <c r="I85" s="4"/>
      <c r="J85" s="4"/>
      <c r="K85" s="4">
        <v>212</v>
      </c>
      <c r="L85" s="4">
        <v>27</v>
      </c>
      <c r="M85" s="4">
        <v>0</v>
      </c>
      <c r="N85" s="4" t="s">
        <v>3</v>
      </c>
      <c r="O85" s="4">
        <v>2</v>
      </c>
      <c r="P85" s="4"/>
      <c r="Q85" s="4"/>
      <c r="R85" s="4"/>
      <c r="S85" s="4"/>
      <c r="T85" s="4"/>
      <c r="U85" s="4"/>
      <c r="V85" s="4"/>
      <c r="W85" s="4"/>
    </row>
    <row r="86" spans="1:206" x14ac:dyDescent="0.2">
      <c r="A86" s="4">
        <v>50</v>
      </c>
      <c r="B86" s="4">
        <v>1</v>
      </c>
      <c r="C86" s="4">
        <v>0</v>
      </c>
      <c r="D86" s="4">
        <v>2</v>
      </c>
      <c r="E86" s="4">
        <v>0</v>
      </c>
      <c r="F86" s="4">
        <f>ROUND(F85*0.18,O86)</f>
        <v>76906.23</v>
      </c>
      <c r="G86" s="4" t="s">
        <v>198</v>
      </c>
      <c r="H86" s="4" t="s">
        <v>199</v>
      </c>
      <c r="I86" s="4"/>
      <c r="J86" s="4"/>
      <c r="K86" s="4">
        <v>212</v>
      </c>
      <c r="L86" s="4">
        <v>28</v>
      </c>
      <c r="M86" s="4">
        <v>0</v>
      </c>
      <c r="N86" s="4" t="s">
        <v>3</v>
      </c>
      <c r="O86" s="4">
        <v>2</v>
      </c>
      <c r="P86" s="4"/>
      <c r="Q86" s="4"/>
      <c r="R86" s="4"/>
      <c r="S86" s="4"/>
      <c r="T86" s="4"/>
      <c r="U86" s="4"/>
      <c r="V86" s="4"/>
      <c r="W86" s="4"/>
    </row>
    <row r="87" spans="1:206" x14ac:dyDescent="0.2">
      <c r="A87" s="4">
        <v>50</v>
      </c>
      <c r="B87" s="4">
        <v>1</v>
      </c>
      <c r="C87" s="4">
        <v>0</v>
      </c>
      <c r="D87" s="4">
        <v>2</v>
      </c>
      <c r="E87" s="4">
        <v>213</v>
      </c>
      <c r="F87" s="4">
        <f>ROUND(F85+F86,O87)</f>
        <v>504163.08</v>
      </c>
      <c r="G87" s="4" t="s">
        <v>200</v>
      </c>
      <c r="H87" s="4" t="s">
        <v>194</v>
      </c>
      <c r="I87" s="4"/>
      <c r="J87" s="4"/>
      <c r="K87" s="4">
        <v>212</v>
      </c>
      <c r="L87" s="4">
        <v>29</v>
      </c>
      <c r="M87" s="4">
        <v>0</v>
      </c>
      <c r="N87" s="4" t="s">
        <v>3</v>
      </c>
      <c r="O87" s="4">
        <v>2</v>
      </c>
      <c r="P87" s="4"/>
      <c r="Q87" s="4"/>
      <c r="R87" s="4"/>
      <c r="S87" s="4"/>
      <c r="T87" s="4"/>
      <c r="U87" s="4"/>
      <c r="V87" s="4"/>
      <c r="W87" s="4"/>
    </row>
    <row r="89" spans="1:206" x14ac:dyDescent="0.2">
      <c r="A89" s="2">
        <v>51</v>
      </c>
      <c r="B89" s="2">
        <f>B12</f>
        <v>147</v>
      </c>
      <c r="C89" s="2">
        <f>A12</f>
        <v>1</v>
      </c>
      <c r="D89" s="2">
        <f>ROW(A12)</f>
        <v>12</v>
      </c>
      <c r="E89" s="2"/>
      <c r="F89" s="2" t="str">
        <f>IF(F12&lt;&gt;"",F12,"")</f>
        <v/>
      </c>
      <c r="G89" s="2" t="str">
        <f>IF(G12&lt;&gt;"",G12,"")</f>
        <v>Кислов пожарка 3-ый этаж ШКУЛЁВА</v>
      </c>
      <c r="H89" s="2">
        <v>0</v>
      </c>
      <c r="I89" s="2"/>
      <c r="J89" s="2"/>
      <c r="K89" s="2"/>
      <c r="L89" s="2"/>
      <c r="M89" s="2"/>
      <c r="N89" s="2"/>
      <c r="O89" s="2">
        <f>ROUND(O57,2)</f>
        <v>345058.49</v>
      </c>
      <c r="P89" s="2">
        <f>ROUND(P57,2)</f>
        <v>285173.18</v>
      </c>
      <c r="Q89" s="2">
        <f>ROUND(Q57,2)</f>
        <v>7299.4</v>
      </c>
      <c r="R89" s="2">
        <f>ROUND(R57,2)</f>
        <v>836.01</v>
      </c>
      <c r="S89" s="2">
        <f>ROUND(S57,2)</f>
        <v>52585.91</v>
      </c>
      <c r="T89" s="2">
        <f>ROUND(T57,2)</f>
        <v>0</v>
      </c>
      <c r="U89" s="2">
        <f>U57</f>
        <v>687.94389999999987</v>
      </c>
      <c r="V89" s="2">
        <f>V57</f>
        <v>9.0068000000000019</v>
      </c>
      <c r="W89" s="2">
        <f>ROUND(W57,2)</f>
        <v>0</v>
      </c>
      <c r="X89" s="2">
        <f>ROUND(X57,2)</f>
        <v>48245.66</v>
      </c>
      <c r="Y89" s="2">
        <f>ROUND(Y57,2)</f>
        <v>33952.699999999997</v>
      </c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>
        <f>ROUND(AO57,2)</f>
        <v>0</v>
      </c>
      <c r="AP89" s="2">
        <f>ROUND(AP57,2)</f>
        <v>0</v>
      </c>
      <c r="AQ89" s="2">
        <f>ROUND(AQ57,2)</f>
        <v>0</v>
      </c>
      <c r="AR89" s="2">
        <f>ROUND(AR57,2)</f>
        <v>427256.85</v>
      </c>
      <c r="AS89" s="2">
        <f>ROUND(AS57,2)</f>
        <v>0</v>
      </c>
      <c r="AT89" s="2">
        <f>ROUND(AT57,2)</f>
        <v>427256.85</v>
      </c>
      <c r="AU89" s="2">
        <f>ROUND(AU57,2)</f>
        <v>0</v>
      </c>
      <c r="AV89" s="2">
        <f>ROUND(AV57,2)</f>
        <v>285173.18</v>
      </c>
      <c r="AW89" s="2">
        <f>ROUND(AW57,2)</f>
        <v>285173.18</v>
      </c>
      <c r="AX89" s="2">
        <f>ROUND(AX57,2)</f>
        <v>0</v>
      </c>
      <c r="AY89" s="2">
        <f>ROUND(AY57,2)</f>
        <v>285173.18</v>
      </c>
      <c r="AZ89" s="2">
        <f>ROUND(AZ57,2)</f>
        <v>0</v>
      </c>
      <c r="BA89" s="2">
        <f>ROUND(BA57,2)</f>
        <v>0</v>
      </c>
      <c r="BB89" s="2">
        <f>ROUND(BB57,2)</f>
        <v>0</v>
      </c>
      <c r="BC89" s="2">
        <f>ROUND(BC57,2)</f>
        <v>0</v>
      </c>
      <c r="BD89" s="2"/>
      <c r="BE89" s="2"/>
      <c r="BF89" s="2"/>
      <c r="BG89" s="2"/>
      <c r="BH89" s="2"/>
      <c r="BI89" s="2"/>
      <c r="BJ89" s="2"/>
      <c r="BK89" s="2"/>
      <c r="BL89" s="2"/>
      <c r="BM89" s="2"/>
      <c r="BN89" s="2"/>
      <c r="BO89" s="2"/>
      <c r="BP89" s="2"/>
      <c r="BQ89" s="2"/>
      <c r="BR89" s="2"/>
      <c r="BS89" s="2"/>
      <c r="BT89" s="2"/>
      <c r="BU89" s="2"/>
      <c r="BV89" s="2"/>
      <c r="BW89" s="2"/>
      <c r="BX89" s="2"/>
      <c r="BY89" s="2"/>
      <c r="BZ89" s="2"/>
      <c r="CA89" s="2"/>
      <c r="CB89" s="2"/>
      <c r="CC89" s="2"/>
      <c r="CD89" s="2"/>
      <c r="CE89" s="2"/>
      <c r="CF89" s="2"/>
      <c r="CG89" s="2"/>
      <c r="CH89" s="2"/>
      <c r="CI89" s="2"/>
      <c r="CJ89" s="2"/>
      <c r="CK89" s="2"/>
      <c r="CL89" s="2"/>
      <c r="CM89" s="2"/>
      <c r="CN89" s="2"/>
      <c r="CO89" s="2"/>
      <c r="CP89" s="2"/>
      <c r="CQ89" s="2"/>
      <c r="CR89" s="2"/>
      <c r="CS89" s="2"/>
      <c r="CT89" s="2"/>
      <c r="CU89" s="2"/>
      <c r="CV89" s="2"/>
      <c r="CW89" s="2"/>
      <c r="CX89" s="2"/>
      <c r="CY89" s="2"/>
      <c r="CZ89" s="2"/>
      <c r="DA89" s="2"/>
      <c r="DB89" s="2"/>
      <c r="DC89" s="2"/>
      <c r="DD89" s="2"/>
      <c r="DE89" s="2"/>
      <c r="DF89" s="2"/>
      <c r="DG89" s="3"/>
      <c r="DH89" s="3"/>
      <c r="DI89" s="3"/>
      <c r="DJ89" s="3"/>
      <c r="DK89" s="3"/>
      <c r="DL89" s="3"/>
      <c r="DM89" s="3"/>
      <c r="DN89" s="3"/>
      <c r="DO89" s="3"/>
      <c r="DP89" s="3"/>
      <c r="DQ89" s="3"/>
      <c r="DR89" s="3"/>
      <c r="DS89" s="3"/>
      <c r="DT89" s="3"/>
      <c r="DU89" s="3"/>
      <c r="DV89" s="3"/>
      <c r="DW89" s="3"/>
      <c r="DX89" s="3"/>
      <c r="DY89" s="3"/>
      <c r="DZ89" s="3"/>
      <c r="EA89" s="3"/>
      <c r="EB89" s="3"/>
      <c r="EC89" s="3"/>
      <c r="ED89" s="3"/>
      <c r="EE89" s="3"/>
      <c r="EF89" s="3"/>
      <c r="EG89" s="3"/>
      <c r="EH89" s="3"/>
      <c r="EI89" s="3"/>
      <c r="EJ89" s="3"/>
      <c r="EK89" s="3"/>
      <c r="EL89" s="3"/>
      <c r="EM89" s="3"/>
      <c r="EN89" s="3"/>
      <c r="EO89" s="3"/>
      <c r="EP89" s="3"/>
      <c r="EQ89" s="3"/>
      <c r="ER89" s="3"/>
      <c r="ES89" s="3"/>
      <c r="ET89" s="3"/>
      <c r="EU89" s="3"/>
      <c r="EV89" s="3"/>
      <c r="EW89" s="3"/>
      <c r="EX89" s="3"/>
      <c r="EY89" s="3"/>
      <c r="EZ89" s="3"/>
      <c r="FA89" s="3"/>
      <c r="FB89" s="3"/>
      <c r="FC89" s="3"/>
      <c r="FD89" s="3"/>
      <c r="FE89" s="3"/>
      <c r="FF89" s="3"/>
      <c r="FG89" s="3"/>
      <c r="FH89" s="3"/>
      <c r="FI89" s="3"/>
      <c r="FJ89" s="3"/>
      <c r="FK89" s="3"/>
      <c r="FL89" s="3"/>
      <c r="FM89" s="3"/>
      <c r="FN89" s="3"/>
      <c r="FO89" s="3"/>
      <c r="FP89" s="3"/>
      <c r="FQ89" s="3"/>
      <c r="FR89" s="3"/>
      <c r="FS89" s="3"/>
      <c r="FT89" s="3"/>
      <c r="FU89" s="3"/>
      <c r="FV89" s="3"/>
      <c r="FW89" s="3"/>
      <c r="FX89" s="3"/>
      <c r="FY89" s="3"/>
      <c r="FZ89" s="3"/>
      <c r="GA89" s="3"/>
      <c r="GB89" s="3"/>
      <c r="GC89" s="3"/>
      <c r="GD89" s="3"/>
      <c r="GE89" s="3"/>
      <c r="GF89" s="3"/>
      <c r="GG89" s="3"/>
      <c r="GH89" s="3"/>
      <c r="GI89" s="3"/>
      <c r="GJ89" s="3"/>
      <c r="GK89" s="3"/>
      <c r="GL89" s="3"/>
      <c r="GM89" s="3"/>
      <c r="GN89" s="3"/>
      <c r="GO89" s="3"/>
      <c r="GP89" s="3"/>
      <c r="GQ89" s="3"/>
      <c r="GR89" s="3"/>
      <c r="GS89" s="3"/>
      <c r="GT89" s="3"/>
      <c r="GU89" s="3"/>
      <c r="GV89" s="3"/>
      <c r="GW89" s="3"/>
      <c r="GX89" s="3">
        <v>0</v>
      </c>
    </row>
    <row r="91" spans="1:206" x14ac:dyDescent="0.2">
      <c r="A91" s="4">
        <v>50</v>
      </c>
      <c r="B91" s="4">
        <v>0</v>
      </c>
      <c r="C91" s="4">
        <v>0</v>
      </c>
      <c r="D91" s="4">
        <v>1</v>
      </c>
      <c r="E91" s="4">
        <v>201</v>
      </c>
      <c r="F91" s="4">
        <f>ROUND(SourceП4!O89,O91)</f>
        <v>345058.49</v>
      </c>
      <c r="G91" s="4" t="s">
        <v>144</v>
      </c>
      <c r="H91" s="4" t="s">
        <v>145</v>
      </c>
      <c r="I91" s="4"/>
      <c r="J91" s="4"/>
      <c r="K91" s="4">
        <v>201</v>
      </c>
      <c r="L91" s="4">
        <v>1</v>
      </c>
      <c r="M91" s="4">
        <v>3</v>
      </c>
      <c r="N91" s="4" t="s">
        <v>3</v>
      </c>
      <c r="O91" s="4">
        <v>2</v>
      </c>
      <c r="P91" s="4"/>
      <c r="Q91" s="4"/>
      <c r="R91" s="4"/>
      <c r="S91" s="4"/>
      <c r="T91" s="4"/>
      <c r="U91" s="4"/>
      <c r="V91" s="4"/>
      <c r="W91" s="4"/>
    </row>
    <row r="92" spans="1:206" x14ac:dyDescent="0.2">
      <c r="A92" s="4">
        <v>50</v>
      </c>
      <c r="B92" s="4">
        <v>0</v>
      </c>
      <c r="C92" s="4">
        <v>0</v>
      </c>
      <c r="D92" s="4">
        <v>1</v>
      </c>
      <c r="E92" s="4">
        <v>202</v>
      </c>
      <c r="F92" s="4">
        <f>ROUND(SourceП4!P89,O92)</f>
        <v>285173.18</v>
      </c>
      <c r="G92" s="4" t="s">
        <v>146</v>
      </c>
      <c r="H92" s="4" t="s">
        <v>147</v>
      </c>
      <c r="I92" s="4"/>
      <c r="J92" s="4"/>
      <c r="K92" s="4">
        <v>202</v>
      </c>
      <c r="L92" s="4">
        <v>2</v>
      </c>
      <c r="M92" s="4">
        <v>3</v>
      </c>
      <c r="N92" s="4" t="s">
        <v>3</v>
      </c>
      <c r="O92" s="4">
        <v>2</v>
      </c>
      <c r="P92" s="4"/>
      <c r="Q92" s="4"/>
      <c r="R92" s="4"/>
      <c r="S92" s="4"/>
      <c r="T92" s="4"/>
      <c r="U92" s="4"/>
      <c r="V92" s="4"/>
      <c r="W92" s="4"/>
    </row>
    <row r="93" spans="1:206" x14ac:dyDescent="0.2">
      <c r="A93" s="4">
        <v>50</v>
      </c>
      <c r="B93" s="4">
        <v>0</v>
      </c>
      <c r="C93" s="4">
        <v>0</v>
      </c>
      <c r="D93" s="4">
        <v>1</v>
      </c>
      <c r="E93" s="4">
        <v>222</v>
      </c>
      <c r="F93" s="4">
        <f>ROUND(SourceП4!AO89,O93)</f>
        <v>0</v>
      </c>
      <c r="G93" s="4" t="s">
        <v>148</v>
      </c>
      <c r="H93" s="4" t="s">
        <v>149</v>
      </c>
      <c r="I93" s="4"/>
      <c r="J93" s="4"/>
      <c r="K93" s="4">
        <v>222</v>
      </c>
      <c r="L93" s="4">
        <v>3</v>
      </c>
      <c r="M93" s="4">
        <v>3</v>
      </c>
      <c r="N93" s="4" t="s">
        <v>3</v>
      </c>
      <c r="O93" s="4">
        <v>2</v>
      </c>
      <c r="P93" s="4"/>
      <c r="Q93" s="4"/>
      <c r="R93" s="4"/>
      <c r="S93" s="4"/>
      <c r="T93" s="4"/>
      <c r="U93" s="4"/>
      <c r="V93" s="4"/>
      <c r="W93" s="4"/>
    </row>
    <row r="94" spans="1:206" x14ac:dyDescent="0.2">
      <c r="A94" s="4">
        <v>50</v>
      </c>
      <c r="B94" s="4">
        <v>0</v>
      </c>
      <c r="C94" s="4">
        <v>0</v>
      </c>
      <c r="D94" s="4">
        <v>1</v>
      </c>
      <c r="E94" s="4">
        <v>225</v>
      </c>
      <c r="F94" s="4">
        <f>ROUND(SourceП4!AV89,O94)</f>
        <v>285173.18</v>
      </c>
      <c r="G94" s="4" t="s">
        <v>150</v>
      </c>
      <c r="H94" s="4" t="s">
        <v>151</v>
      </c>
      <c r="I94" s="4"/>
      <c r="J94" s="4"/>
      <c r="K94" s="4">
        <v>225</v>
      </c>
      <c r="L94" s="4">
        <v>4</v>
      </c>
      <c r="M94" s="4">
        <v>3</v>
      </c>
      <c r="N94" s="4" t="s">
        <v>3</v>
      </c>
      <c r="O94" s="4">
        <v>2</v>
      </c>
      <c r="P94" s="4"/>
      <c r="Q94" s="4"/>
      <c r="R94" s="4"/>
      <c r="S94" s="4"/>
      <c r="T94" s="4"/>
      <c r="U94" s="4"/>
      <c r="V94" s="4"/>
      <c r="W94" s="4"/>
    </row>
    <row r="95" spans="1:206" x14ac:dyDescent="0.2">
      <c r="A95" s="4">
        <v>50</v>
      </c>
      <c r="B95" s="4">
        <v>0</v>
      </c>
      <c r="C95" s="4">
        <v>0</v>
      </c>
      <c r="D95" s="4">
        <v>1</v>
      </c>
      <c r="E95" s="4">
        <v>226</v>
      </c>
      <c r="F95" s="4">
        <f>ROUND(SourceП4!AW89,O95)</f>
        <v>285173.18</v>
      </c>
      <c r="G95" s="4" t="s">
        <v>152</v>
      </c>
      <c r="H95" s="4" t="s">
        <v>153</v>
      </c>
      <c r="I95" s="4"/>
      <c r="J95" s="4"/>
      <c r="K95" s="4">
        <v>226</v>
      </c>
      <c r="L95" s="4">
        <v>5</v>
      </c>
      <c r="M95" s="4">
        <v>3</v>
      </c>
      <c r="N95" s="4" t="s">
        <v>3</v>
      </c>
      <c r="O95" s="4">
        <v>2</v>
      </c>
      <c r="P95" s="4"/>
      <c r="Q95" s="4"/>
      <c r="R95" s="4"/>
      <c r="S95" s="4"/>
      <c r="T95" s="4"/>
      <c r="U95" s="4"/>
      <c r="V95" s="4"/>
      <c r="W95" s="4"/>
    </row>
    <row r="96" spans="1:206" x14ac:dyDescent="0.2">
      <c r="A96" s="4">
        <v>50</v>
      </c>
      <c r="B96" s="4">
        <v>0</v>
      </c>
      <c r="C96" s="4">
        <v>0</v>
      </c>
      <c r="D96" s="4">
        <v>1</v>
      </c>
      <c r="E96" s="4">
        <v>227</v>
      </c>
      <c r="F96" s="4">
        <f>ROUND(SourceП4!AX89,O96)</f>
        <v>0</v>
      </c>
      <c r="G96" s="4" t="s">
        <v>154</v>
      </c>
      <c r="H96" s="4" t="s">
        <v>155</v>
      </c>
      <c r="I96" s="4"/>
      <c r="J96" s="4"/>
      <c r="K96" s="4">
        <v>227</v>
      </c>
      <c r="L96" s="4">
        <v>6</v>
      </c>
      <c r="M96" s="4">
        <v>3</v>
      </c>
      <c r="N96" s="4" t="s">
        <v>3</v>
      </c>
      <c r="O96" s="4">
        <v>2</v>
      </c>
      <c r="P96" s="4"/>
      <c r="Q96" s="4"/>
      <c r="R96" s="4"/>
      <c r="S96" s="4"/>
      <c r="T96" s="4"/>
      <c r="U96" s="4"/>
      <c r="V96" s="4"/>
      <c r="W96" s="4"/>
    </row>
    <row r="97" spans="1:23" x14ac:dyDescent="0.2">
      <c r="A97" s="4">
        <v>50</v>
      </c>
      <c r="B97" s="4">
        <v>0</v>
      </c>
      <c r="C97" s="4">
        <v>0</v>
      </c>
      <c r="D97" s="4">
        <v>1</v>
      </c>
      <c r="E97" s="4">
        <v>228</v>
      </c>
      <c r="F97" s="4">
        <f>ROUND(SourceП4!AY89,O97)</f>
        <v>285173.18</v>
      </c>
      <c r="G97" s="4" t="s">
        <v>156</v>
      </c>
      <c r="H97" s="4" t="s">
        <v>157</v>
      </c>
      <c r="I97" s="4"/>
      <c r="J97" s="4"/>
      <c r="K97" s="4">
        <v>228</v>
      </c>
      <c r="L97" s="4">
        <v>7</v>
      </c>
      <c r="M97" s="4">
        <v>3</v>
      </c>
      <c r="N97" s="4" t="s">
        <v>3</v>
      </c>
      <c r="O97" s="4">
        <v>2</v>
      </c>
      <c r="P97" s="4"/>
      <c r="Q97" s="4"/>
      <c r="R97" s="4"/>
      <c r="S97" s="4"/>
      <c r="T97" s="4"/>
      <c r="U97" s="4"/>
      <c r="V97" s="4"/>
      <c r="W97" s="4"/>
    </row>
    <row r="98" spans="1:23" x14ac:dyDescent="0.2">
      <c r="A98" s="4">
        <v>50</v>
      </c>
      <c r="B98" s="4">
        <v>0</v>
      </c>
      <c r="C98" s="4">
        <v>0</v>
      </c>
      <c r="D98" s="4">
        <v>1</v>
      </c>
      <c r="E98" s="4">
        <v>216</v>
      </c>
      <c r="F98" s="4">
        <f>ROUND(SourceП4!AP89,O98)</f>
        <v>0</v>
      </c>
      <c r="G98" s="4" t="s">
        <v>158</v>
      </c>
      <c r="H98" s="4" t="s">
        <v>159</v>
      </c>
      <c r="I98" s="4"/>
      <c r="J98" s="4"/>
      <c r="K98" s="4">
        <v>216</v>
      </c>
      <c r="L98" s="4">
        <v>8</v>
      </c>
      <c r="M98" s="4">
        <v>3</v>
      </c>
      <c r="N98" s="4" t="s">
        <v>3</v>
      </c>
      <c r="O98" s="4">
        <v>2</v>
      </c>
      <c r="P98" s="4"/>
      <c r="Q98" s="4"/>
      <c r="R98" s="4"/>
      <c r="S98" s="4"/>
      <c r="T98" s="4"/>
      <c r="U98" s="4"/>
      <c r="V98" s="4"/>
      <c r="W98" s="4"/>
    </row>
    <row r="99" spans="1:23" x14ac:dyDescent="0.2">
      <c r="A99" s="4">
        <v>50</v>
      </c>
      <c r="B99" s="4">
        <v>0</v>
      </c>
      <c r="C99" s="4">
        <v>0</v>
      </c>
      <c r="D99" s="4">
        <v>1</v>
      </c>
      <c r="E99" s="4">
        <v>223</v>
      </c>
      <c r="F99" s="4">
        <f>ROUND(SourceП4!AQ89,O99)</f>
        <v>0</v>
      </c>
      <c r="G99" s="4" t="s">
        <v>160</v>
      </c>
      <c r="H99" s="4" t="s">
        <v>161</v>
      </c>
      <c r="I99" s="4"/>
      <c r="J99" s="4"/>
      <c r="K99" s="4">
        <v>223</v>
      </c>
      <c r="L99" s="4">
        <v>9</v>
      </c>
      <c r="M99" s="4">
        <v>3</v>
      </c>
      <c r="N99" s="4" t="s">
        <v>3</v>
      </c>
      <c r="O99" s="4">
        <v>2</v>
      </c>
      <c r="P99" s="4"/>
      <c r="Q99" s="4"/>
      <c r="R99" s="4"/>
      <c r="S99" s="4"/>
      <c r="T99" s="4"/>
      <c r="U99" s="4"/>
      <c r="V99" s="4"/>
      <c r="W99" s="4"/>
    </row>
    <row r="100" spans="1:23" x14ac:dyDescent="0.2">
      <c r="A100" s="4">
        <v>50</v>
      </c>
      <c r="B100" s="4">
        <v>0</v>
      </c>
      <c r="C100" s="4">
        <v>0</v>
      </c>
      <c r="D100" s="4">
        <v>1</v>
      </c>
      <c r="E100" s="4">
        <v>229</v>
      </c>
      <c r="F100" s="4">
        <f>ROUND(SourceП4!AZ89,O100)</f>
        <v>0</v>
      </c>
      <c r="G100" s="4" t="s">
        <v>162</v>
      </c>
      <c r="H100" s="4" t="s">
        <v>163</v>
      </c>
      <c r="I100" s="4"/>
      <c r="J100" s="4"/>
      <c r="K100" s="4">
        <v>229</v>
      </c>
      <c r="L100" s="4">
        <v>10</v>
      </c>
      <c r="M100" s="4">
        <v>3</v>
      </c>
      <c r="N100" s="4" t="s">
        <v>3</v>
      </c>
      <c r="O100" s="4">
        <v>2</v>
      </c>
      <c r="P100" s="4"/>
      <c r="Q100" s="4"/>
      <c r="R100" s="4"/>
      <c r="S100" s="4"/>
      <c r="T100" s="4"/>
      <c r="U100" s="4"/>
      <c r="V100" s="4"/>
      <c r="W100" s="4"/>
    </row>
    <row r="101" spans="1:23" x14ac:dyDescent="0.2">
      <c r="A101" s="4">
        <v>50</v>
      </c>
      <c r="B101" s="4">
        <v>0</v>
      </c>
      <c r="C101" s="4">
        <v>0</v>
      </c>
      <c r="D101" s="4">
        <v>1</v>
      </c>
      <c r="E101" s="4">
        <v>203</v>
      </c>
      <c r="F101" s="4">
        <f>ROUND(SourceП4!Q89,O101)</f>
        <v>7299.4</v>
      </c>
      <c r="G101" s="4" t="s">
        <v>164</v>
      </c>
      <c r="H101" s="4" t="s">
        <v>165</v>
      </c>
      <c r="I101" s="4"/>
      <c r="J101" s="4"/>
      <c r="K101" s="4">
        <v>203</v>
      </c>
      <c r="L101" s="4">
        <v>11</v>
      </c>
      <c r="M101" s="4">
        <v>3</v>
      </c>
      <c r="N101" s="4" t="s">
        <v>3</v>
      </c>
      <c r="O101" s="4">
        <v>2</v>
      </c>
      <c r="P101" s="4"/>
      <c r="Q101" s="4"/>
      <c r="R101" s="4"/>
      <c r="S101" s="4"/>
      <c r="T101" s="4"/>
      <c r="U101" s="4"/>
      <c r="V101" s="4"/>
      <c r="W101" s="4"/>
    </row>
    <row r="102" spans="1:23" x14ac:dyDescent="0.2">
      <c r="A102" s="4">
        <v>50</v>
      </c>
      <c r="B102" s="4">
        <v>0</v>
      </c>
      <c r="C102" s="4">
        <v>0</v>
      </c>
      <c r="D102" s="4">
        <v>1</v>
      </c>
      <c r="E102" s="4">
        <v>231</v>
      </c>
      <c r="F102" s="4">
        <f>ROUND(SourceП4!BB89,O102)</f>
        <v>0</v>
      </c>
      <c r="G102" s="4" t="s">
        <v>166</v>
      </c>
      <c r="H102" s="4" t="s">
        <v>167</v>
      </c>
      <c r="I102" s="4"/>
      <c r="J102" s="4"/>
      <c r="K102" s="4">
        <v>231</v>
      </c>
      <c r="L102" s="4">
        <v>12</v>
      </c>
      <c r="M102" s="4">
        <v>3</v>
      </c>
      <c r="N102" s="4" t="s">
        <v>3</v>
      </c>
      <c r="O102" s="4">
        <v>2</v>
      </c>
      <c r="P102" s="4"/>
      <c r="Q102" s="4"/>
      <c r="R102" s="4"/>
      <c r="S102" s="4"/>
      <c r="T102" s="4"/>
      <c r="U102" s="4"/>
      <c r="V102" s="4"/>
      <c r="W102" s="4"/>
    </row>
    <row r="103" spans="1:23" x14ac:dyDescent="0.2">
      <c r="A103" s="4">
        <v>50</v>
      </c>
      <c r="B103" s="4">
        <v>0</v>
      </c>
      <c r="C103" s="4">
        <v>0</v>
      </c>
      <c r="D103" s="4">
        <v>1</v>
      </c>
      <c r="E103" s="4">
        <v>204</v>
      </c>
      <c r="F103" s="4">
        <f>ROUND(SourceП4!R89,O103)</f>
        <v>836.01</v>
      </c>
      <c r="G103" s="4" t="s">
        <v>168</v>
      </c>
      <c r="H103" s="4" t="s">
        <v>169</v>
      </c>
      <c r="I103" s="4"/>
      <c r="J103" s="4"/>
      <c r="K103" s="4">
        <v>204</v>
      </c>
      <c r="L103" s="4">
        <v>13</v>
      </c>
      <c r="M103" s="4">
        <v>3</v>
      </c>
      <c r="N103" s="4" t="s">
        <v>3</v>
      </c>
      <c r="O103" s="4">
        <v>2</v>
      </c>
      <c r="P103" s="4"/>
      <c r="Q103" s="4"/>
      <c r="R103" s="4"/>
      <c r="S103" s="4"/>
      <c r="T103" s="4"/>
      <c r="U103" s="4"/>
      <c r="V103" s="4"/>
      <c r="W103" s="4"/>
    </row>
    <row r="104" spans="1:23" x14ac:dyDescent="0.2">
      <c r="A104" s="4">
        <v>50</v>
      </c>
      <c r="B104" s="4">
        <v>0</v>
      </c>
      <c r="C104" s="4">
        <v>0</v>
      </c>
      <c r="D104" s="4">
        <v>1</v>
      </c>
      <c r="E104" s="4">
        <v>205</v>
      </c>
      <c r="F104" s="4">
        <f>ROUND(SourceП4!S89,O104)</f>
        <v>52585.91</v>
      </c>
      <c r="G104" s="4" t="s">
        <v>170</v>
      </c>
      <c r="H104" s="4" t="s">
        <v>171</v>
      </c>
      <c r="I104" s="4"/>
      <c r="J104" s="4"/>
      <c r="K104" s="4">
        <v>205</v>
      </c>
      <c r="L104" s="4">
        <v>14</v>
      </c>
      <c r="M104" s="4">
        <v>3</v>
      </c>
      <c r="N104" s="4" t="s">
        <v>3</v>
      </c>
      <c r="O104" s="4">
        <v>2</v>
      </c>
      <c r="P104" s="4"/>
      <c r="Q104" s="4"/>
      <c r="R104" s="4"/>
      <c r="S104" s="4"/>
      <c r="T104" s="4"/>
      <c r="U104" s="4"/>
      <c r="V104" s="4"/>
      <c r="W104" s="4"/>
    </row>
    <row r="105" spans="1:23" x14ac:dyDescent="0.2">
      <c r="A105" s="4">
        <v>50</v>
      </c>
      <c r="B105" s="4">
        <v>0</v>
      </c>
      <c r="C105" s="4">
        <v>0</v>
      </c>
      <c r="D105" s="4">
        <v>1</v>
      </c>
      <c r="E105" s="4">
        <v>232</v>
      </c>
      <c r="F105" s="4">
        <f>ROUND(SourceП4!BC89,O105)</f>
        <v>0</v>
      </c>
      <c r="G105" s="4" t="s">
        <v>172</v>
      </c>
      <c r="H105" s="4" t="s">
        <v>173</v>
      </c>
      <c r="I105" s="4"/>
      <c r="J105" s="4"/>
      <c r="K105" s="4">
        <v>232</v>
      </c>
      <c r="L105" s="4">
        <v>15</v>
      </c>
      <c r="M105" s="4">
        <v>3</v>
      </c>
      <c r="N105" s="4" t="s">
        <v>3</v>
      </c>
      <c r="O105" s="4">
        <v>2</v>
      </c>
      <c r="P105" s="4"/>
      <c r="Q105" s="4"/>
      <c r="R105" s="4"/>
      <c r="S105" s="4"/>
      <c r="T105" s="4"/>
      <c r="U105" s="4"/>
      <c r="V105" s="4"/>
      <c r="W105" s="4"/>
    </row>
    <row r="106" spans="1:23" x14ac:dyDescent="0.2">
      <c r="A106" s="4">
        <v>50</v>
      </c>
      <c r="B106" s="4">
        <v>0</v>
      </c>
      <c r="C106" s="4">
        <v>0</v>
      </c>
      <c r="D106" s="4">
        <v>1</v>
      </c>
      <c r="E106" s="4">
        <v>214</v>
      </c>
      <c r="F106" s="4">
        <f>ROUND(SourceП4!AS89,O106)</f>
        <v>0</v>
      </c>
      <c r="G106" s="4" t="s">
        <v>174</v>
      </c>
      <c r="H106" s="4" t="s">
        <v>175</v>
      </c>
      <c r="I106" s="4"/>
      <c r="J106" s="4"/>
      <c r="K106" s="4">
        <v>214</v>
      </c>
      <c r="L106" s="4">
        <v>16</v>
      </c>
      <c r="M106" s="4">
        <v>3</v>
      </c>
      <c r="N106" s="4" t="s">
        <v>3</v>
      </c>
      <c r="O106" s="4">
        <v>2</v>
      </c>
      <c r="P106" s="4"/>
      <c r="Q106" s="4"/>
      <c r="R106" s="4"/>
      <c r="S106" s="4"/>
      <c r="T106" s="4"/>
      <c r="U106" s="4"/>
      <c r="V106" s="4"/>
      <c r="W106" s="4"/>
    </row>
    <row r="107" spans="1:23" x14ac:dyDescent="0.2">
      <c r="A107" s="4">
        <v>50</v>
      </c>
      <c r="B107" s="4">
        <v>0</v>
      </c>
      <c r="C107" s="4">
        <v>0</v>
      </c>
      <c r="D107" s="4">
        <v>1</v>
      </c>
      <c r="E107" s="4">
        <v>215</v>
      </c>
      <c r="F107" s="4">
        <f>ROUND(SourceП4!AT89,O107)</f>
        <v>427256.85</v>
      </c>
      <c r="G107" s="4" t="s">
        <v>176</v>
      </c>
      <c r="H107" s="4" t="s">
        <v>177</v>
      </c>
      <c r="I107" s="4"/>
      <c r="J107" s="4"/>
      <c r="K107" s="4">
        <v>215</v>
      </c>
      <c r="L107" s="4">
        <v>17</v>
      </c>
      <c r="M107" s="4">
        <v>3</v>
      </c>
      <c r="N107" s="4" t="s">
        <v>3</v>
      </c>
      <c r="O107" s="4">
        <v>2</v>
      </c>
      <c r="P107" s="4"/>
      <c r="Q107" s="4"/>
      <c r="R107" s="4"/>
      <c r="S107" s="4"/>
      <c r="T107" s="4"/>
      <c r="U107" s="4"/>
      <c r="V107" s="4"/>
      <c r="W107" s="4"/>
    </row>
    <row r="108" spans="1:23" x14ac:dyDescent="0.2">
      <c r="A108" s="4">
        <v>50</v>
      </c>
      <c r="B108" s="4">
        <v>0</v>
      </c>
      <c r="C108" s="4">
        <v>0</v>
      </c>
      <c r="D108" s="4">
        <v>1</v>
      </c>
      <c r="E108" s="4">
        <v>217</v>
      </c>
      <c r="F108" s="4">
        <f>ROUND(SourceП4!AU89,O108)</f>
        <v>0</v>
      </c>
      <c r="G108" s="4" t="s">
        <v>178</v>
      </c>
      <c r="H108" s="4" t="s">
        <v>179</v>
      </c>
      <c r="I108" s="4"/>
      <c r="J108" s="4"/>
      <c r="K108" s="4">
        <v>217</v>
      </c>
      <c r="L108" s="4">
        <v>18</v>
      </c>
      <c r="M108" s="4">
        <v>3</v>
      </c>
      <c r="N108" s="4" t="s">
        <v>3</v>
      </c>
      <c r="O108" s="4">
        <v>2</v>
      </c>
      <c r="P108" s="4"/>
      <c r="Q108" s="4"/>
      <c r="R108" s="4"/>
      <c r="S108" s="4"/>
      <c r="T108" s="4"/>
      <c r="U108" s="4"/>
      <c r="V108" s="4"/>
      <c r="W108" s="4"/>
    </row>
    <row r="109" spans="1:23" x14ac:dyDescent="0.2">
      <c r="A109" s="4">
        <v>50</v>
      </c>
      <c r="B109" s="4">
        <v>0</v>
      </c>
      <c r="C109" s="4">
        <v>0</v>
      </c>
      <c r="D109" s="4">
        <v>1</v>
      </c>
      <c r="E109" s="4">
        <v>230</v>
      </c>
      <c r="F109" s="4">
        <f>ROUND(SourceП4!BA89,O109)</f>
        <v>0</v>
      </c>
      <c r="G109" s="4" t="s">
        <v>180</v>
      </c>
      <c r="H109" s="4" t="s">
        <v>181</v>
      </c>
      <c r="I109" s="4"/>
      <c r="J109" s="4"/>
      <c r="K109" s="4">
        <v>230</v>
      </c>
      <c r="L109" s="4">
        <v>19</v>
      </c>
      <c r="M109" s="4">
        <v>3</v>
      </c>
      <c r="N109" s="4" t="s">
        <v>3</v>
      </c>
      <c r="O109" s="4">
        <v>2</v>
      </c>
      <c r="P109" s="4"/>
      <c r="Q109" s="4"/>
      <c r="R109" s="4"/>
      <c r="S109" s="4"/>
      <c r="T109" s="4"/>
      <c r="U109" s="4"/>
      <c r="V109" s="4"/>
      <c r="W109" s="4"/>
    </row>
    <row r="110" spans="1:23" x14ac:dyDescent="0.2">
      <c r="A110" s="4">
        <v>50</v>
      </c>
      <c r="B110" s="4">
        <v>0</v>
      </c>
      <c r="C110" s="4">
        <v>0</v>
      </c>
      <c r="D110" s="4">
        <v>1</v>
      </c>
      <c r="E110" s="4">
        <v>206</v>
      </c>
      <c r="F110" s="4">
        <f>ROUND(SourceП4!T89,O110)</f>
        <v>0</v>
      </c>
      <c r="G110" s="4" t="s">
        <v>182</v>
      </c>
      <c r="H110" s="4" t="s">
        <v>183</v>
      </c>
      <c r="I110" s="4"/>
      <c r="J110" s="4"/>
      <c r="K110" s="4">
        <v>206</v>
      </c>
      <c r="L110" s="4">
        <v>20</v>
      </c>
      <c r="M110" s="4">
        <v>3</v>
      </c>
      <c r="N110" s="4" t="s">
        <v>3</v>
      </c>
      <c r="O110" s="4">
        <v>2</v>
      </c>
      <c r="P110" s="4"/>
      <c r="Q110" s="4"/>
      <c r="R110" s="4"/>
      <c r="S110" s="4"/>
      <c r="T110" s="4"/>
      <c r="U110" s="4"/>
      <c r="V110" s="4"/>
      <c r="W110" s="4"/>
    </row>
    <row r="111" spans="1:23" x14ac:dyDescent="0.2">
      <c r="A111" s="4">
        <v>50</v>
      </c>
      <c r="B111" s="4">
        <v>0</v>
      </c>
      <c r="C111" s="4">
        <v>0</v>
      </c>
      <c r="D111" s="4">
        <v>1</v>
      </c>
      <c r="E111" s="4">
        <v>207</v>
      </c>
      <c r="F111" s="4">
        <f>SourceП4!U89</f>
        <v>687.94389999999987</v>
      </c>
      <c r="G111" s="4" t="s">
        <v>184</v>
      </c>
      <c r="H111" s="4" t="s">
        <v>185</v>
      </c>
      <c r="I111" s="4"/>
      <c r="J111" s="4"/>
      <c r="K111" s="4">
        <v>207</v>
      </c>
      <c r="L111" s="4">
        <v>21</v>
      </c>
      <c r="M111" s="4">
        <v>3</v>
      </c>
      <c r="N111" s="4" t="s">
        <v>3</v>
      </c>
      <c r="O111" s="4">
        <v>-1</v>
      </c>
      <c r="P111" s="4"/>
      <c r="Q111" s="4"/>
      <c r="R111" s="4"/>
      <c r="S111" s="4"/>
      <c r="T111" s="4"/>
      <c r="U111" s="4"/>
      <c r="V111" s="4"/>
      <c r="W111" s="4"/>
    </row>
    <row r="112" spans="1:23" x14ac:dyDescent="0.2">
      <c r="A112" s="4">
        <v>50</v>
      </c>
      <c r="B112" s="4">
        <v>0</v>
      </c>
      <c r="C112" s="4">
        <v>0</v>
      </c>
      <c r="D112" s="4">
        <v>1</v>
      </c>
      <c r="E112" s="4">
        <v>208</v>
      </c>
      <c r="F112" s="4">
        <f>SourceП4!V89</f>
        <v>9.0068000000000019</v>
      </c>
      <c r="G112" s="4" t="s">
        <v>186</v>
      </c>
      <c r="H112" s="4" t="s">
        <v>187</v>
      </c>
      <c r="I112" s="4"/>
      <c r="J112" s="4"/>
      <c r="K112" s="4">
        <v>208</v>
      </c>
      <c r="L112" s="4">
        <v>22</v>
      </c>
      <c r="M112" s="4">
        <v>3</v>
      </c>
      <c r="N112" s="4" t="s">
        <v>3</v>
      </c>
      <c r="O112" s="4">
        <v>-1</v>
      </c>
      <c r="P112" s="4"/>
      <c r="Q112" s="4"/>
      <c r="R112" s="4"/>
      <c r="S112" s="4"/>
      <c r="T112" s="4"/>
      <c r="U112" s="4"/>
      <c r="V112" s="4"/>
      <c r="W112" s="4"/>
    </row>
    <row r="113" spans="1:23" x14ac:dyDescent="0.2">
      <c r="A113" s="4">
        <v>50</v>
      </c>
      <c r="B113" s="4">
        <v>0</v>
      </c>
      <c r="C113" s="4">
        <v>0</v>
      </c>
      <c r="D113" s="4">
        <v>1</v>
      </c>
      <c r="E113" s="4">
        <v>209</v>
      </c>
      <c r="F113" s="4">
        <f>ROUND(SourceП4!W89,O113)</f>
        <v>0</v>
      </c>
      <c r="G113" s="4" t="s">
        <v>188</v>
      </c>
      <c r="H113" s="4" t="s">
        <v>189</v>
      </c>
      <c r="I113" s="4"/>
      <c r="J113" s="4"/>
      <c r="K113" s="4">
        <v>209</v>
      </c>
      <c r="L113" s="4">
        <v>23</v>
      </c>
      <c r="M113" s="4">
        <v>3</v>
      </c>
      <c r="N113" s="4" t="s">
        <v>3</v>
      </c>
      <c r="O113" s="4">
        <v>2</v>
      </c>
      <c r="P113" s="4"/>
      <c r="Q113" s="4"/>
      <c r="R113" s="4"/>
      <c r="S113" s="4"/>
      <c r="T113" s="4"/>
      <c r="U113" s="4"/>
      <c r="V113" s="4"/>
      <c r="W113" s="4"/>
    </row>
    <row r="114" spans="1:23" x14ac:dyDescent="0.2">
      <c r="A114" s="4">
        <v>50</v>
      </c>
      <c r="B114" s="4">
        <v>0</v>
      </c>
      <c r="C114" s="4">
        <v>0</v>
      </c>
      <c r="D114" s="4">
        <v>1</v>
      </c>
      <c r="E114" s="4">
        <v>210</v>
      </c>
      <c r="F114" s="4">
        <f>ROUND(SourceП4!X89,O114)</f>
        <v>48245.66</v>
      </c>
      <c r="G114" s="4" t="s">
        <v>190</v>
      </c>
      <c r="H114" s="4" t="s">
        <v>191</v>
      </c>
      <c r="I114" s="4"/>
      <c r="J114" s="4"/>
      <c r="K114" s="4">
        <v>210</v>
      </c>
      <c r="L114" s="4">
        <v>24</v>
      </c>
      <c r="M114" s="4">
        <v>3</v>
      </c>
      <c r="N114" s="4" t="s">
        <v>3</v>
      </c>
      <c r="O114" s="4">
        <v>2</v>
      </c>
      <c r="P114" s="4"/>
      <c r="Q114" s="4"/>
      <c r="R114" s="4"/>
      <c r="S114" s="4"/>
      <c r="T114" s="4"/>
      <c r="U114" s="4"/>
      <c r="V114" s="4"/>
      <c r="W114" s="4"/>
    </row>
    <row r="115" spans="1:23" x14ac:dyDescent="0.2">
      <c r="A115" s="4">
        <v>50</v>
      </c>
      <c r="B115" s="4">
        <v>0</v>
      </c>
      <c r="C115" s="4">
        <v>0</v>
      </c>
      <c r="D115" s="4">
        <v>1</v>
      </c>
      <c r="E115" s="4">
        <v>211</v>
      </c>
      <c r="F115" s="4">
        <f>ROUND(SourceП4!Y89,O115)</f>
        <v>33952.699999999997</v>
      </c>
      <c r="G115" s="4" t="s">
        <v>192</v>
      </c>
      <c r="H115" s="4" t="s">
        <v>193</v>
      </c>
      <c r="I115" s="4"/>
      <c r="J115" s="4"/>
      <c r="K115" s="4">
        <v>211</v>
      </c>
      <c r="L115" s="4">
        <v>25</v>
      </c>
      <c r="M115" s="4">
        <v>3</v>
      </c>
      <c r="N115" s="4" t="s">
        <v>3</v>
      </c>
      <c r="O115" s="4">
        <v>2</v>
      </c>
      <c r="P115" s="4"/>
      <c r="Q115" s="4"/>
      <c r="R115" s="4"/>
      <c r="S115" s="4"/>
      <c r="T115" s="4"/>
      <c r="U115" s="4"/>
      <c r="V115" s="4"/>
      <c r="W115" s="4"/>
    </row>
    <row r="116" spans="1:23" x14ac:dyDescent="0.2">
      <c r="A116" s="4">
        <v>50</v>
      </c>
      <c r="B116" s="4">
        <v>0</v>
      </c>
      <c r="C116" s="4">
        <v>0</v>
      </c>
      <c r="D116" s="4">
        <v>1</v>
      </c>
      <c r="E116" s="4">
        <v>224</v>
      </c>
      <c r="F116" s="4">
        <f>ROUND(SourceП4!AR89,O116)</f>
        <v>427256.85</v>
      </c>
      <c r="G116" s="4" t="s">
        <v>194</v>
      </c>
      <c r="H116" s="4" t="s">
        <v>195</v>
      </c>
      <c r="I116" s="4"/>
      <c r="J116" s="4"/>
      <c r="K116" s="4">
        <v>224</v>
      </c>
      <c r="L116" s="4">
        <v>26</v>
      </c>
      <c r="M116" s="4">
        <v>3</v>
      </c>
      <c r="N116" s="4" t="s">
        <v>3</v>
      </c>
      <c r="O116" s="4">
        <v>2</v>
      </c>
      <c r="P116" s="4"/>
      <c r="Q116" s="4"/>
      <c r="R116" s="4"/>
      <c r="S116" s="4"/>
      <c r="T116" s="4"/>
      <c r="U116" s="4"/>
      <c r="V116" s="4"/>
      <c r="W116" s="4"/>
    </row>
    <row r="119" spans="1:23" x14ac:dyDescent="0.2">
      <c r="A119">
        <v>70</v>
      </c>
      <c r="B119">
        <v>1</v>
      </c>
      <c r="D119">
        <v>1</v>
      </c>
      <c r="E119" t="s">
        <v>201</v>
      </c>
      <c r="F119" t="s">
        <v>202</v>
      </c>
      <c r="G119">
        <v>1</v>
      </c>
      <c r="H119">
        <v>0</v>
      </c>
      <c r="I119" t="s">
        <v>3</v>
      </c>
      <c r="J119">
        <v>1</v>
      </c>
      <c r="K119">
        <v>0</v>
      </c>
      <c r="L119" t="s">
        <v>3</v>
      </c>
      <c r="M119" t="s">
        <v>3</v>
      </c>
      <c r="N119">
        <v>0</v>
      </c>
    </row>
    <row r="120" spans="1:23" x14ac:dyDescent="0.2">
      <c r="A120">
        <v>70</v>
      </c>
      <c r="B120">
        <v>1</v>
      </c>
      <c r="D120">
        <v>2</v>
      </c>
      <c r="E120" t="s">
        <v>203</v>
      </c>
      <c r="F120" t="s">
        <v>204</v>
      </c>
      <c r="G120">
        <v>0</v>
      </c>
      <c r="H120">
        <v>0</v>
      </c>
      <c r="I120" t="s">
        <v>3</v>
      </c>
      <c r="J120">
        <v>1</v>
      </c>
      <c r="K120">
        <v>0</v>
      </c>
      <c r="L120" t="s">
        <v>3</v>
      </c>
      <c r="M120" t="s">
        <v>3</v>
      </c>
      <c r="N120">
        <v>0</v>
      </c>
    </row>
    <row r="121" spans="1:23" x14ac:dyDescent="0.2">
      <c r="A121">
        <v>70</v>
      </c>
      <c r="B121">
        <v>1</v>
      </c>
      <c r="D121">
        <v>3</v>
      </c>
      <c r="E121" t="s">
        <v>205</v>
      </c>
      <c r="F121" t="s">
        <v>206</v>
      </c>
      <c r="G121">
        <v>0</v>
      </c>
      <c r="H121">
        <v>0</v>
      </c>
      <c r="I121" t="s">
        <v>3</v>
      </c>
      <c r="J121">
        <v>1</v>
      </c>
      <c r="K121">
        <v>0</v>
      </c>
      <c r="L121" t="s">
        <v>3</v>
      </c>
      <c r="M121" t="s">
        <v>3</v>
      </c>
      <c r="N121">
        <v>0</v>
      </c>
    </row>
    <row r="122" spans="1:23" x14ac:dyDescent="0.2">
      <c r="A122">
        <v>70</v>
      </c>
      <c r="B122">
        <v>1</v>
      </c>
      <c r="D122">
        <v>4</v>
      </c>
      <c r="E122" t="s">
        <v>207</v>
      </c>
      <c r="F122" t="s">
        <v>208</v>
      </c>
      <c r="G122">
        <v>0</v>
      </c>
      <c r="H122">
        <v>0</v>
      </c>
      <c r="I122" t="s">
        <v>209</v>
      </c>
      <c r="J122">
        <v>0</v>
      </c>
      <c r="K122">
        <v>0</v>
      </c>
      <c r="L122" t="s">
        <v>3</v>
      </c>
      <c r="M122" t="s">
        <v>3</v>
      </c>
      <c r="N122">
        <v>0</v>
      </c>
    </row>
    <row r="123" spans="1:23" x14ac:dyDescent="0.2">
      <c r="A123">
        <v>70</v>
      </c>
      <c r="B123">
        <v>1</v>
      </c>
      <c r="D123">
        <v>5</v>
      </c>
      <c r="E123" t="s">
        <v>210</v>
      </c>
      <c r="F123" t="s">
        <v>211</v>
      </c>
      <c r="G123">
        <v>0</v>
      </c>
      <c r="H123">
        <v>0</v>
      </c>
      <c r="I123" t="s">
        <v>212</v>
      </c>
      <c r="J123">
        <v>0</v>
      </c>
      <c r="K123">
        <v>0</v>
      </c>
      <c r="L123" t="s">
        <v>3</v>
      </c>
      <c r="M123" t="s">
        <v>3</v>
      </c>
      <c r="N123">
        <v>0</v>
      </c>
    </row>
    <row r="124" spans="1:23" x14ac:dyDescent="0.2">
      <c r="A124">
        <v>70</v>
      </c>
      <c r="B124">
        <v>1</v>
      </c>
      <c r="D124">
        <v>6</v>
      </c>
      <c r="E124" t="s">
        <v>213</v>
      </c>
      <c r="F124" t="s">
        <v>214</v>
      </c>
      <c r="G124">
        <v>0</v>
      </c>
      <c r="H124">
        <v>0</v>
      </c>
      <c r="I124" t="s">
        <v>215</v>
      </c>
      <c r="J124">
        <v>0</v>
      </c>
      <c r="K124">
        <v>0</v>
      </c>
      <c r="L124" t="s">
        <v>3</v>
      </c>
      <c r="M124" t="s">
        <v>3</v>
      </c>
      <c r="N124">
        <v>0</v>
      </c>
    </row>
    <row r="125" spans="1:23" x14ac:dyDescent="0.2">
      <c r="A125">
        <v>70</v>
      </c>
      <c r="B125">
        <v>1</v>
      </c>
      <c r="D125">
        <v>7</v>
      </c>
      <c r="E125" t="s">
        <v>216</v>
      </c>
      <c r="F125" t="s">
        <v>217</v>
      </c>
      <c r="G125">
        <v>0</v>
      </c>
      <c r="H125">
        <v>0</v>
      </c>
      <c r="I125" t="s">
        <v>3</v>
      </c>
      <c r="J125">
        <v>0</v>
      </c>
      <c r="K125">
        <v>0</v>
      </c>
      <c r="L125" t="s">
        <v>3</v>
      </c>
      <c r="M125" t="s">
        <v>3</v>
      </c>
      <c r="N125">
        <v>0</v>
      </c>
    </row>
    <row r="126" spans="1:23" x14ac:dyDescent="0.2">
      <c r="A126">
        <v>70</v>
      </c>
      <c r="B126">
        <v>1</v>
      </c>
      <c r="D126">
        <v>8</v>
      </c>
      <c r="E126" t="s">
        <v>218</v>
      </c>
      <c r="F126" t="s">
        <v>219</v>
      </c>
      <c r="G126">
        <v>0</v>
      </c>
      <c r="H126">
        <v>0</v>
      </c>
      <c r="I126" t="s">
        <v>220</v>
      </c>
      <c r="J126">
        <v>0</v>
      </c>
      <c r="K126">
        <v>0</v>
      </c>
      <c r="L126" t="s">
        <v>3</v>
      </c>
      <c r="M126" t="s">
        <v>3</v>
      </c>
      <c r="N126">
        <v>0</v>
      </c>
    </row>
    <row r="127" spans="1:23" x14ac:dyDescent="0.2">
      <c r="A127">
        <v>70</v>
      </c>
      <c r="B127">
        <v>1</v>
      </c>
      <c r="D127">
        <v>9</v>
      </c>
      <c r="E127" t="s">
        <v>221</v>
      </c>
      <c r="F127" t="s">
        <v>222</v>
      </c>
      <c r="G127">
        <v>0</v>
      </c>
      <c r="H127">
        <v>0</v>
      </c>
      <c r="I127" t="s">
        <v>223</v>
      </c>
      <c r="J127">
        <v>0</v>
      </c>
      <c r="K127">
        <v>0</v>
      </c>
      <c r="L127" t="s">
        <v>3</v>
      </c>
      <c r="M127" t="s">
        <v>3</v>
      </c>
      <c r="N127">
        <v>0</v>
      </c>
    </row>
    <row r="128" spans="1:23" x14ac:dyDescent="0.2">
      <c r="A128">
        <v>70</v>
      </c>
      <c r="B128">
        <v>1</v>
      </c>
      <c r="D128">
        <v>10</v>
      </c>
      <c r="E128" t="s">
        <v>224</v>
      </c>
      <c r="F128" t="s">
        <v>225</v>
      </c>
      <c r="G128">
        <v>0</v>
      </c>
      <c r="H128">
        <v>0</v>
      </c>
      <c r="I128" t="s">
        <v>226</v>
      </c>
      <c r="J128">
        <v>0</v>
      </c>
      <c r="K128">
        <v>0</v>
      </c>
      <c r="L128" t="s">
        <v>3</v>
      </c>
      <c r="M128" t="s">
        <v>3</v>
      </c>
      <c r="N128">
        <v>0</v>
      </c>
    </row>
    <row r="129" spans="1:14" x14ac:dyDescent="0.2">
      <c r="A129">
        <v>70</v>
      </c>
      <c r="B129">
        <v>1</v>
      </c>
      <c r="D129">
        <v>11</v>
      </c>
      <c r="E129" t="s">
        <v>227</v>
      </c>
      <c r="F129" t="s">
        <v>228</v>
      </c>
      <c r="G129">
        <v>0</v>
      </c>
      <c r="H129">
        <v>0</v>
      </c>
      <c r="I129" t="s">
        <v>229</v>
      </c>
      <c r="J129">
        <v>0</v>
      </c>
      <c r="K129">
        <v>0</v>
      </c>
      <c r="L129" t="s">
        <v>3</v>
      </c>
      <c r="M129" t="s">
        <v>3</v>
      </c>
      <c r="N129">
        <v>0</v>
      </c>
    </row>
    <row r="130" spans="1:14" x14ac:dyDescent="0.2">
      <c r="A130">
        <v>70</v>
      </c>
      <c r="B130">
        <v>1</v>
      </c>
      <c r="D130">
        <v>12</v>
      </c>
      <c r="E130" t="s">
        <v>230</v>
      </c>
      <c r="F130" t="s">
        <v>231</v>
      </c>
      <c r="G130">
        <v>0</v>
      </c>
      <c r="H130">
        <v>0</v>
      </c>
      <c r="I130" t="s">
        <v>3</v>
      </c>
      <c r="J130">
        <v>0</v>
      </c>
      <c r="K130">
        <v>0</v>
      </c>
      <c r="L130" t="s">
        <v>3</v>
      </c>
      <c r="M130" t="s">
        <v>3</v>
      </c>
      <c r="N130">
        <v>0</v>
      </c>
    </row>
    <row r="131" spans="1:14" x14ac:dyDescent="0.2">
      <c r="A131">
        <v>70</v>
      </c>
      <c r="B131">
        <v>1</v>
      </c>
      <c r="D131">
        <v>1</v>
      </c>
      <c r="E131" t="s">
        <v>232</v>
      </c>
      <c r="F131" t="s">
        <v>233</v>
      </c>
      <c r="G131">
        <v>0.9</v>
      </c>
      <c r="H131">
        <v>1</v>
      </c>
      <c r="I131" t="s">
        <v>234</v>
      </c>
      <c r="J131">
        <v>0</v>
      </c>
      <c r="K131">
        <v>0</v>
      </c>
      <c r="L131" t="s">
        <v>3</v>
      </c>
      <c r="M131" t="s">
        <v>3</v>
      </c>
      <c r="N131">
        <v>0</v>
      </c>
    </row>
    <row r="132" spans="1:14" x14ac:dyDescent="0.2">
      <c r="A132">
        <v>70</v>
      </c>
      <c r="B132">
        <v>1</v>
      </c>
      <c r="D132">
        <v>2</v>
      </c>
      <c r="E132" t="s">
        <v>235</v>
      </c>
      <c r="F132" t="s">
        <v>236</v>
      </c>
      <c r="G132">
        <v>0.85</v>
      </c>
      <c r="H132">
        <v>1</v>
      </c>
      <c r="I132" t="s">
        <v>237</v>
      </c>
      <c r="J132">
        <v>0</v>
      </c>
      <c r="K132">
        <v>0</v>
      </c>
      <c r="L132" t="s">
        <v>3</v>
      </c>
      <c r="M132" t="s">
        <v>3</v>
      </c>
      <c r="N132">
        <v>0</v>
      </c>
    </row>
    <row r="133" spans="1:14" x14ac:dyDescent="0.2">
      <c r="A133">
        <v>70</v>
      </c>
      <c r="B133">
        <v>1</v>
      </c>
      <c r="D133">
        <v>3</v>
      </c>
      <c r="E133" t="s">
        <v>238</v>
      </c>
      <c r="F133" t="s">
        <v>239</v>
      </c>
      <c r="G133">
        <v>1</v>
      </c>
      <c r="H133">
        <v>0.85</v>
      </c>
      <c r="I133" t="s">
        <v>240</v>
      </c>
      <c r="J133">
        <v>0</v>
      </c>
      <c r="K133">
        <v>0</v>
      </c>
      <c r="L133" t="s">
        <v>3</v>
      </c>
      <c r="M133" t="s">
        <v>3</v>
      </c>
      <c r="N133">
        <v>0</v>
      </c>
    </row>
    <row r="134" spans="1:14" x14ac:dyDescent="0.2">
      <c r="A134">
        <v>70</v>
      </c>
      <c r="B134">
        <v>1</v>
      </c>
      <c r="D134">
        <v>4</v>
      </c>
      <c r="E134" t="s">
        <v>241</v>
      </c>
      <c r="F134" t="s">
        <v>242</v>
      </c>
      <c r="G134">
        <v>1</v>
      </c>
      <c r="H134">
        <v>0</v>
      </c>
      <c r="I134" t="s">
        <v>3</v>
      </c>
      <c r="J134">
        <v>0</v>
      </c>
      <c r="K134">
        <v>0</v>
      </c>
      <c r="L134" t="s">
        <v>3</v>
      </c>
      <c r="M134" t="s">
        <v>3</v>
      </c>
      <c r="N134">
        <v>0</v>
      </c>
    </row>
    <row r="135" spans="1:14" x14ac:dyDescent="0.2">
      <c r="A135">
        <v>70</v>
      </c>
      <c r="B135">
        <v>1</v>
      </c>
      <c r="D135">
        <v>5</v>
      </c>
      <c r="E135" t="s">
        <v>243</v>
      </c>
      <c r="F135" t="s">
        <v>244</v>
      </c>
      <c r="G135">
        <v>1</v>
      </c>
      <c r="H135">
        <v>0.8</v>
      </c>
      <c r="I135" t="s">
        <v>245</v>
      </c>
      <c r="J135">
        <v>0</v>
      </c>
      <c r="K135">
        <v>0</v>
      </c>
      <c r="L135" t="s">
        <v>3</v>
      </c>
      <c r="M135" t="s">
        <v>3</v>
      </c>
      <c r="N135">
        <v>0</v>
      </c>
    </row>
    <row r="136" spans="1:14" x14ac:dyDescent="0.2">
      <c r="A136">
        <v>70</v>
      </c>
      <c r="B136">
        <v>1</v>
      </c>
      <c r="D136">
        <v>6</v>
      </c>
      <c r="E136" t="s">
        <v>246</v>
      </c>
      <c r="F136" t="s">
        <v>247</v>
      </c>
      <c r="G136">
        <v>0.85</v>
      </c>
      <c r="H136">
        <v>0</v>
      </c>
      <c r="I136" t="s">
        <v>3</v>
      </c>
      <c r="J136">
        <v>0</v>
      </c>
      <c r="K136">
        <v>0</v>
      </c>
      <c r="L136" t="s">
        <v>3</v>
      </c>
      <c r="M136" t="s">
        <v>3</v>
      </c>
      <c r="N136">
        <v>0</v>
      </c>
    </row>
    <row r="137" spans="1:14" x14ac:dyDescent="0.2">
      <c r="A137">
        <v>70</v>
      </c>
      <c r="B137">
        <v>1</v>
      </c>
      <c r="D137">
        <v>7</v>
      </c>
      <c r="E137" t="s">
        <v>248</v>
      </c>
      <c r="F137" t="s">
        <v>249</v>
      </c>
      <c r="G137">
        <v>0.8</v>
      </c>
      <c r="H137">
        <v>0</v>
      </c>
      <c r="I137" t="s">
        <v>3</v>
      </c>
      <c r="J137">
        <v>0</v>
      </c>
      <c r="K137">
        <v>0</v>
      </c>
      <c r="L137" t="s">
        <v>3</v>
      </c>
      <c r="M137" t="s">
        <v>3</v>
      </c>
      <c r="N137">
        <v>0</v>
      </c>
    </row>
    <row r="138" spans="1:14" x14ac:dyDescent="0.2">
      <c r="A138">
        <v>70</v>
      </c>
      <c r="B138">
        <v>1</v>
      </c>
      <c r="D138">
        <v>8</v>
      </c>
      <c r="E138" t="s">
        <v>250</v>
      </c>
      <c r="F138" t="s">
        <v>251</v>
      </c>
      <c r="G138">
        <v>0.94</v>
      </c>
      <c r="H138">
        <v>0</v>
      </c>
      <c r="I138" t="s">
        <v>3</v>
      </c>
      <c r="J138">
        <v>0</v>
      </c>
      <c r="K138">
        <v>0</v>
      </c>
      <c r="L138" t="s">
        <v>3</v>
      </c>
      <c r="M138" t="s">
        <v>3</v>
      </c>
      <c r="N138">
        <v>0</v>
      </c>
    </row>
    <row r="139" spans="1:14" x14ac:dyDescent="0.2">
      <c r="A139">
        <v>70</v>
      </c>
      <c r="B139">
        <v>1</v>
      </c>
      <c r="D139">
        <v>9</v>
      </c>
      <c r="E139" t="s">
        <v>252</v>
      </c>
      <c r="F139" t="s">
        <v>253</v>
      </c>
      <c r="G139">
        <v>0.9</v>
      </c>
      <c r="H139">
        <v>0</v>
      </c>
      <c r="I139" t="s">
        <v>3</v>
      </c>
      <c r="J139">
        <v>0</v>
      </c>
      <c r="K139">
        <v>0</v>
      </c>
      <c r="L139" t="s">
        <v>3</v>
      </c>
      <c r="M139" t="s">
        <v>3</v>
      </c>
      <c r="N139">
        <v>0</v>
      </c>
    </row>
    <row r="140" spans="1:14" x14ac:dyDescent="0.2">
      <c r="A140">
        <v>70</v>
      </c>
      <c r="B140">
        <v>1</v>
      </c>
      <c r="D140">
        <v>10</v>
      </c>
      <c r="E140" t="s">
        <v>254</v>
      </c>
      <c r="F140" t="s">
        <v>255</v>
      </c>
      <c r="G140">
        <v>0.6</v>
      </c>
      <c r="H140">
        <v>0</v>
      </c>
      <c r="I140" t="s">
        <v>3</v>
      </c>
      <c r="J140">
        <v>0</v>
      </c>
      <c r="K140">
        <v>0</v>
      </c>
      <c r="L140" t="s">
        <v>3</v>
      </c>
      <c r="M140" t="s">
        <v>3</v>
      </c>
      <c r="N140">
        <v>0</v>
      </c>
    </row>
    <row r="141" spans="1:14" x14ac:dyDescent="0.2">
      <c r="A141">
        <v>70</v>
      </c>
      <c r="B141">
        <v>1</v>
      </c>
      <c r="D141">
        <v>11</v>
      </c>
      <c r="E141" t="s">
        <v>256</v>
      </c>
      <c r="F141" t="s">
        <v>257</v>
      </c>
      <c r="G141">
        <v>1.2</v>
      </c>
      <c r="H141">
        <v>0</v>
      </c>
      <c r="I141" t="s">
        <v>3</v>
      </c>
      <c r="J141">
        <v>0</v>
      </c>
      <c r="K141">
        <v>0</v>
      </c>
      <c r="L141" t="s">
        <v>3</v>
      </c>
      <c r="M141" t="s">
        <v>3</v>
      </c>
      <c r="N141">
        <v>0</v>
      </c>
    </row>
    <row r="142" spans="1:14" x14ac:dyDescent="0.2">
      <c r="A142">
        <v>70</v>
      </c>
      <c r="B142">
        <v>1</v>
      </c>
      <c r="D142">
        <v>12</v>
      </c>
      <c r="E142" t="s">
        <v>258</v>
      </c>
      <c r="F142" t="s">
        <v>259</v>
      </c>
      <c r="G142">
        <v>0</v>
      </c>
      <c r="H142">
        <v>0</v>
      </c>
      <c r="I142" t="s">
        <v>3</v>
      </c>
      <c r="J142">
        <v>0</v>
      </c>
      <c r="K142">
        <v>0</v>
      </c>
      <c r="L142" t="s">
        <v>3</v>
      </c>
      <c r="M142" t="s">
        <v>3</v>
      </c>
      <c r="N142">
        <v>0</v>
      </c>
    </row>
    <row r="143" spans="1:14" x14ac:dyDescent="0.2">
      <c r="A143">
        <v>70</v>
      </c>
      <c r="B143">
        <v>1</v>
      </c>
      <c r="D143">
        <v>13</v>
      </c>
      <c r="E143" t="s">
        <v>260</v>
      </c>
      <c r="F143" t="s">
        <v>261</v>
      </c>
      <c r="G143">
        <v>0.94</v>
      </c>
      <c r="H143">
        <v>0</v>
      </c>
      <c r="I143" t="s">
        <v>3</v>
      </c>
      <c r="J143">
        <v>0</v>
      </c>
      <c r="K143">
        <v>0</v>
      </c>
      <c r="L143" t="s">
        <v>3</v>
      </c>
      <c r="M143" t="s">
        <v>3</v>
      </c>
      <c r="N143">
        <v>0</v>
      </c>
    </row>
    <row r="145" spans="1:34" x14ac:dyDescent="0.2">
      <c r="A145">
        <v>-1</v>
      </c>
    </row>
    <row r="147" spans="1:34" x14ac:dyDescent="0.2">
      <c r="A147" s="3">
        <v>75</v>
      </c>
      <c r="B147" s="3" t="s">
        <v>262</v>
      </c>
      <c r="C147" s="3">
        <v>2017</v>
      </c>
      <c r="D147" s="3">
        <v>3</v>
      </c>
      <c r="E147" s="3">
        <v>0</v>
      </c>
      <c r="F147" s="3">
        <v>0</v>
      </c>
      <c r="G147" s="3">
        <v>0</v>
      </c>
      <c r="H147" s="3">
        <v>1</v>
      </c>
      <c r="I147" s="3">
        <v>0</v>
      </c>
      <c r="J147" s="3">
        <v>1</v>
      </c>
      <c r="K147" s="3">
        <v>0</v>
      </c>
      <c r="L147" s="3">
        <v>0</v>
      </c>
      <c r="M147" s="3">
        <v>0</v>
      </c>
      <c r="N147" s="3">
        <v>39047297</v>
      </c>
      <c r="O147" s="3">
        <v>1</v>
      </c>
    </row>
    <row r="148" spans="1:34" x14ac:dyDescent="0.2">
      <c r="A148" s="5">
        <v>3</v>
      </c>
      <c r="B148" s="5" t="s">
        <v>263</v>
      </c>
      <c r="C148" s="5">
        <v>7.61</v>
      </c>
      <c r="D148" s="5">
        <v>1</v>
      </c>
      <c r="E148" s="5">
        <v>1</v>
      </c>
      <c r="F148" s="5">
        <v>1</v>
      </c>
      <c r="G148" s="5">
        <v>1</v>
      </c>
      <c r="H148" s="5">
        <v>1</v>
      </c>
      <c r="I148" s="5">
        <v>1</v>
      </c>
      <c r="J148" s="5">
        <v>1</v>
      </c>
      <c r="K148" s="5">
        <v>1</v>
      </c>
      <c r="L148" s="5">
        <v>1</v>
      </c>
      <c r="M148" s="5">
        <v>7.61</v>
      </c>
      <c r="N148" s="5">
        <v>1</v>
      </c>
      <c r="O148" s="5">
        <v>1</v>
      </c>
      <c r="P148" s="5">
        <v>1</v>
      </c>
      <c r="Q148" s="5">
        <v>1</v>
      </c>
      <c r="R148" s="5">
        <v>1</v>
      </c>
      <c r="S148" s="5" t="s">
        <v>3</v>
      </c>
      <c r="T148" s="5" t="s">
        <v>3</v>
      </c>
      <c r="U148" s="5" t="s">
        <v>3</v>
      </c>
      <c r="V148" s="5" t="s">
        <v>3</v>
      </c>
      <c r="W148" s="5" t="s">
        <v>3</v>
      </c>
      <c r="X148" s="5" t="s">
        <v>3</v>
      </c>
      <c r="Y148" s="5" t="s">
        <v>3</v>
      </c>
      <c r="Z148" s="5" t="s">
        <v>3</v>
      </c>
      <c r="AA148" s="5" t="s">
        <v>3</v>
      </c>
      <c r="AB148" s="5" t="s">
        <v>3</v>
      </c>
      <c r="AC148" s="5" t="s">
        <v>3</v>
      </c>
      <c r="AD148" s="5" t="s">
        <v>3</v>
      </c>
      <c r="AE148" s="5" t="s">
        <v>3</v>
      </c>
      <c r="AF148" s="5" t="s">
        <v>3</v>
      </c>
      <c r="AG148" s="5" t="s">
        <v>3</v>
      </c>
      <c r="AH148" s="5" t="s">
        <v>3</v>
      </c>
    </row>
    <row r="152" spans="1:34" x14ac:dyDescent="0.2">
      <c r="A152">
        <v>65</v>
      </c>
      <c r="C152">
        <v>1</v>
      </c>
      <c r="D152">
        <v>0</v>
      </c>
      <c r="E152">
        <v>245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K152"/>
  <sheetViews>
    <sheetView topLeftCell="A19" workbookViewId="0">
      <selection activeCell="C163" sqref="C163"/>
    </sheetView>
  </sheetViews>
  <sheetFormatPr defaultColWidth="9.140625" defaultRowHeight="12.75" x14ac:dyDescent="0.2"/>
  <cols>
    <col min="1" max="256" width="9.140625" customWidth="1"/>
  </cols>
  <sheetData>
    <row r="1" spans="1:133" x14ac:dyDescent="0.2">
      <c r="A1">
        <v>0</v>
      </c>
      <c r="B1" t="s">
        <v>0</v>
      </c>
      <c r="D1" t="s">
        <v>1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0</v>
      </c>
      <c r="L1">
        <v>13277</v>
      </c>
      <c r="M1">
        <v>10</v>
      </c>
    </row>
    <row r="12" spans="1:133" x14ac:dyDescent="0.2">
      <c r="A12" s="1">
        <v>1</v>
      </c>
      <c r="B12" s="1">
        <v>147</v>
      </c>
      <c r="C12" s="1">
        <v>0</v>
      </c>
      <c r="D12" s="1">
        <f>ROW(A89)</f>
        <v>89</v>
      </c>
      <c r="E12" s="1">
        <v>0</v>
      </c>
      <c r="F12" s="1" t="s">
        <v>3</v>
      </c>
      <c r="G12" s="1" t="s">
        <v>428</v>
      </c>
      <c r="H12" s="1" t="s">
        <v>3</v>
      </c>
      <c r="I12" s="1">
        <v>0</v>
      </c>
      <c r="J12" s="1" t="s">
        <v>3</v>
      </c>
      <c r="K12" s="1">
        <v>0</v>
      </c>
      <c r="L12" s="1"/>
      <c r="M12" s="1"/>
      <c r="N12" s="1"/>
      <c r="O12" s="1">
        <v>0</v>
      </c>
      <c r="P12" s="1">
        <v>0</v>
      </c>
      <c r="Q12" s="1">
        <v>0</v>
      </c>
      <c r="R12" s="1">
        <v>0</v>
      </c>
      <c r="S12" s="1"/>
      <c r="T12" s="1"/>
      <c r="U12" s="1" t="s">
        <v>3</v>
      </c>
      <c r="V12" s="1">
        <v>0</v>
      </c>
      <c r="W12" s="1" t="s">
        <v>3</v>
      </c>
      <c r="X12" s="1" t="s">
        <v>3</v>
      </c>
      <c r="Y12" s="1" t="s">
        <v>3</v>
      </c>
      <c r="Z12" s="1" t="s">
        <v>3</v>
      </c>
      <c r="AA12" s="1" t="s">
        <v>3</v>
      </c>
      <c r="AB12" s="1" t="s">
        <v>3</v>
      </c>
      <c r="AC12" s="1" t="s">
        <v>3</v>
      </c>
      <c r="AD12" s="1" t="s">
        <v>3</v>
      </c>
      <c r="AE12" s="1" t="s">
        <v>3</v>
      </c>
      <c r="AF12" s="1" t="s">
        <v>3</v>
      </c>
      <c r="AG12" s="1" t="s">
        <v>3</v>
      </c>
      <c r="AH12" s="1" t="s">
        <v>3</v>
      </c>
      <c r="AI12" s="1" t="s">
        <v>3</v>
      </c>
      <c r="AJ12" s="1" t="s">
        <v>3</v>
      </c>
      <c r="AK12" s="1"/>
      <c r="AL12" s="1" t="s">
        <v>3</v>
      </c>
      <c r="AM12" s="1" t="s">
        <v>3</v>
      </c>
      <c r="AN12" s="1" t="s">
        <v>3</v>
      </c>
      <c r="AO12" s="1"/>
      <c r="AP12" s="1" t="s">
        <v>3</v>
      </c>
      <c r="AQ12" s="1" t="s">
        <v>3</v>
      </c>
      <c r="AR12" s="1" t="s">
        <v>3</v>
      </c>
      <c r="AS12" s="1"/>
      <c r="AT12" s="1"/>
      <c r="AU12" s="1"/>
      <c r="AV12" s="1"/>
      <c r="AW12" s="1"/>
      <c r="AX12" s="1" t="s">
        <v>3</v>
      </c>
      <c r="AY12" s="1" t="s">
        <v>3</v>
      </c>
      <c r="AZ12" s="1" t="s">
        <v>3</v>
      </c>
      <c r="BA12" s="1"/>
      <c r="BB12" s="1"/>
      <c r="BC12" s="1"/>
      <c r="BD12" s="1"/>
      <c r="BE12" s="1"/>
      <c r="BF12" s="1"/>
      <c r="BG12" s="1"/>
      <c r="BH12" s="1" t="s">
        <v>5</v>
      </c>
      <c r="BI12" s="1" t="s">
        <v>6</v>
      </c>
      <c r="BJ12" s="1">
        <v>1</v>
      </c>
      <c r="BK12" s="1">
        <v>1</v>
      </c>
      <c r="BL12" s="1">
        <v>0</v>
      </c>
      <c r="BM12" s="1">
        <v>0</v>
      </c>
      <c r="BN12" s="1">
        <v>1</v>
      </c>
      <c r="BO12" s="1">
        <v>0</v>
      </c>
      <c r="BP12" s="1">
        <v>2</v>
      </c>
      <c r="BQ12" s="1">
        <v>2</v>
      </c>
      <c r="BR12" s="1">
        <v>1</v>
      </c>
      <c r="BS12" s="1">
        <v>1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1" t="s">
        <v>7</v>
      </c>
      <c r="BZ12" s="1" t="s">
        <v>8</v>
      </c>
      <c r="CA12" s="1" t="s">
        <v>7</v>
      </c>
      <c r="CB12" s="1" t="s">
        <v>7</v>
      </c>
      <c r="CC12" s="1" t="s">
        <v>7</v>
      </c>
      <c r="CD12" s="1" t="s">
        <v>7</v>
      </c>
      <c r="CE12" s="1" t="s">
        <v>9</v>
      </c>
      <c r="CF12" s="1">
        <v>0</v>
      </c>
      <c r="CG12" s="1">
        <v>0</v>
      </c>
      <c r="CH12" s="1">
        <v>8</v>
      </c>
      <c r="CI12" s="1" t="s">
        <v>3</v>
      </c>
      <c r="CJ12" s="1" t="s">
        <v>3</v>
      </c>
      <c r="CK12" s="1">
        <v>0</v>
      </c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5" spans="1:133" x14ac:dyDescent="0.2">
      <c r="A15" s="1">
        <v>15</v>
      </c>
      <c r="B15" s="1">
        <v>1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</row>
    <row r="18" spans="1:245" x14ac:dyDescent="0.2">
      <c r="A18" s="2">
        <v>52</v>
      </c>
      <c r="B18" s="2">
        <f>B89</f>
        <v>147</v>
      </c>
      <c r="C18" s="2">
        <f>C89</f>
        <v>1</v>
      </c>
      <c r="D18" s="2">
        <f>D89</f>
        <v>12</v>
      </c>
      <c r="E18" s="2">
        <f>E89</f>
        <v>0</v>
      </c>
      <c r="F18" s="2" t="str">
        <f>F89</f>
        <v/>
      </c>
      <c r="G18" s="2" t="str">
        <f>G89</f>
        <v>Кислов пожарка 4-ый этаж ШКУЛЁВО</v>
      </c>
      <c r="H18" s="2"/>
      <c r="I18" s="2"/>
      <c r="J18" s="2"/>
      <c r="K18" s="2"/>
      <c r="L18" s="2"/>
      <c r="M18" s="2"/>
      <c r="N18" s="2"/>
      <c r="O18" s="2">
        <f>O89</f>
        <v>354037.37</v>
      </c>
      <c r="P18" s="2">
        <f>P89</f>
        <v>302424.26</v>
      </c>
      <c r="Q18" s="2">
        <f>Q89</f>
        <v>6788.21</v>
      </c>
      <c r="R18" s="2">
        <f>R89</f>
        <v>763.07</v>
      </c>
      <c r="S18" s="2">
        <f>S89</f>
        <v>44824.9</v>
      </c>
      <c r="T18" s="2">
        <f>T89</f>
        <v>0</v>
      </c>
      <c r="U18" s="2">
        <f>U89</f>
        <v>580.97879999999998</v>
      </c>
      <c r="V18" s="2">
        <f>V89</f>
        <v>8.2430000000000021</v>
      </c>
      <c r="W18" s="2">
        <f>W89</f>
        <v>0</v>
      </c>
      <c r="X18" s="2">
        <f>X89</f>
        <v>40333.31</v>
      </c>
      <c r="Y18" s="2">
        <f>Y89</f>
        <v>28713.599999999999</v>
      </c>
      <c r="Z18" s="2">
        <f>Z89</f>
        <v>0</v>
      </c>
      <c r="AA18" s="2">
        <f>AA89</f>
        <v>0</v>
      </c>
      <c r="AB18" s="2">
        <f>AB89</f>
        <v>0</v>
      </c>
      <c r="AC18" s="2">
        <f>AC89</f>
        <v>0</v>
      </c>
      <c r="AD18" s="2">
        <f>AD89</f>
        <v>0</v>
      </c>
      <c r="AE18" s="2">
        <f>AE89</f>
        <v>0</v>
      </c>
      <c r="AF18" s="2">
        <f>AF89</f>
        <v>0</v>
      </c>
      <c r="AG18" s="2">
        <f>AG89</f>
        <v>0</v>
      </c>
      <c r="AH18" s="2">
        <f>AH89</f>
        <v>0</v>
      </c>
      <c r="AI18" s="2">
        <f>AI89</f>
        <v>0</v>
      </c>
      <c r="AJ18" s="2">
        <f>AJ89</f>
        <v>0</v>
      </c>
      <c r="AK18" s="2">
        <f>AK89</f>
        <v>0</v>
      </c>
      <c r="AL18" s="2">
        <f>AL89</f>
        <v>0</v>
      </c>
      <c r="AM18" s="2">
        <f>AM89</f>
        <v>0</v>
      </c>
      <c r="AN18" s="2">
        <f>AN89</f>
        <v>0</v>
      </c>
      <c r="AO18" s="2">
        <f>AO89</f>
        <v>0</v>
      </c>
      <c r="AP18" s="2">
        <f>AP89</f>
        <v>0</v>
      </c>
      <c r="AQ18" s="2">
        <f>AQ89</f>
        <v>0</v>
      </c>
      <c r="AR18" s="2">
        <f>AR89</f>
        <v>423084.28</v>
      </c>
      <c r="AS18" s="2">
        <f>AS89</f>
        <v>0</v>
      </c>
      <c r="AT18" s="2">
        <f>AT89</f>
        <v>423084.28</v>
      </c>
      <c r="AU18" s="2">
        <f>AU89</f>
        <v>0</v>
      </c>
      <c r="AV18" s="2">
        <f>AV89</f>
        <v>302424.26</v>
      </c>
      <c r="AW18" s="2">
        <f>AW89</f>
        <v>302424.26</v>
      </c>
      <c r="AX18" s="2">
        <f>AX89</f>
        <v>0</v>
      </c>
      <c r="AY18" s="2">
        <f>AY89</f>
        <v>302424.26</v>
      </c>
      <c r="AZ18" s="2">
        <f>AZ89</f>
        <v>0</v>
      </c>
      <c r="BA18" s="2">
        <f>BA89</f>
        <v>0</v>
      </c>
      <c r="BB18" s="2">
        <f>BB89</f>
        <v>0</v>
      </c>
      <c r="BC18" s="2">
        <f>BC89</f>
        <v>0</v>
      </c>
      <c r="BD18" s="2">
        <f>BD89</f>
        <v>0</v>
      </c>
      <c r="BE18" s="2">
        <f>BE89</f>
        <v>0</v>
      </c>
      <c r="BF18" s="2">
        <f>BF89</f>
        <v>0</v>
      </c>
      <c r="BG18" s="2">
        <f>BG89</f>
        <v>0</v>
      </c>
      <c r="BH18" s="2">
        <f>BH89</f>
        <v>0</v>
      </c>
      <c r="BI18" s="2">
        <f>BI89</f>
        <v>0</v>
      </c>
      <c r="BJ18" s="2">
        <f>BJ89</f>
        <v>0</v>
      </c>
      <c r="BK18" s="2">
        <f>BK89</f>
        <v>0</v>
      </c>
      <c r="BL18" s="2">
        <f>BL89</f>
        <v>0</v>
      </c>
      <c r="BM18" s="2">
        <f>BM89</f>
        <v>0</v>
      </c>
      <c r="BN18" s="2">
        <f>BN89</f>
        <v>0</v>
      </c>
      <c r="BO18" s="2">
        <f>BO89</f>
        <v>0</v>
      </c>
      <c r="BP18" s="2">
        <f>BP89</f>
        <v>0</v>
      </c>
      <c r="BQ18" s="2">
        <f>BQ89</f>
        <v>0</v>
      </c>
      <c r="BR18" s="2">
        <f>BR89</f>
        <v>0</v>
      </c>
      <c r="BS18" s="2">
        <f>BS89</f>
        <v>0</v>
      </c>
      <c r="BT18" s="2">
        <f>BT89</f>
        <v>0</v>
      </c>
      <c r="BU18" s="2">
        <f>BU89</f>
        <v>0</v>
      </c>
      <c r="BV18" s="2">
        <f>BV89</f>
        <v>0</v>
      </c>
      <c r="BW18" s="2">
        <f>BW89</f>
        <v>0</v>
      </c>
      <c r="BX18" s="2">
        <f>BX89</f>
        <v>0</v>
      </c>
      <c r="BY18" s="2">
        <f>BY89</f>
        <v>0</v>
      </c>
      <c r="BZ18" s="2">
        <f>BZ89</f>
        <v>0</v>
      </c>
      <c r="CA18" s="2">
        <f>CA89</f>
        <v>0</v>
      </c>
      <c r="CB18" s="2">
        <f>CB89</f>
        <v>0</v>
      </c>
      <c r="CC18" s="2">
        <f>CC89</f>
        <v>0</v>
      </c>
      <c r="CD18" s="2">
        <f>CD89</f>
        <v>0</v>
      </c>
      <c r="CE18" s="2">
        <f>CE89</f>
        <v>0</v>
      </c>
      <c r="CF18" s="2">
        <f>CF89</f>
        <v>0</v>
      </c>
      <c r="CG18" s="2">
        <f>CG89</f>
        <v>0</v>
      </c>
      <c r="CH18" s="2">
        <f>CH89</f>
        <v>0</v>
      </c>
      <c r="CI18" s="2">
        <f>CI89</f>
        <v>0</v>
      </c>
      <c r="CJ18" s="2">
        <f>CJ89</f>
        <v>0</v>
      </c>
      <c r="CK18" s="2">
        <f>CK89</f>
        <v>0</v>
      </c>
      <c r="CL18" s="2">
        <f>CL89</f>
        <v>0</v>
      </c>
      <c r="CM18" s="2">
        <f>CM89</f>
        <v>0</v>
      </c>
      <c r="CN18" s="2">
        <f>CN89</f>
        <v>0</v>
      </c>
      <c r="CO18" s="2">
        <f>CO89</f>
        <v>0</v>
      </c>
      <c r="CP18" s="2">
        <f>CP89</f>
        <v>0</v>
      </c>
      <c r="CQ18" s="2">
        <f>CQ89</f>
        <v>0</v>
      </c>
      <c r="CR18" s="2">
        <f>CR89</f>
        <v>0</v>
      </c>
      <c r="CS18" s="2">
        <f>CS89</f>
        <v>0</v>
      </c>
      <c r="CT18" s="2">
        <f>CT89</f>
        <v>0</v>
      </c>
      <c r="CU18" s="2">
        <f>CU89</f>
        <v>0</v>
      </c>
      <c r="CV18" s="2">
        <f>CV89</f>
        <v>0</v>
      </c>
      <c r="CW18" s="2">
        <f>CW89</f>
        <v>0</v>
      </c>
      <c r="CX18" s="2">
        <f>CX89</f>
        <v>0</v>
      </c>
      <c r="CY18" s="2">
        <f>CY89</f>
        <v>0</v>
      </c>
      <c r="CZ18" s="2">
        <f>CZ89</f>
        <v>0</v>
      </c>
      <c r="DA18" s="2">
        <f>DA89</f>
        <v>0</v>
      </c>
      <c r="DB18" s="2">
        <f>DB89</f>
        <v>0</v>
      </c>
      <c r="DC18" s="2">
        <f>DC89</f>
        <v>0</v>
      </c>
      <c r="DD18" s="2">
        <f>DD89</f>
        <v>0</v>
      </c>
      <c r="DE18" s="2">
        <f>DE89</f>
        <v>0</v>
      </c>
      <c r="DF18" s="2">
        <f>DF89</f>
        <v>0</v>
      </c>
      <c r="DG18" s="3">
        <f>DG89</f>
        <v>0</v>
      </c>
      <c r="DH18" s="3">
        <f>DH89</f>
        <v>0</v>
      </c>
      <c r="DI18" s="3">
        <f>DI89</f>
        <v>0</v>
      </c>
      <c r="DJ18" s="3">
        <f>DJ89</f>
        <v>0</v>
      </c>
      <c r="DK18" s="3">
        <f>DK89</f>
        <v>0</v>
      </c>
      <c r="DL18" s="3">
        <f>DL89</f>
        <v>0</v>
      </c>
      <c r="DM18" s="3">
        <f>DM89</f>
        <v>0</v>
      </c>
      <c r="DN18" s="3">
        <f>DN89</f>
        <v>0</v>
      </c>
      <c r="DO18" s="3">
        <f>DO89</f>
        <v>0</v>
      </c>
      <c r="DP18" s="3">
        <f>DP89</f>
        <v>0</v>
      </c>
      <c r="DQ18" s="3">
        <f>DQ89</f>
        <v>0</v>
      </c>
      <c r="DR18" s="3">
        <f>DR89</f>
        <v>0</v>
      </c>
      <c r="DS18" s="3">
        <f>DS89</f>
        <v>0</v>
      </c>
      <c r="DT18" s="3">
        <f>DT89</f>
        <v>0</v>
      </c>
      <c r="DU18" s="3">
        <f>DU89</f>
        <v>0</v>
      </c>
      <c r="DV18" s="3">
        <f>DV89</f>
        <v>0</v>
      </c>
      <c r="DW18" s="3">
        <f>DW89</f>
        <v>0</v>
      </c>
      <c r="DX18" s="3">
        <f>DX89</f>
        <v>0</v>
      </c>
      <c r="DY18" s="3">
        <f>DY89</f>
        <v>0</v>
      </c>
      <c r="DZ18" s="3">
        <f>DZ89</f>
        <v>0</v>
      </c>
      <c r="EA18" s="3">
        <f>EA89</f>
        <v>0</v>
      </c>
      <c r="EB18" s="3">
        <f>EB89</f>
        <v>0</v>
      </c>
      <c r="EC18" s="3">
        <f>EC89</f>
        <v>0</v>
      </c>
      <c r="ED18" s="3">
        <f>ED89</f>
        <v>0</v>
      </c>
      <c r="EE18" s="3">
        <f>EE89</f>
        <v>0</v>
      </c>
      <c r="EF18" s="3">
        <f>EF89</f>
        <v>0</v>
      </c>
      <c r="EG18" s="3">
        <f>EG89</f>
        <v>0</v>
      </c>
      <c r="EH18" s="3">
        <f>EH89</f>
        <v>0</v>
      </c>
      <c r="EI18" s="3">
        <f>EI89</f>
        <v>0</v>
      </c>
      <c r="EJ18" s="3">
        <f>EJ89</f>
        <v>0</v>
      </c>
      <c r="EK18" s="3">
        <f>EK89</f>
        <v>0</v>
      </c>
      <c r="EL18" s="3">
        <f>EL89</f>
        <v>0</v>
      </c>
      <c r="EM18" s="3">
        <f>EM89</f>
        <v>0</v>
      </c>
      <c r="EN18" s="3">
        <f>EN89</f>
        <v>0</v>
      </c>
      <c r="EO18" s="3">
        <f>EO89</f>
        <v>0</v>
      </c>
      <c r="EP18" s="3">
        <f>EP89</f>
        <v>0</v>
      </c>
      <c r="EQ18" s="3">
        <f>EQ89</f>
        <v>0</v>
      </c>
      <c r="ER18" s="3">
        <f>ER89</f>
        <v>0</v>
      </c>
      <c r="ES18" s="3">
        <f>ES89</f>
        <v>0</v>
      </c>
      <c r="ET18" s="3">
        <f>ET89</f>
        <v>0</v>
      </c>
      <c r="EU18" s="3">
        <f>EU89</f>
        <v>0</v>
      </c>
      <c r="EV18" s="3">
        <f>EV89</f>
        <v>0</v>
      </c>
      <c r="EW18" s="3">
        <f>EW89</f>
        <v>0</v>
      </c>
      <c r="EX18" s="3">
        <f>EX89</f>
        <v>0</v>
      </c>
      <c r="EY18" s="3">
        <f>EY89</f>
        <v>0</v>
      </c>
      <c r="EZ18" s="3">
        <f>EZ89</f>
        <v>0</v>
      </c>
      <c r="FA18" s="3">
        <f>FA89</f>
        <v>0</v>
      </c>
      <c r="FB18" s="3">
        <f>FB89</f>
        <v>0</v>
      </c>
      <c r="FC18" s="3">
        <f>FC89</f>
        <v>0</v>
      </c>
      <c r="FD18" s="3">
        <f>FD89</f>
        <v>0</v>
      </c>
      <c r="FE18" s="3">
        <f>FE89</f>
        <v>0</v>
      </c>
      <c r="FF18" s="3">
        <f>FF89</f>
        <v>0</v>
      </c>
      <c r="FG18" s="3">
        <f>FG89</f>
        <v>0</v>
      </c>
      <c r="FH18" s="3">
        <f>FH89</f>
        <v>0</v>
      </c>
      <c r="FI18" s="3">
        <f>FI89</f>
        <v>0</v>
      </c>
      <c r="FJ18" s="3">
        <f>FJ89</f>
        <v>0</v>
      </c>
      <c r="FK18" s="3">
        <f>FK89</f>
        <v>0</v>
      </c>
      <c r="FL18" s="3">
        <f>FL89</f>
        <v>0</v>
      </c>
      <c r="FM18" s="3">
        <f>FM89</f>
        <v>0</v>
      </c>
      <c r="FN18" s="3">
        <f>FN89</f>
        <v>0</v>
      </c>
      <c r="FO18" s="3">
        <f>FO89</f>
        <v>0</v>
      </c>
      <c r="FP18" s="3">
        <f>FP89</f>
        <v>0</v>
      </c>
      <c r="FQ18" s="3">
        <f>FQ89</f>
        <v>0</v>
      </c>
      <c r="FR18" s="3">
        <f>FR89</f>
        <v>0</v>
      </c>
      <c r="FS18" s="3">
        <f>FS89</f>
        <v>0</v>
      </c>
      <c r="FT18" s="3">
        <f>FT89</f>
        <v>0</v>
      </c>
      <c r="FU18" s="3">
        <f>FU89</f>
        <v>0</v>
      </c>
      <c r="FV18" s="3">
        <f>FV89</f>
        <v>0</v>
      </c>
      <c r="FW18" s="3">
        <f>FW89</f>
        <v>0</v>
      </c>
      <c r="FX18" s="3">
        <f>FX89</f>
        <v>0</v>
      </c>
      <c r="FY18" s="3">
        <f>FY89</f>
        <v>0</v>
      </c>
      <c r="FZ18" s="3">
        <f>FZ89</f>
        <v>0</v>
      </c>
      <c r="GA18" s="3">
        <f>GA89</f>
        <v>0</v>
      </c>
      <c r="GB18" s="3">
        <f>GB89</f>
        <v>0</v>
      </c>
      <c r="GC18" s="3">
        <f>GC89</f>
        <v>0</v>
      </c>
      <c r="GD18" s="3">
        <f>GD89</f>
        <v>0</v>
      </c>
      <c r="GE18" s="3">
        <f>GE89</f>
        <v>0</v>
      </c>
      <c r="GF18" s="3">
        <f>GF89</f>
        <v>0</v>
      </c>
      <c r="GG18" s="3">
        <f>GG89</f>
        <v>0</v>
      </c>
      <c r="GH18" s="3">
        <f>GH89</f>
        <v>0</v>
      </c>
      <c r="GI18" s="3">
        <f>GI89</f>
        <v>0</v>
      </c>
      <c r="GJ18" s="3">
        <f>GJ89</f>
        <v>0</v>
      </c>
      <c r="GK18" s="3">
        <f>GK89</f>
        <v>0</v>
      </c>
      <c r="GL18" s="3">
        <f>GL89</f>
        <v>0</v>
      </c>
      <c r="GM18" s="3">
        <f>GM89</f>
        <v>0</v>
      </c>
      <c r="GN18" s="3">
        <f>GN89</f>
        <v>0</v>
      </c>
      <c r="GO18" s="3">
        <f>GO89</f>
        <v>0</v>
      </c>
      <c r="GP18" s="3">
        <f>GP89</f>
        <v>0</v>
      </c>
      <c r="GQ18" s="3">
        <f>GQ89</f>
        <v>0</v>
      </c>
      <c r="GR18" s="3">
        <f>GR89</f>
        <v>0</v>
      </c>
      <c r="GS18" s="3">
        <f>GS89</f>
        <v>0</v>
      </c>
      <c r="GT18" s="3">
        <f>GT89</f>
        <v>0</v>
      </c>
      <c r="GU18" s="3">
        <f>GU89</f>
        <v>0</v>
      </c>
      <c r="GV18" s="3">
        <f>GV89</f>
        <v>0</v>
      </c>
      <c r="GW18" s="3">
        <f>GW89</f>
        <v>0</v>
      </c>
      <c r="GX18" s="3">
        <f>GX89</f>
        <v>0</v>
      </c>
    </row>
    <row r="20" spans="1:245" x14ac:dyDescent="0.2">
      <c r="A20" s="1">
        <v>3</v>
      </c>
      <c r="B20" s="1">
        <v>1</v>
      </c>
      <c r="C20" s="1"/>
      <c r="D20" s="1">
        <f>ROW(A57)</f>
        <v>57</v>
      </c>
      <c r="E20" s="1"/>
      <c r="F20" s="1" t="s">
        <v>10</v>
      </c>
      <c r="G20" s="1" t="s">
        <v>10</v>
      </c>
      <c r="H20" s="1" t="s">
        <v>3</v>
      </c>
      <c r="I20" s="1">
        <v>0</v>
      </c>
      <c r="J20" s="1" t="s">
        <v>3</v>
      </c>
      <c r="K20" s="1">
        <v>0</v>
      </c>
      <c r="L20" s="1" t="s">
        <v>3</v>
      </c>
      <c r="M20" s="1"/>
      <c r="N20" s="1"/>
      <c r="O20" s="1"/>
      <c r="P20" s="1"/>
      <c r="Q20" s="1"/>
      <c r="R20" s="1"/>
      <c r="S20" s="1"/>
      <c r="T20" s="1"/>
      <c r="U20" s="1" t="s">
        <v>3</v>
      </c>
      <c r="V20" s="1">
        <v>0</v>
      </c>
      <c r="W20" s="1"/>
      <c r="X20" s="1"/>
      <c r="Y20" s="1"/>
      <c r="Z20" s="1"/>
      <c r="AA20" s="1"/>
      <c r="AB20" s="1" t="s">
        <v>3</v>
      </c>
      <c r="AC20" s="1" t="s">
        <v>3</v>
      </c>
      <c r="AD20" s="1" t="s">
        <v>3</v>
      </c>
      <c r="AE20" s="1" t="s">
        <v>3</v>
      </c>
      <c r="AF20" s="1" t="s">
        <v>3</v>
      </c>
      <c r="AG20" s="1" t="s">
        <v>3</v>
      </c>
      <c r="AH20" s="1"/>
      <c r="AI20" s="1"/>
      <c r="AJ20" s="1"/>
      <c r="AK20" s="1"/>
      <c r="AL20" s="1"/>
      <c r="AM20" s="1"/>
      <c r="AN20" s="1"/>
      <c r="AO20" s="1"/>
      <c r="AP20" s="1" t="s">
        <v>3</v>
      </c>
      <c r="AQ20" s="1" t="s">
        <v>3</v>
      </c>
      <c r="AR20" s="1" t="s">
        <v>3</v>
      </c>
      <c r="AS20" s="1"/>
      <c r="AT20" s="1"/>
      <c r="AU20" s="1"/>
      <c r="AV20" s="1"/>
      <c r="AW20" s="1"/>
      <c r="AX20" s="1"/>
      <c r="AY20" s="1"/>
      <c r="AZ20" s="1" t="s">
        <v>3</v>
      </c>
      <c r="BA20" s="1"/>
      <c r="BB20" s="1" t="s">
        <v>3</v>
      </c>
      <c r="BC20" s="1" t="s">
        <v>3</v>
      </c>
      <c r="BD20" s="1" t="s">
        <v>3</v>
      </c>
      <c r="BE20" s="1" t="s">
        <v>3</v>
      </c>
      <c r="BF20" s="1" t="s">
        <v>3</v>
      </c>
      <c r="BG20" s="1" t="s">
        <v>3</v>
      </c>
      <c r="BH20" s="1" t="s">
        <v>3</v>
      </c>
      <c r="BI20" s="1" t="s">
        <v>3</v>
      </c>
      <c r="BJ20" s="1" t="s">
        <v>3</v>
      </c>
      <c r="BK20" s="1" t="s">
        <v>3</v>
      </c>
      <c r="BL20" s="1" t="s">
        <v>3</v>
      </c>
      <c r="BM20" s="1" t="s">
        <v>3</v>
      </c>
      <c r="BN20" s="1" t="s">
        <v>3</v>
      </c>
      <c r="BO20" s="1" t="s">
        <v>3</v>
      </c>
      <c r="BP20" s="1" t="s">
        <v>3</v>
      </c>
      <c r="BQ20" s="1"/>
      <c r="BR20" s="1"/>
      <c r="BS20" s="1"/>
      <c r="BT20" s="1"/>
      <c r="BU20" s="1"/>
      <c r="BV20" s="1"/>
      <c r="BW20" s="1"/>
      <c r="BX20" s="1">
        <v>0</v>
      </c>
      <c r="BY20" s="1"/>
      <c r="BZ20" s="1"/>
      <c r="CA20" s="1"/>
      <c r="CB20" s="1"/>
      <c r="CC20" s="1"/>
      <c r="CD20" s="1"/>
      <c r="CE20" s="1"/>
      <c r="CF20" s="1">
        <v>0</v>
      </c>
      <c r="CG20" s="1">
        <v>0</v>
      </c>
      <c r="CH20" s="1"/>
      <c r="CI20" s="1" t="s">
        <v>3</v>
      </c>
      <c r="CJ20" s="1" t="s">
        <v>3</v>
      </c>
    </row>
    <row r="22" spans="1:245" x14ac:dyDescent="0.2">
      <c r="A22" s="2">
        <v>52</v>
      </c>
      <c r="B22" s="2">
        <f>B57</f>
        <v>1</v>
      </c>
      <c r="C22" s="2">
        <f>C57</f>
        <v>3</v>
      </c>
      <c r="D22" s="2">
        <f>D57</f>
        <v>20</v>
      </c>
      <c r="E22" s="2">
        <f>E57</f>
        <v>0</v>
      </c>
      <c r="F22" s="2" t="str">
        <f>F57</f>
        <v>Новая локальная смета</v>
      </c>
      <c r="G22" s="2" t="str">
        <f>G57</f>
        <v>Новая локальная смета</v>
      </c>
      <c r="H22" s="2"/>
      <c r="I22" s="2"/>
      <c r="J22" s="2"/>
      <c r="K22" s="2"/>
      <c r="L22" s="2"/>
      <c r="M22" s="2"/>
      <c r="N22" s="2"/>
      <c r="O22" s="2">
        <f>O57</f>
        <v>354037.37</v>
      </c>
      <c r="P22" s="2">
        <f>P57</f>
        <v>302424.26</v>
      </c>
      <c r="Q22" s="2">
        <f>Q57</f>
        <v>6788.21</v>
      </c>
      <c r="R22" s="2">
        <f>R57</f>
        <v>763.07</v>
      </c>
      <c r="S22" s="2">
        <f>S57</f>
        <v>44824.9</v>
      </c>
      <c r="T22" s="2">
        <f>T57</f>
        <v>0</v>
      </c>
      <c r="U22" s="2">
        <f>U57</f>
        <v>580.97879999999998</v>
      </c>
      <c r="V22" s="2">
        <f>V57</f>
        <v>8.2430000000000021</v>
      </c>
      <c r="W22" s="2">
        <f>W57</f>
        <v>0</v>
      </c>
      <c r="X22" s="2">
        <f>X57</f>
        <v>40333.31</v>
      </c>
      <c r="Y22" s="2">
        <f>Y57</f>
        <v>28713.599999999999</v>
      </c>
      <c r="Z22" s="2">
        <f>Z57</f>
        <v>0</v>
      </c>
      <c r="AA22" s="2">
        <f>AA57</f>
        <v>0</v>
      </c>
      <c r="AB22" s="2">
        <f>AB57</f>
        <v>354037.37</v>
      </c>
      <c r="AC22" s="2">
        <f>AC57</f>
        <v>302424.26</v>
      </c>
      <c r="AD22" s="2">
        <f>AD57</f>
        <v>6788.21</v>
      </c>
      <c r="AE22" s="2">
        <f>AE57</f>
        <v>763.07</v>
      </c>
      <c r="AF22" s="2">
        <f>AF57</f>
        <v>44824.9</v>
      </c>
      <c r="AG22" s="2">
        <f>AG57</f>
        <v>0</v>
      </c>
      <c r="AH22" s="2">
        <f>AH57</f>
        <v>580.97879999999998</v>
      </c>
      <c r="AI22" s="2">
        <f>AI57</f>
        <v>8.2430000000000021</v>
      </c>
      <c r="AJ22" s="2">
        <f>AJ57</f>
        <v>0</v>
      </c>
      <c r="AK22" s="2">
        <f>AK57</f>
        <v>40333.31</v>
      </c>
      <c r="AL22" s="2">
        <f>AL57</f>
        <v>28713.599999999999</v>
      </c>
      <c r="AM22" s="2">
        <f>AM57</f>
        <v>0</v>
      </c>
      <c r="AN22" s="2">
        <f>AN57</f>
        <v>0</v>
      </c>
      <c r="AO22" s="2">
        <f>AO57</f>
        <v>0</v>
      </c>
      <c r="AP22" s="2">
        <f>AP57</f>
        <v>0</v>
      </c>
      <c r="AQ22" s="2">
        <f>AQ57</f>
        <v>0</v>
      </c>
      <c r="AR22" s="2">
        <f>AR57</f>
        <v>423084.28</v>
      </c>
      <c r="AS22" s="2">
        <f>AS57</f>
        <v>0</v>
      </c>
      <c r="AT22" s="2">
        <f>AT57</f>
        <v>423084.28</v>
      </c>
      <c r="AU22" s="2">
        <f>AU57</f>
        <v>0</v>
      </c>
      <c r="AV22" s="2">
        <f>AV57</f>
        <v>302424.26</v>
      </c>
      <c r="AW22" s="2">
        <f>AW57</f>
        <v>302424.26</v>
      </c>
      <c r="AX22" s="2">
        <f>AX57</f>
        <v>0</v>
      </c>
      <c r="AY22" s="2">
        <f>AY57</f>
        <v>302424.26</v>
      </c>
      <c r="AZ22" s="2">
        <f>AZ57</f>
        <v>0</v>
      </c>
      <c r="BA22" s="2">
        <f>BA57</f>
        <v>0</v>
      </c>
      <c r="BB22" s="2">
        <f>BB57</f>
        <v>0</v>
      </c>
      <c r="BC22" s="2">
        <f>BC57</f>
        <v>0</v>
      </c>
      <c r="BD22" s="2">
        <f>BD57</f>
        <v>0</v>
      </c>
      <c r="BE22" s="2">
        <f>BE57</f>
        <v>0</v>
      </c>
      <c r="BF22" s="2">
        <f>BF57</f>
        <v>0</v>
      </c>
      <c r="BG22" s="2">
        <f>BG57</f>
        <v>0</v>
      </c>
      <c r="BH22" s="2">
        <f>BH57</f>
        <v>0</v>
      </c>
      <c r="BI22" s="2">
        <f>BI57</f>
        <v>0</v>
      </c>
      <c r="BJ22" s="2">
        <f>BJ57</f>
        <v>0</v>
      </c>
      <c r="BK22" s="2">
        <f>BK57</f>
        <v>0</v>
      </c>
      <c r="BL22" s="2">
        <f>BL57</f>
        <v>0</v>
      </c>
      <c r="BM22" s="2">
        <f>BM57</f>
        <v>0</v>
      </c>
      <c r="BN22" s="2">
        <f>BN57</f>
        <v>0</v>
      </c>
      <c r="BO22" s="2">
        <f>BO57</f>
        <v>0</v>
      </c>
      <c r="BP22" s="2">
        <f>BP57</f>
        <v>0</v>
      </c>
      <c r="BQ22" s="2">
        <f>BQ57</f>
        <v>0</v>
      </c>
      <c r="BR22" s="2">
        <f>BR57</f>
        <v>0</v>
      </c>
      <c r="BS22" s="2">
        <f>BS57</f>
        <v>0</v>
      </c>
      <c r="BT22" s="2">
        <f>BT57</f>
        <v>0</v>
      </c>
      <c r="BU22" s="2">
        <f>BU57</f>
        <v>0</v>
      </c>
      <c r="BV22" s="2">
        <f>BV57</f>
        <v>0</v>
      </c>
      <c r="BW22" s="2">
        <f>BW57</f>
        <v>0</v>
      </c>
      <c r="BX22" s="2">
        <f>BX57</f>
        <v>0</v>
      </c>
      <c r="BY22" s="2">
        <f>BY57</f>
        <v>0</v>
      </c>
      <c r="BZ22" s="2">
        <f>BZ57</f>
        <v>0</v>
      </c>
      <c r="CA22" s="2">
        <f>CA57</f>
        <v>423084.28</v>
      </c>
      <c r="CB22" s="2">
        <f>CB57</f>
        <v>0</v>
      </c>
      <c r="CC22" s="2">
        <f>CC57</f>
        <v>423084.28</v>
      </c>
      <c r="CD22" s="2">
        <f>CD57</f>
        <v>0</v>
      </c>
      <c r="CE22" s="2">
        <f>CE57</f>
        <v>302424.26</v>
      </c>
      <c r="CF22" s="2">
        <f>CF57</f>
        <v>302424.26</v>
      </c>
      <c r="CG22" s="2">
        <f>CG57</f>
        <v>0</v>
      </c>
      <c r="CH22" s="2">
        <f>CH57</f>
        <v>302424.26</v>
      </c>
      <c r="CI22" s="2">
        <f>CI57</f>
        <v>0</v>
      </c>
      <c r="CJ22" s="2">
        <f>CJ57</f>
        <v>0</v>
      </c>
      <c r="CK22" s="2">
        <f>CK57</f>
        <v>0</v>
      </c>
      <c r="CL22" s="2">
        <f>CL57</f>
        <v>0</v>
      </c>
      <c r="CM22" s="2">
        <f>CM57</f>
        <v>0</v>
      </c>
      <c r="CN22" s="2">
        <f>CN57</f>
        <v>0</v>
      </c>
      <c r="CO22" s="2">
        <f>CO57</f>
        <v>0</v>
      </c>
      <c r="CP22" s="2">
        <f>CP57</f>
        <v>0</v>
      </c>
      <c r="CQ22" s="2">
        <f>CQ57</f>
        <v>0</v>
      </c>
      <c r="CR22" s="2">
        <f>CR57</f>
        <v>0</v>
      </c>
      <c r="CS22" s="2">
        <f>CS57</f>
        <v>0</v>
      </c>
      <c r="CT22" s="2">
        <f>CT57</f>
        <v>0</v>
      </c>
      <c r="CU22" s="2">
        <f>CU57</f>
        <v>0</v>
      </c>
      <c r="CV22" s="2">
        <f>CV57</f>
        <v>0</v>
      </c>
      <c r="CW22" s="2">
        <f>CW57</f>
        <v>0</v>
      </c>
      <c r="CX22" s="2">
        <f>CX57</f>
        <v>0</v>
      </c>
      <c r="CY22" s="2">
        <f>CY57</f>
        <v>0</v>
      </c>
      <c r="CZ22" s="2">
        <f>CZ57</f>
        <v>0</v>
      </c>
      <c r="DA22" s="2">
        <f>DA57</f>
        <v>0</v>
      </c>
      <c r="DB22" s="2">
        <f>DB57</f>
        <v>0</v>
      </c>
      <c r="DC22" s="2">
        <f>DC57</f>
        <v>0</v>
      </c>
      <c r="DD22" s="2">
        <f>DD57</f>
        <v>0</v>
      </c>
      <c r="DE22" s="2">
        <f>DE57</f>
        <v>0</v>
      </c>
      <c r="DF22" s="2">
        <f>DF57</f>
        <v>0</v>
      </c>
      <c r="DG22" s="3">
        <f>DG57</f>
        <v>0</v>
      </c>
      <c r="DH22" s="3">
        <f>DH57</f>
        <v>0</v>
      </c>
      <c r="DI22" s="3">
        <f>DI57</f>
        <v>0</v>
      </c>
      <c r="DJ22" s="3">
        <f>DJ57</f>
        <v>0</v>
      </c>
      <c r="DK22" s="3">
        <f>DK57</f>
        <v>0</v>
      </c>
      <c r="DL22" s="3">
        <f>DL57</f>
        <v>0</v>
      </c>
      <c r="DM22" s="3">
        <f>DM57</f>
        <v>0</v>
      </c>
      <c r="DN22" s="3">
        <f>DN57</f>
        <v>0</v>
      </c>
      <c r="DO22" s="3">
        <f>DO57</f>
        <v>0</v>
      </c>
      <c r="DP22" s="3">
        <f>DP57</f>
        <v>0</v>
      </c>
      <c r="DQ22" s="3">
        <f>DQ57</f>
        <v>0</v>
      </c>
      <c r="DR22" s="3">
        <f>DR57</f>
        <v>0</v>
      </c>
      <c r="DS22" s="3">
        <f>DS57</f>
        <v>0</v>
      </c>
      <c r="DT22" s="3">
        <f>DT57</f>
        <v>0</v>
      </c>
      <c r="DU22" s="3">
        <f>DU57</f>
        <v>0</v>
      </c>
      <c r="DV22" s="3">
        <f>DV57</f>
        <v>0</v>
      </c>
      <c r="DW22" s="3">
        <f>DW57</f>
        <v>0</v>
      </c>
      <c r="DX22" s="3">
        <f>DX57</f>
        <v>0</v>
      </c>
      <c r="DY22" s="3">
        <f>DY57</f>
        <v>0</v>
      </c>
      <c r="DZ22" s="3">
        <f>DZ57</f>
        <v>0</v>
      </c>
      <c r="EA22" s="3">
        <f>EA57</f>
        <v>0</v>
      </c>
      <c r="EB22" s="3">
        <f>EB57</f>
        <v>0</v>
      </c>
      <c r="EC22" s="3">
        <f>EC57</f>
        <v>0</v>
      </c>
      <c r="ED22" s="3">
        <f>ED57</f>
        <v>0</v>
      </c>
      <c r="EE22" s="3">
        <f>EE57</f>
        <v>0</v>
      </c>
      <c r="EF22" s="3">
        <f>EF57</f>
        <v>0</v>
      </c>
      <c r="EG22" s="3">
        <f>EG57</f>
        <v>0</v>
      </c>
      <c r="EH22" s="3">
        <f>EH57</f>
        <v>0</v>
      </c>
      <c r="EI22" s="3">
        <f>EI57</f>
        <v>0</v>
      </c>
      <c r="EJ22" s="3">
        <f>EJ57</f>
        <v>0</v>
      </c>
      <c r="EK22" s="3">
        <f>EK57</f>
        <v>0</v>
      </c>
      <c r="EL22" s="3">
        <f>EL57</f>
        <v>0</v>
      </c>
      <c r="EM22" s="3">
        <f>EM57</f>
        <v>0</v>
      </c>
      <c r="EN22" s="3">
        <f>EN57</f>
        <v>0</v>
      </c>
      <c r="EO22" s="3">
        <f>EO57</f>
        <v>0</v>
      </c>
      <c r="EP22" s="3">
        <f>EP57</f>
        <v>0</v>
      </c>
      <c r="EQ22" s="3">
        <f>EQ57</f>
        <v>0</v>
      </c>
      <c r="ER22" s="3">
        <f>ER57</f>
        <v>0</v>
      </c>
      <c r="ES22" s="3">
        <f>ES57</f>
        <v>0</v>
      </c>
      <c r="ET22" s="3">
        <f>ET57</f>
        <v>0</v>
      </c>
      <c r="EU22" s="3">
        <f>EU57</f>
        <v>0</v>
      </c>
      <c r="EV22" s="3">
        <f>EV57</f>
        <v>0</v>
      </c>
      <c r="EW22" s="3">
        <f>EW57</f>
        <v>0</v>
      </c>
      <c r="EX22" s="3">
        <f>EX57</f>
        <v>0</v>
      </c>
      <c r="EY22" s="3">
        <f>EY57</f>
        <v>0</v>
      </c>
      <c r="EZ22" s="3">
        <f>EZ57</f>
        <v>0</v>
      </c>
      <c r="FA22" s="3">
        <f>FA57</f>
        <v>0</v>
      </c>
      <c r="FB22" s="3">
        <f>FB57</f>
        <v>0</v>
      </c>
      <c r="FC22" s="3">
        <f>FC57</f>
        <v>0</v>
      </c>
      <c r="FD22" s="3">
        <f>FD57</f>
        <v>0</v>
      </c>
      <c r="FE22" s="3">
        <f>FE57</f>
        <v>0</v>
      </c>
      <c r="FF22" s="3">
        <f>FF57</f>
        <v>0</v>
      </c>
      <c r="FG22" s="3">
        <f>FG57</f>
        <v>0</v>
      </c>
      <c r="FH22" s="3">
        <f>FH57</f>
        <v>0</v>
      </c>
      <c r="FI22" s="3">
        <f>FI57</f>
        <v>0</v>
      </c>
      <c r="FJ22" s="3">
        <f>FJ57</f>
        <v>0</v>
      </c>
      <c r="FK22" s="3">
        <f>FK57</f>
        <v>0</v>
      </c>
      <c r="FL22" s="3">
        <f>FL57</f>
        <v>0</v>
      </c>
      <c r="FM22" s="3">
        <f>FM57</f>
        <v>0</v>
      </c>
      <c r="FN22" s="3">
        <f>FN57</f>
        <v>0</v>
      </c>
      <c r="FO22" s="3">
        <f>FO57</f>
        <v>0</v>
      </c>
      <c r="FP22" s="3">
        <f>FP57</f>
        <v>0</v>
      </c>
      <c r="FQ22" s="3">
        <f>FQ57</f>
        <v>0</v>
      </c>
      <c r="FR22" s="3">
        <f>FR57</f>
        <v>0</v>
      </c>
      <c r="FS22" s="3">
        <f>FS57</f>
        <v>0</v>
      </c>
      <c r="FT22" s="3">
        <f>FT57</f>
        <v>0</v>
      </c>
      <c r="FU22" s="3">
        <f>FU57</f>
        <v>0</v>
      </c>
      <c r="FV22" s="3">
        <f>FV57</f>
        <v>0</v>
      </c>
      <c r="FW22" s="3">
        <f>FW57</f>
        <v>0</v>
      </c>
      <c r="FX22" s="3">
        <f>FX57</f>
        <v>0</v>
      </c>
      <c r="FY22" s="3">
        <f>FY57</f>
        <v>0</v>
      </c>
      <c r="FZ22" s="3">
        <f>FZ57</f>
        <v>0</v>
      </c>
      <c r="GA22" s="3">
        <f>GA57</f>
        <v>0</v>
      </c>
      <c r="GB22" s="3">
        <f>GB57</f>
        <v>0</v>
      </c>
      <c r="GC22" s="3">
        <f>GC57</f>
        <v>0</v>
      </c>
      <c r="GD22" s="3">
        <f>GD57</f>
        <v>0</v>
      </c>
      <c r="GE22" s="3">
        <f>GE57</f>
        <v>0</v>
      </c>
      <c r="GF22" s="3">
        <f>GF57</f>
        <v>0</v>
      </c>
      <c r="GG22" s="3">
        <f>GG57</f>
        <v>0</v>
      </c>
      <c r="GH22" s="3">
        <f>GH57</f>
        <v>0</v>
      </c>
      <c r="GI22" s="3">
        <f>GI57</f>
        <v>0</v>
      </c>
      <c r="GJ22" s="3">
        <f>GJ57</f>
        <v>0</v>
      </c>
      <c r="GK22" s="3">
        <f>GK57</f>
        <v>0</v>
      </c>
      <c r="GL22" s="3">
        <f>GL57</f>
        <v>0</v>
      </c>
      <c r="GM22" s="3">
        <f>GM57</f>
        <v>0</v>
      </c>
      <c r="GN22" s="3">
        <f>GN57</f>
        <v>0</v>
      </c>
      <c r="GO22" s="3">
        <f>GO57</f>
        <v>0</v>
      </c>
      <c r="GP22" s="3">
        <f>GP57</f>
        <v>0</v>
      </c>
      <c r="GQ22" s="3">
        <f>GQ57</f>
        <v>0</v>
      </c>
      <c r="GR22" s="3">
        <f>GR57</f>
        <v>0</v>
      </c>
      <c r="GS22" s="3">
        <f>GS57</f>
        <v>0</v>
      </c>
      <c r="GT22" s="3">
        <f>GT57</f>
        <v>0</v>
      </c>
      <c r="GU22" s="3">
        <f>GU57</f>
        <v>0</v>
      </c>
      <c r="GV22" s="3">
        <f>GV57</f>
        <v>0</v>
      </c>
      <c r="GW22" s="3">
        <f>GW57</f>
        <v>0</v>
      </c>
      <c r="GX22" s="3">
        <f>GX57</f>
        <v>0</v>
      </c>
    </row>
    <row r="24" spans="1:245" x14ac:dyDescent="0.2">
      <c r="A24">
        <v>17</v>
      </c>
      <c r="B24">
        <v>1</v>
      </c>
      <c r="C24">
        <f>ROW([4]SmtRes!A19)</f>
        <v>19</v>
      </c>
      <c r="D24">
        <f>ROW([4]EtalonRes!A17)</f>
        <v>17</v>
      </c>
      <c r="E24" t="s">
        <v>11</v>
      </c>
      <c r="F24" t="s">
        <v>12</v>
      </c>
      <c r="G24" t="s">
        <v>408</v>
      </c>
      <c r="H24" t="s">
        <v>14</v>
      </c>
      <c r="I24">
        <v>3</v>
      </c>
      <c r="J24">
        <v>0</v>
      </c>
      <c r="O24">
        <f>ROUND(CP24,2)</f>
        <v>4564.8599999999997</v>
      </c>
      <c r="P24">
        <f>ROUND(CQ24*I24,2)</f>
        <v>1103.5999999999999</v>
      </c>
      <c r="Q24">
        <f>ROUND(CR24*I24,2)</f>
        <v>904.07</v>
      </c>
      <c r="R24">
        <f>ROUND(CS24*I24,2)</f>
        <v>101.14</v>
      </c>
      <c r="S24">
        <f>ROUND(CT24*I24,2)</f>
        <v>2557.19</v>
      </c>
      <c r="T24">
        <f>ROUND(CU24*I24,2)</f>
        <v>0</v>
      </c>
      <c r="U24">
        <f>CV24*I24</f>
        <v>30.299999999999997</v>
      </c>
      <c r="V24">
        <f>CW24*I24</f>
        <v>1.32</v>
      </c>
      <c r="W24">
        <f>ROUND(CX24*I24,2)</f>
        <v>0</v>
      </c>
      <c r="X24">
        <f>ROUND(CY24,2)</f>
        <v>2126.66</v>
      </c>
      <c r="Y24">
        <f>ROUND(CZ24,2)</f>
        <v>1595</v>
      </c>
      <c r="AA24">
        <v>39047969</v>
      </c>
      <c r="AB24">
        <f>ROUND((AC24+AD24+AF24),2)</f>
        <v>199.95</v>
      </c>
      <c r="AC24">
        <f>ROUND((ES24),2)</f>
        <v>48.34</v>
      </c>
      <c r="AD24">
        <f>ROUND((((ET24)-(EU24))+AE24),2)</f>
        <v>39.6</v>
      </c>
      <c r="AE24">
        <f>ROUND((EU24),2)</f>
        <v>4.43</v>
      </c>
      <c r="AF24">
        <f>ROUND((EV24),2)</f>
        <v>112.01</v>
      </c>
      <c r="AG24">
        <f>ROUND((AP24),2)</f>
        <v>0</v>
      </c>
      <c r="AH24">
        <f>(EW24)</f>
        <v>10.1</v>
      </c>
      <c r="AI24">
        <f>(EX24)</f>
        <v>0.44</v>
      </c>
      <c r="AJ24">
        <f>ROUND((AS24),2)</f>
        <v>0</v>
      </c>
      <c r="AK24">
        <v>199.95</v>
      </c>
      <c r="AL24">
        <v>48.34</v>
      </c>
      <c r="AM24">
        <v>39.6</v>
      </c>
      <c r="AN24">
        <v>4.43</v>
      </c>
      <c r="AO24">
        <v>112.01</v>
      </c>
      <c r="AP24">
        <v>0</v>
      </c>
      <c r="AQ24">
        <v>10.1</v>
      </c>
      <c r="AR24">
        <v>0.44</v>
      </c>
      <c r="AS24">
        <v>0</v>
      </c>
      <c r="AT24">
        <v>80</v>
      </c>
      <c r="AU24">
        <v>60</v>
      </c>
      <c r="AV24">
        <v>1</v>
      </c>
      <c r="AW24">
        <v>1</v>
      </c>
      <c r="AZ24">
        <v>7.61</v>
      </c>
      <c r="BA24">
        <v>7.61</v>
      </c>
      <c r="BB24">
        <v>7.61</v>
      </c>
      <c r="BC24">
        <v>7.61</v>
      </c>
      <c r="BD24" t="s">
        <v>3</v>
      </c>
      <c r="BE24" t="s">
        <v>3</v>
      </c>
      <c r="BF24" t="s">
        <v>3</v>
      </c>
      <c r="BG24" t="s">
        <v>3</v>
      </c>
      <c r="BH24">
        <v>0</v>
      </c>
      <c r="BI24">
        <v>2</v>
      </c>
      <c r="BJ24" t="s">
        <v>15</v>
      </c>
      <c r="BM24">
        <v>110001</v>
      </c>
      <c r="BN24">
        <v>0</v>
      </c>
      <c r="BO24" t="s">
        <v>3</v>
      </c>
      <c r="BP24">
        <v>0</v>
      </c>
      <c r="BQ24">
        <v>3</v>
      </c>
      <c r="BR24">
        <v>0</v>
      </c>
      <c r="BS24">
        <v>7.61</v>
      </c>
      <c r="BT24">
        <v>1</v>
      </c>
      <c r="BU24">
        <v>1</v>
      </c>
      <c r="BV24">
        <v>1</v>
      </c>
      <c r="BW24">
        <v>1</v>
      </c>
      <c r="BX24">
        <v>1</v>
      </c>
      <c r="BY24" t="s">
        <v>3</v>
      </c>
      <c r="BZ24">
        <v>80</v>
      </c>
      <c r="CA24">
        <v>60</v>
      </c>
      <c r="CF24">
        <v>0</v>
      </c>
      <c r="CG24">
        <v>0</v>
      </c>
      <c r="CM24">
        <v>0</v>
      </c>
      <c r="CN24" t="s">
        <v>3</v>
      </c>
      <c r="CO24">
        <v>0</v>
      </c>
      <c r="CP24">
        <f>(P24+Q24+S24)</f>
        <v>4564.8600000000006</v>
      </c>
      <c r="CQ24">
        <f>AC24*BC24</f>
        <v>367.86740000000003</v>
      </c>
      <c r="CR24">
        <f>AD24*BB24</f>
        <v>301.35600000000005</v>
      </c>
      <c r="CS24">
        <f>AE24*BS24</f>
        <v>33.712299999999999</v>
      </c>
      <c r="CT24">
        <f>AF24*BA24</f>
        <v>852.39610000000005</v>
      </c>
      <c r="CU24">
        <f>AG24</f>
        <v>0</v>
      </c>
      <c r="CV24">
        <f>AH24</f>
        <v>10.1</v>
      </c>
      <c r="CW24">
        <f>AI24</f>
        <v>0.44</v>
      </c>
      <c r="CX24">
        <f>AJ24</f>
        <v>0</v>
      </c>
      <c r="CY24">
        <f>(((S24+R24)*AT24)/100)</f>
        <v>2126.6639999999998</v>
      </c>
      <c r="CZ24">
        <f>(((S24+R24)*AU24)/100)</f>
        <v>1594.9979999999998</v>
      </c>
      <c r="DC24" t="s">
        <v>3</v>
      </c>
      <c r="DD24" t="s">
        <v>3</v>
      </c>
      <c r="DE24" t="s">
        <v>3</v>
      </c>
      <c r="DF24" t="s">
        <v>3</v>
      </c>
      <c r="DG24" t="s">
        <v>3</v>
      </c>
      <c r="DH24" t="s">
        <v>3</v>
      </c>
      <c r="DI24" t="s">
        <v>3</v>
      </c>
      <c r="DJ24" t="s">
        <v>3</v>
      </c>
      <c r="DK24" t="s">
        <v>3</v>
      </c>
      <c r="DL24" t="s">
        <v>3</v>
      </c>
      <c r="DM24" t="s">
        <v>3</v>
      </c>
      <c r="DN24">
        <v>0</v>
      </c>
      <c r="DO24">
        <v>0</v>
      </c>
      <c r="DP24">
        <v>1</v>
      </c>
      <c r="DQ24">
        <v>1</v>
      </c>
      <c r="DU24">
        <v>1013</v>
      </c>
      <c r="DV24" t="s">
        <v>14</v>
      </c>
      <c r="DW24" t="s">
        <v>14</v>
      </c>
      <c r="DX24">
        <v>1</v>
      </c>
      <c r="EE24">
        <v>38092701</v>
      </c>
      <c r="EF24">
        <v>3</v>
      </c>
      <c r="EG24" t="s">
        <v>16</v>
      </c>
      <c r="EH24">
        <v>0</v>
      </c>
      <c r="EI24" t="s">
        <v>3</v>
      </c>
      <c r="EJ24">
        <v>2</v>
      </c>
      <c r="EK24">
        <v>110001</v>
      </c>
      <c r="EL24" t="s">
        <v>17</v>
      </c>
      <c r="EM24" t="s">
        <v>18</v>
      </c>
      <c r="EO24" t="s">
        <v>3</v>
      </c>
      <c r="EQ24">
        <v>0</v>
      </c>
      <c r="ER24">
        <v>199.95</v>
      </c>
      <c r="ES24">
        <v>48.34</v>
      </c>
      <c r="ET24">
        <v>39.6</v>
      </c>
      <c r="EU24">
        <v>4.43</v>
      </c>
      <c r="EV24">
        <v>112.01</v>
      </c>
      <c r="EW24">
        <v>10.1</v>
      </c>
      <c r="EX24">
        <v>0.44</v>
      </c>
      <c r="EY24">
        <v>0</v>
      </c>
      <c r="FQ24">
        <v>0</v>
      </c>
      <c r="FR24">
        <f>ROUND(IF(AND(BH24=3,BI24=3),P24,0),2)</f>
        <v>0</v>
      </c>
      <c r="FS24">
        <v>0</v>
      </c>
      <c r="FX24">
        <v>80</v>
      </c>
      <c r="FY24">
        <v>60</v>
      </c>
      <c r="GA24" t="s">
        <v>3</v>
      </c>
      <c r="GD24">
        <v>0</v>
      </c>
      <c r="GF24">
        <v>69775132</v>
      </c>
      <c r="GG24">
        <v>1</v>
      </c>
      <c r="GH24">
        <v>1</v>
      </c>
      <c r="GI24">
        <v>4</v>
      </c>
      <c r="GJ24">
        <v>0</v>
      </c>
      <c r="GK24">
        <f>ROUND(R24*(R12)/100,2)</f>
        <v>0</v>
      </c>
      <c r="GL24">
        <f>ROUND(IF(AND(BH24=3,BI24=3,FS24&lt;&gt;0),P24,0),2)</f>
        <v>0</v>
      </c>
      <c r="GM24">
        <f>ROUND(O24+X24+Y24+GK24,2)+GX24</f>
        <v>8286.52</v>
      </c>
      <c r="GN24">
        <f>IF(OR(BI24=0,BI24=1),ROUND(O24+X24+Y24+GK24,2),0)</f>
        <v>0</v>
      </c>
      <c r="GO24">
        <f>IF(BI24=2,ROUND(O24+X24+Y24+GK24,2),0)</f>
        <v>8286.52</v>
      </c>
      <c r="GP24">
        <f>IF(BI24=4,ROUND(O24+X24+Y24+GK24,2)+GX24,0)</f>
        <v>0</v>
      </c>
      <c r="GR24">
        <v>0</v>
      </c>
      <c r="GS24">
        <v>3</v>
      </c>
      <c r="GT24">
        <v>0</v>
      </c>
      <c r="GU24" t="s">
        <v>3</v>
      </c>
      <c r="GV24">
        <f>ROUND(GT24,2)</f>
        <v>0</v>
      </c>
      <c r="GW24">
        <v>1</v>
      </c>
      <c r="GX24">
        <f>ROUND(GV24*GW24*I24,2)</f>
        <v>0</v>
      </c>
      <c r="HA24">
        <v>0</v>
      </c>
      <c r="HB24">
        <v>0</v>
      </c>
      <c r="IK24">
        <v>0</v>
      </c>
    </row>
    <row r="25" spans="1:245" x14ac:dyDescent="0.2">
      <c r="A25">
        <v>18</v>
      </c>
      <c r="B25">
        <v>1</v>
      </c>
      <c r="C25">
        <v>17</v>
      </c>
      <c r="E25" t="s">
        <v>19</v>
      </c>
      <c r="F25" t="s">
        <v>20</v>
      </c>
      <c r="G25" t="s">
        <v>21</v>
      </c>
      <c r="H25" t="s">
        <v>22</v>
      </c>
      <c r="I25">
        <f>I24*J25</f>
        <v>1</v>
      </c>
      <c r="J25">
        <v>0.33333333333333331</v>
      </c>
      <c r="O25">
        <f>ROUND(CP25,2)</f>
        <v>1336.54</v>
      </c>
      <c r="P25">
        <f>ROUND(CQ25*I25,2)</f>
        <v>1336.54</v>
      </c>
      <c r="Q25">
        <f>ROUND(CR25*I25,2)</f>
        <v>0</v>
      </c>
      <c r="R25">
        <f>ROUND(CS25*I25,2)</f>
        <v>0</v>
      </c>
      <c r="S25">
        <f>ROUND(CT25*I25,2)</f>
        <v>0</v>
      </c>
      <c r="T25">
        <f>ROUND(CU25*I25,2)</f>
        <v>0</v>
      </c>
      <c r="U25">
        <f>CV25*I25</f>
        <v>0</v>
      </c>
      <c r="V25">
        <f>CW25*I25</f>
        <v>0</v>
      </c>
      <c r="W25">
        <f>ROUND(CX25*I25,2)</f>
        <v>0</v>
      </c>
      <c r="X25">
        <f>ROUND(CY25,2)</f>
        <v>0</v>
      </c>
      <c r="Y25">
        <f>ROUND(CZ25,2)</f>
        <v>0</v>
      </c>
      <c r="AA25">
        <v>39047969</v>
      </c>
      <c r="AB25">
        <f>ROUND((AC25+AD25+AF25),2)</f>
        <v>175.63</v>
      </c>
      <c r="AC25">
        <f>ROUND((ES25),2)</f>
        <v>175.63</v>
      </c>
      <c r="AD25">
        <f>ROUND((((ET25)-(EU25))+AE25),2)</f>
        <v>0</v>
      </c>
      <c r="AE25">
        <f>ROUND((EU25),2)</f>
        <v>0</v>
      </c>
      <c r="AF25">
        <f>ROUND((EV25),2)</f>
        <v>0</v>
      </c>
      <c r="AG25">
        <f>ROUND((AP25),2)</f>
        <v>0</v>
      </c>
      <c r="AH25">
        <f>(EW25)</f>
        <v>0</v>
      </c>
      <c r="AI25">
        <f>(EX25)</f>
        <v>0</v>
      </c>
      <c r="AJ25">
        <f>ROUND((AS25),2)</f>
        <v>0</v>
      </c>
      <c r="AK25">
        <v>175.63</v>
      </c>
      <c r="AL25">
        <v>175.63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  <c r="AS25">
        <v>0</v>
      </c>
      <c r="AT25">
        <v>92</v>
      </c>
      <c r="AU25">
        <v>65</v>
      </c>
      <c r="AV25">
        <v>1</v>
      </c>
      <c r="AW25">
        <v>1</v>
      </c>
      <c r="AZ25">
        <v>7.61</v>
      </c>
      <c r="BA25">
        <v>1</v>
      </c>
      <c r="BB25">
        <v>1</v>
      </c>
      <c r="BC25">
        <v>7.61</v>
      </c>
      <c r="BD25" t="s">
        <v>3</v>
      </c>
      <c r="BE25" t="s">
        <v>3</v>
      </c>
      <c r="BF25" t="s">
        <v>3</v>
      </c>
      <c r="BG25" t="s">
        <v>3</v>
      </c>
      <c r="BH25">
        <v>3</v>
      </c>
      <c r="BI25">
        <v>2</v>
      </c>
      <c r="BJ25" t="s">
        <v>23</v>
      </c>
      <c r="BM25">
        <v>110004</v>
      </c>
      <c r="BN25">
        <v>0</v>
      </c>
      <c r="BO25" t="s">
        <v>3</v>
      </c>
      <c r="BP25">
        <v>0</v>
      </c>
      <c r="BQ25">
        <v>3</v>
      </c>
      <c r="BR25">
        <v>0</v>
      </c>
      <c r="BS25">
        <v>1</v>
      </c>
      <c r="BT25">
        <v>1</v>
      </c>
      <c r="BU25">
        <v>1</v>
      </c>
      <c r="BV25">
        <v>1</v>
      </c>
      <c r="BW25">
        <v>1</v>
      </c>
      <c r="BX25">
        <v>1</v>
      </c>
      <c r="BY25" t="s">
        <v>3</v>
      </c>
      <c r="BZ25">
        <v>92</v>
      </c>
      <c r="CA25">
        <v>65</v>
      </c>
      <c r="CF25">
        <v>0</v>
      </c>
      <c r="CG25">
        <v>0</v>
      </c>
      <c r="CM25">
        <v>0</v>
      </c>
      <c r="CN25" t="s">
        <v>3</v>
      </c>
      <c r="CO25">
        <v>0</v>
      </c>
      <c r="CP25">
        <f>(P25+Q25+S25)</f>
        <v>1336.54</v>
      </c>
      <c r="CQ25">
        <f>AC25*BC25</f>
        <v>1336.5443</v>
      </c>
      <c r="CR25">
        <f>AD25*BB25</f>
        <v>0</v>
      </c>
      <c r="CS25">
        <f>AE25*BS25</f>
        <v>0</v>
      </c>
      <c r="CT25">
        <f>AF25*BA25</f>
        <v>0</v>
      </c>
      <c r="CU25">
        <f>AG25</f>
        <v>0</v>
      </c>
      <c r="CV25">
        <f>AH25</f>
        <v>0</v>
      </c>
      <c r="CW25">
        <f>AI25</f>
        <v>0</v>
      </c>
      <c r="CX25">
        <f>AJ25</f>
        <v>0</v>
      </c>
      <c r="CY25">
        <f>(((S25+R25)*AT25)/100)</f>
        <v>0</v>
      </c>
      <c r="CZ25">
        <f>(((S25+R25)*AU25)/100)</f>
        <v>0</v>
      </c>
      <c r="DC25" t="s">
        <v>3</v>
      </c>
      <c r="DD25" t="s">
        <v>3</v>
      </c>
      <c r="DE25" t="s">
        <v>3</v>
      </c>
      <c r="DF25" t="s">
        <v>3</v>
      </c>
      <c r="DG25" t="s">
        <v>3</v>
      </c>
      <c r="DH25" t="s">
        <v>3</v>
      </c>
      <c r="DI25" t="s">
        <v>3</v>
      </c>
      <c r="DJ25" t="s">
        <v>3</v>
      </c>
      <c r="DK25" t="s">
        <v>3</v>
      </c>
      <c r="DL25" t="s">
        <v>3</v>
      </c>
      <c r="DM25" t="s">
        <v>3</v>
      </c>
      <c r="DN25">
        <v>0</v>
      </c>
      <c r="DO25">
        <v>0</v>
      </c>
      <c r="DP25">
        <v>1</v>
      </c>
      <c r="DQ25">
        <v>1</v>
      </c>
      <c r="DU25">
        <v>1010</v>
      </c>
      <c r="DV25" t="s">
        <v>22</v>
      </c>
      <c r="DW25" t="s">
        <v>22</v>
      </c>
      <c r="DX25">
        <v>1</v>
      </c>
      <c r="EE25">
        <v>38092702</v>
      </c>
      <c r="EF25">
        <v>3</v>
      </c>
      <c r="EG25" t="s">
        <v>16</v>
      </c>
      <c r="EH25">
        <v>0</v>
      </c>
      <c r="EI25" t="s">
        <v>3</v>
      </c>
      <c r="EJ25">
        <v>2</v>
      </c>
      <c r="EK25">
        <v>110004</v>
      </c>
      <c r="EL25" t="s">
        <v>24</v>
      </c>
      <c r="EM25" t="s">
        <v>18</v>
      </c>
      <c r="EO25" t="s">
        <v>3</v>
      </c>
      <c r="EQ25">
        <v>0</v>
      </c>
      <c r="ER25">
        <v>175.63</v>
      </c>
      <c r="ES25">
        <v>175.63</v>
      </c>
      <c r="ET25">
        <v>0</v>
      </c>
      <c r="EU25">
        <v>0</v>
      </c>
      <c r="EV25">
        <v>0</v>
      </c>
      <c r="EW25">
        <v>0</v>
      </c>
      <c r="EX25">
        <v>0</v>
      </c>
      <c r="FQ25">
        <v>0</v>
      </c>
      <c r="FR25">
        <f>ROUND(IF(AND(BH25=3,BI25=3),P25,0),2)</f>
        <v>0</v>
      </c>
      <c r="FS25">
        <v>0</v>
      </c>
      <c r="FX25">
        <v>92</v>
      </c>
      <c r="FY25">
        <v>65</v>
      </c>
      <c r="GA25" t="s">
        <v>3</v>
      </c>
      <c r="GD25">
        <v>0</v>
      </c>
      <c r="GF25">
        <v>-2134391166</v>
      </c>
      <c r="GG25">
        <v>1</v>
      </c>
      <c r="GH25">
        <v>1</v>
      </c>
      <c r="GI25">
        <v>4</v>
      </c>
      <c r="GJ25">
        <v>0</v>
      </c>
      <c r="GK25">
        <f>ROUND(R25*(R12)/100,2)</f>
        <v>0</v>
      </c>
      <c r="GL25">
        <f>ROUND(IF(AND(BH25=3,BI25=3,FS25&lt;&gt;0),P25,0),2)</f>
        <v>0</v>
      </c>
      <c r="GM25">
        <f>ROUND(O25+X25+Y25+GK25,2)+GX25</f>
        <v>1336.54</v>
      </c>
      <c r="GN25">
        <f>IF(OR(BI25=0,BI25=1),ROUND(O25+X25+Y25+GK25,2),0)</f>
        <v>0</v>
      </c>
      <c r="GO25">
        <f>IF(BI25=2,ROUND(O25+X25+Y25+GK25,2),0)</f>
        <v>1336.54</v>
      </c>
      <c r="GP25">
        <f>IF(BI25=4,ROUND(O25+X25+Y25+GK25,2)+GX25,0)</f>
        <v>0</v>
      </c>
      <c r="GR25">
        <v>0</v>
      </c>
      <c r="GS25">
        <v>3</v>
      </c>
      <c r="GT25">
        <v>0</v>
      </c>
      <c r="GU25" t="s">
        <v>3</v>
      </c>
      <c r="GV25">
        <f>ROUND(GT25,2)</f>
        <v>0</v>
      </c>
      <c r="GW25">
        <v>1</v>
      </c>
      <c r="GX25">
        <f>ROUND(GV25*GW25*I25,2)</f>
        <v>0</v>
      </c>
      <c r="HA25">
        <v>0</v>
      </c>
      <c r="HB25">
        <v>0</v>
      </c>
      <c r="IK25">
        <v>0</v>
      </c>
    </row>
    <row r="26" spans="1:245" x14ac:dyDescent="0.2">
      <c r="A26">
        <v>18</v>
      </c>
      <c r="B26">
        <v>1</v>
      </c>
      <c r="C26">
        <v>16</v>
      </c>
      <c r="E26" t="s">
        <v>25</v>
      </c>
      <c r="F26" t="s">
        <v>26</v>
      </c>
      <c r="G26" t="s">
        <v>27</v>
      </c>
      <c r="H26" t="s">
        <v>22</v>
      </c>
      <c r="I26">
        <f>I24*J26</f>
        <v>1</v>
      </c>
      <c r="J26">
        <v>0.33333333333333331</v>
      </c>
      <c r="O26">
        <f>ROUND(CP26,2)</f>
        <v>1855.7</v>
      </c>
      <c r="P26">
        <f>ROUND(CQ26*I26,2)</f>
        <v>1855.7</v>
      </c>
      <c r="Q26">
        <f>ROUND(CR26*I26,2)</f>
        <v>0</v>
      </c>
      <c r="R26">
        <f>ROUND(CS26*I26,2)</f>
        <v>0</v>
      </c>
      <c r="S26">
        <f>ROUND(CT26*I26,2)</f>
        <v>0</v>
      </c>
      <c r="T26">
        <f>ROUND(CU26*I26,2)</f>
        <v>0</v>
      </c>
      <c r="U26">
        <f>CV26*I26</f>
        <v>0</v>
      </c>
      <c r="V26">
        <f>CW26*I26</f>
        <v>0</v>
      </c>
      <c r="W26">
        <f>ROUND(CX26*I26,2)</f>
        <v>0</v>
      </c>
      <c r="X26">
        <f>ROUND(CY26,2)</f>
        <v>0</v>
      </c>
      <c r="Y26">
        <f>ROUND(CZ26,2)</f>
        <v>0</v>
      </c>
      <c r="AA26">
        <v>39047969</v>
      </c>
      <c r="AB26">
        <f>ROUND((AC26+AD26+AF26),2)</f>
        <v>243.85</v>
      </c>
      <c r="AC26">
        <f>ROUND((ES26),2)</f>
        <v>243.85</v>
      </c>
      <c r="AD26">
        <f>ROUND((((ET26)-(EU26))+AE26),2)</f>
        <v>0</v>
      </c>
      <c r="AE26">
        <f>ROUND((EU26),2)</f>
        <v>0</v>
      </c>
      <c r="AF26">
        <f>ROUND((EV26),2)</f>
        <v>0</v>
      </c>
      <c r="AG26">
        <f>ROUND((AP26),2)</f>
        <v>0</v>
      </c>
      <c r="AH26">
        <f>(EW26)</f>
        <v>0</v>
      </c>
      <c r="AI26">
        <f>(EX26)</f>
        <v>0</v>
      </c>
      <c r="AJ26">
        <f>ROUND((AS26),2)</f>
        <v>0</v>
      </c>
      <c r="AK26">
        <v>243.85</v>
      </c>
      <c r="AL26">
        <v>243.85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  <c r="AS26">
        <v>0</v>
      </c>
      <c r="AT26">
        <v>80</v>
      </c>
      <c r="AU26">
        <v>60</v>
      </c>
      <c r="AV26">
        <v>1</v>
      </c>
      <c r="AW26">
        <v>1</v>
      </c>
      <c r="AZ26">
        <v>7.61</v>
      </c>
      <c r="BA26">
        <v>1</v>
      </c>
      <c r="BB26">
        <v>1</v>
      </c>
      <c r="BC26">
        <v>7.61</v>
      </c>
      <c r="BD26" t="s">
        <v>3</v>
      </c>
      <c r="BE26" t="s">
        <v>3</v>
      </c>
      <c r="BF26" t="s">
        <v>3</v>
      </c>
      <c r="BG26" t="s">
        <v>3</v>
      </c>
      <c r="BH26">
        <v>3</v>
      </c>
      <c r="BI26">
        <v>2</v>
      </c>
      <c r="BJ26" t="s">
        <v>28</v>
      </c>
      <c r="BM26">
        <v>110001</v>
      </c>
      <c r="BN26">
        <v>0</v>
      </c>
      <c r="BO26" t="s">
        <v>3</v>
      </c>
      <c r="BP26">
        <v>0</v>
      </c>
      <c r="BQ26">
        <v>3</v>
      </c>
      <c r="BR26">
        <v>0</v>
      </c>
      <c r="BS26">
        <v>1</v>
      </c>
      <c r="BT26">
        <v>1</v>
      </c>
      <c r="BU26">
        <v>1</v>
      </c>
      <c r="BV26">
        <v>1</v>
      </c>
      <c r="BW26">
        <v>1</v>
      </c>
      <c r="BX26">
        <v>1</v>
      </c>
      <c r="BY26" t="s">
        <v>3</v>
      </c>
      <c r="BZ26">
        <v>80</v>
      </c>
      <c r="CA26">
        <v>60</v>
      </c>
      <c r="CF26">
        <v>0</v>
      </c>
      <c r="CG26">
        <v>0</v>
      </c>
      <c r="CM26">
        <v>0</v>
      </c>
      <c r="CN26" t="s">
        <v>3</v>
      </c>
      <c r="CO26">
        <v>0</v>
      </c>
      <c r="CP26">
        <f>(P26+Q26+S26)</f>
        <v>1855.7</v>
      </c>
      <c r="CQ26">
        <f>AC26*BC26</f>
        <v>1855.6985</v>
      </c>
      <c r="CR26">
        <f>AD26*BB26</f>
        <v>0</v>
      </c>
      <c r="CS26">
        <f>AE26*BS26</f>
        <v>0</v>
      </c>
      <c r="CT26">
        <f>AF26*BA26</f>
        <v>0</v>
      </c>
      <c r="CU26">
        <f>AG26</f>
        <v>0</v>
      </c>
      <c r="CV26">
        <f>AH26</f>
        <v>0</v>
      </c>
      <c r="CW26">
        <f>AI26</f>
        <v>0</v>
      </c>
      <c r="CX26">
        <f>AJ26</f>
        <v>0</v>
      </c>
      <c r="CY26">
        <f>(((S26+R26)*AT26)/100)</f>
        <v>0</v>
      </c>
      <c r="CZ26">
        <f>(((S26+R26)*AU26)/100)</f>
        <v>0</v>
      </c>
      <c r="DC26" t="s">
        <v>3</v>
      </c>
      <c r="DD26" t="s">
        <v>3</v>
      </c>
      <c r="DE26" t="s">
        <v>3</v>
      </c>
      <c r="DF26" t="s">
        <v>3</v>
      </c>
      <c r="DG26" t="s">
        <v>3</v>
      </c>
      <c r="DH26" t="s">
        <v>3</v>
      </c>
      <c r="DI26" t="s">
        <v>3</v>
      </c>
      <c r="DJ26" t="s">
        <v>3</v>
      </c>
      <c r="DK26" t="s">
        <v>3</v>
      </c>
      <c r="DL26" t="s">
        <v>3</v>
      </c>
      <c r="DM26" t="s">
        <v>3</v>
      </c>
      <c r="DN26">
        <v>0</v>
      </c>
      <c r="DO26">
        <v>0</v>
      </c>
      <c r="DP26">
        <v>1</v>
      </c>
      <c r="DQ26">
        <v>1</v>
      </c>
      <c r="DU26">
        <v>1010</v>
      </c>
      <c r="DV26" t="s">
        <v>22</v>
      </c>
      <c r="DW26" t="s">
        <v>22</v>
      </c>
      <c r="DX26">
        <v>1</v>
      </c>
      <c r="EE26">
        <v>38092701</v>
      </c>
      <c r="EF26">
        <v>3</v>
      </c>
      <c r="EG26" t="s">
        <v>16</v>
      </c>
      <c r="EH26">
        <v>0</v>
      </c>
      <c r="EI26" t="s">
        <v>3</v>
      </c>
      <c r="EJ26">
        <v>2</v>
      </c>
      <c r="EK26">
        <v>110001</v>
      </c>
      <c r="EL26" t="s">
        <v>17</v>
      </c>
      <c r="EM26" t="s">
        <v>18</v>
      </c>
      <c r="EO26" t="s">
        <v>3</v>
      </c>
      <c r="EQ26">
        <v>0</v>
      </c>
      <c r="ER26">
        <v>243.85</v>
      </c>
      <c r="ES26">
        <v>243.85</v>
      </c>
      <c r="ET26">
        <v>0</v>
      </c>
      <c r="EU26">
        <v>0</v>
      </c>
      <c r="EV26">
        <v>0</v>
      </c>
      <c r="EW26">
        <v>0</v>
      </c>
      <c r="EX26">
        <v>0</v>
      </c>
      <c r="FQ26">
        <v>0</v>
      </c>
      <c r="FR26">
        <f>ROUND(IF(AND(BH26=3,BI26=3),P26,0),2)</f>
        <v>0</v>
      </c>
      <c r="FS26">
        <v>0</v>
      </c>
      <c r="FX26">
        <v>80</v>
      </c>
      <c r="FY26">
        <v>60</v>
      </c>
      <c r="GA26" t="s">
        <v>3</v>
      </c>
      <c r="GD26">
        <v>0</v>
      </c>
      <c r="GF26">
        <v>1994226335</v>
      </c>
      <c r="GG26">
        <v>1</v>
      </c>
      <c r="GH26">
        <v>1</v>
      </c>
      <c r="GI26">
        <v>4</v>
      </c>
      <c r="GJ26">
        <v>0</v>
      </c>
      <c r="GK26">
        <f>ROUND(R26*(R12)/100,2)</f>
        <v>0</v>
      </c>
      <c r="GL26">
        <f>ROUND(IF(AND(BH26=3,BI26=3,FS26&lt;&gt;0),P26,0),2)</f>
        <v>0</v>
      </c>
      <c r="GM26">
        <f>ROUND(O26+X26+Y26+GK26,2)+GX26</f>
        <v>1855.7</v>
      </c>
      <c r="GN26">
        <f>IF(OR(BI26=0,BI26=1),ROUND(O26+X26+Y26+GK26,2),0)</f>
        <v>0</v>
      </c>
      <c r="GO26">
        <f>IF(BI26=2,ROUND(O26+X26+Y26+GK26,2),0)</f>
        <v>1855.7</v>
      </c>
      <c r="GP26">
        <f>IF(BI26=4,ROUND(O26+X26+Y26+GK26,2)+GX26,0)</f>
        <v>0</v>
      </c>
      <c r="GR26">
        <v>0</v>
      </c>
      <c r="GS26">
        <v>3</v>
      </c>
      <c r="GT26">
        <v>0</v>
      </c>
      <c r="GU26" t="s">
        <v>3</v>
      </c>
      <c r="GV26">
        <f>ROUND(GT26,2)</f>
        <v>0</v>
      </c>
      <c r="GW26">
        <v>1</v>
      </c>
      <c r="GX26">
        <f>ROUND(GV26*GW26*I26,2)</f>
        <v>0</v>
      </c>
      <c r="HA26">
        <v>0</v>
      </c>
      <c r="HB26">
        <v>0</v>
      </c>
      <c r="IK26">
        <v>0</v>
      </c>
    </row>
    <row r="27" spans="1:245" x14ac:dyDescent="0.2">
      <c r="A27">
        <v>18</v>
      </c>
      <c r="B27">
        <v>1</v>
      </c>
      <c r="C27">
        <v>19</v>
      </c>
      <c r="E27" t="s">
        <v>29</v>
      </c>
      <c r="F27" t="s">
        <v>30</v>
      </c>
      <c r="G27" t="s">
        <v>31</v>
      </c>
      <c r="H27" t="s">
        <v>14</v>
      </c>
      <c r="I27">
        <f>I24*J27</f>
        <v>1</v>
      </c>
      <c r="J27">
        <v>0.33333333333333331</v>
      </c>
      <c r="O27">
        <f>ROUND(CP27,2)</f>
        <v>1440.65</v>
      </c>
      <c r="P27">
        <f>ROUND(CQ27*I27,2)</f>
        <v>1440.65</v>
      </c>
      <c r="Q27">
        <f>ROUND(CR27*I27,2)</f>
        <v>0</v>
      </c>
      <c r="R27">
        <f>ROUND(CS27*I27,2)</f>
        <v>0</v>
      </c>
      <c r="S27">
        <f>ROUND(CT27*I27,2)</f>
        <v>0</v>
      </c>
      <c r="T27">
        <f>ROUND(CU27*I27,2)</f>
        <v>0</v>
      </c>
      <c r="U27">
        <f>CV27*I27</f>
        <v>0</v>
      </c>
      <c r="V27">
        <f>CW27*I27</f>
        <v>0</v>
      </c>
      <c r="W27">
        <f>ROUND(CX27*I27,2)</f>
        <v>0</v>
      </c>
      <c r="X27">
        <f>ROUND(CY27,2)</f>
        <v>0</v>
      </c>
      <c r="Y27">
        <f>ROUND(CZ27,2)</f>
        <v>0</v>
      </c>
      <c r="AA27">
        <v>39047969</v>
      </c>
      <c r="AB27">
        <f>ROUND((AC27+AD27+AF27),2)</f>
        <v>189.31</v>
      </c>
      <c r="AC27">
        <f>ROUND((ES27),2)</f>
        <v>189.31</v>
      </c>
      <c r="AD27">
        <f>ROUND((((ET27)-(EU27))+AE27),2)</f>
        <v>0</v>
      </c>
      <c r="AE27">
        <f>ROUND((EU27),2)</f>
        <v>0</v>
      </c>
      <c r="AF27">
        <f>ROUND((EV27),2)</f>
        <v>0</v>
      </c>
      <c r="AG27">
        <f>ROUND((AP27),2)</f>
        <v>0</v>
      </c>
      <c r="AH27">
        <f>(EW27)</f>
        <v>0</v>
      </c>
      <c r="AI27">
        <f>(EX27)</f>
        <v>0</v>
      </c>
      <c r="AJ27">
        <f>ROUND((AS27),2)</f>
        <v>0</v>
      </c>
      <c r="AK27">
        <v>189.31</v>
      </c>
      <c r="AL27">
        <v>189.31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  <c r="AS27">
        <v>0</v>
      </c>
      <c r="AT27">
        <v>80</v>
      </c>
      <c r="AU27">
        <v>60</v>
      </c>
      <c r="AV27">
        <v>1</v>
      </c>
      <c r="AW27">
        <v>1</v>
      </c>
      <c r="AZ27">
        <v>7.61</v>
      </c>
      <c r="BA27">
        <v>1</v>
      </c>
      <c r="BB27">
        <v>1</v>
      </c>
      <c r="BC27">
        <v>7.61</v>
      </c>
      <c r="BD27" t="s">
        <v>3</v>
      </c>
      <c r="BE27" t="s">
        <v>3</v>
      </c>
      <c r="BF27" t="s">
        <v>3</v>
      </c>
      <c r="BG27" t="s">
        <v>3</v>
      </c>
      <c r="BH27">
        <v>3</v>
      </c>
      <c r="BI27">
        <v>2</v>
      </c>
      <c r="BJ27" t="s">
        <v>3</v>
      </c>
      <c r="BM27">
        <v>110001</v>
      </c>
      <c r="BN27">
        <v>0</v>
      </c>
      <c r="BO27" t="s">
        <v>3</v>
      </c>
      <c r="BP27">
        <v>0</v>
      </c>
      <c r="BQ27">
        <v>3</v>
      </c>
      <c r="BR27">
        <v>0</v>
      </c>
      <c r="BS27">
        <v>1</v>
      </c>
      <c r="BT27">
        <v>1</v>
      </c>
      <c r="BU27">
        <v>1</v>
      </c>
      <c r="BV27">
        <v>1</v>
      </c>
      <c r="BW27">
        <v>1</v>
      </c>
      <c r="BX27">
        <v>1</v>
      </c>
      <c r="BY27" t="s">
        <v>3</v>
      </c>
      <c r="BZ27">
        <v>80</v>
      </c>
      <c r="CA27">
        <v>60</v>
      </c>
      <c r="CF27">
        <v>0</v>
      </c>
      <c r="CG27">
        <v>0</v>
      </c>
      <c r="CM27">
        <v>0</v>
      </c>
      <c r="CN27" t="s">
        <v>3</v>
      </c>
      <c r="CO27">
        <v>0</v>
      </c>
      <c r="CP27">
        <f>(P27+Q27+S27)</f>
        <v>1440.65</v>
      </c>
      <c r="CQ27">
        <f>AC27*BC27</f>
        <v>1440.6491000000001</v>
      </c>
      <c r="CR27">
        <f>AD27*BB27</f>
        <v>0</v>
      </c>
      <c r="CS27">
        <f>AE27*BS27</f>
        <v>0</v>
      </c>
      <c r="CT27">
        <f>AF27*BA27</f>
        <v>0</v>
      </c>
      <c r="CU27">
        <f>AG27</f>
        <v>0</v>
      </c>
      <c r="CV27">
        <f>AH27</f>
        <v>0</v>
      </c>
      <c r="CW27">
        <f>AI27</f>
        <v>0</v>
      </c>
      <c r="CX27">
        <f>AJ27</f>
        <v>0</v>
      </c>
      <c r="CY27">
        <f>(((S27+R27)*AT27)/100)</f>
        <v>0</v>
      </c>
      <c r="CZ27">
        <f>(((S27+R27)*AU27)/100)</f>
        <v>0</v>
      </c>
      <c r="DC27" t="s">
        <v>3</v>
      </c>
      <c r="DD27" t="s">
        <v>3</v>
      </c>
      <c r="DE27" t="s">
        <v>3</v>
      </c>
      <c r="DF27" t="s">
        <v>3</v>
      </c>
      <c r="DG27" t="s">
        <v>3</v>
      </c>
      <c r="DH27" t="s">
        <v>3</v>
      </c>
      <c r="DI27" t="s">
        <v>3</v>
      </c>
      <c r="DJ27" t="s">
        <v>3</v>
      </c>
      <c r="DK27" t="s">
        <v>3</v>
      </c>
      <c r="DL27" t="s">
        <v>3</v>
      </c>
      <c r="DM27" t="s">
        <v>3</v>
      </c>
      <c r="DN27">
        <v>0</v>
      </c>
      <c r="DO27">
        <v>0</v>
      </c>
      <c r="DP27">
        <v>1</v>
      </c>
      <c r="DQ27">
        <v>1</v>
      </c>
      <c r="DU27">
        <v>1013</v>
      </c>
      <c r="DV27" t="s">
        <v>14</v>
      </c>
      <c r="DW27" t="s">
        <v>14</v>
      </c>
      <c r="DX27">
        <v>1</v>
      </c>
      <c r="EE27">
        <v>38092701</v>
      </c>
      <c r="EF27">
        <v>3</v>
      </c>
      <c r="EG27" t="s">
        <v>16</v>
      </c>
      <c r="EH27">
        <v>0</v>
      </c>
      <c r="EI27" t="s">
        <v>3</v>
      </c>
      <c r="EJ27">
        <v>2</v>
      </c>
      <c r="EK27">
        <v>110001</v>
      </c>
      <c r="EL27" t="s">
        <v>17</v>
      </c>
      <c r="EM27" t="s">
        <v>18</v>
      </c>
      <c r="EO27" t="s">
        <v>3</v>
      </c>
      <c r="EQ27">
        <v>0</v>
      </c>
      <c r="ER27">
        <v>1440.68</v>
      </c>
      <c r="ES27">
        <v>189.31</v>
      </c>
      <c r="ET27">
        <v>0</v>
      </c>
      <c r="EU27">
        <v>0</v>
      </c>
      <c r="EV27">
        <v>0</v>
      </c>
      <c r="EW27">
        <v>0</v>
      </c>
      <c r="EX27">
        <v>0</v>
      </c>
      <c r="EZ27">
        <v>5</v>
      </c>
      <c r="FC27">
        <v>1</v>
      </c>
      <c r="FD27">
        <v>18</v>
      </c>
      <c r="FF27">
        <v>1700</v>
      </c>
      <c r="FQ27">
        <v>0</v>
      </c>
      <c r="FR27">
        <f>ROUND(IF(AND(BH27=3,BI27=3),P27,0),2)</f>
        <v>0</v>
      </c>
      <c r="FS27">
        <v>0</v>
      </c>
      <c r="FX27">
        <v>80</v>
      </c>
      <c r="FY27">
        <v>60</v>
      </c>
      <c r="GA27" t="s">
        <v>32</v>
      </c>
      <c r="GD27">
        <v>0</v>
      </c>
      <c r="GF27">
        <v>261871310</v>
      </c>
      <c r="GG27">
        <v>1</v>
      </c>
      <c r="GH27">
        <v>3</v>
      </c>
      <c r="GI27">
        <v>4</v>
      </c>
      <c r="GJ27">
        <v>0</v>
      </c>
      <c r="GK27">
        <f>ROUND(R27*(R12)/100,2)</f>
        <v>0</v>
      </c>
      <c r="GL27">
        <f>ROUND(IF(AND(BH27=3,BI27=3,FS27&lt;&gt;0),P27,0),2)</f>
        <v>0</v>
      </c>
      <c r="GM27">
        <f>ROUND(O27+X27+Y27+GK27,2)+GX27</f>
        <v>1440.65</v>
      </c>
      <c r="GN27">
        <f>IF(OR(BI27=0,BI27=1),ROUND(O27+X27+Y27+GK27,2),0)</f>
        <v>0</v>
      </c>
      <c r="GO27">
        <f>IF(BI27=2,ROUND(O27+X27+Y27+GK27,2),0)</f>
        <v>1440.65</v>
      </c>
      <c r="GP27">
        <f>IF(BI27=4,ROUND(O27+X27+Y27+GK27,2)+GX27,0)</f>
        <v>0</v>
      </c>
      <c r="GR27">
        <v>1</v>
      </c>
      <c r="GS27">
        <v>1</v>
      </c>
      <c r="GT27">
        <v>0</v>
      </c>
      <c r="GU27" t="s">
        <v>3</v>
      </c>
      <c r="GV27">
        <f>ROUND(GT27,2)</f>
        <v>0</v>
      </c>
      <c r="GW27">
        <v>1</v>
      </c>
      <c r="GX27">
        <f>ROUND(GV27*GW27*I27,2)</f>
        <v>0</v>
      </c>
      <c r="HA27">
        <v>0</v>
      </c>
      <c r="HB27">
        <v>0</v>
      </c>
      <c r="IK27">
        <v>0</v>
      </c>
    </row>
    <row r="28" spans="1:245" x14ac:dyDescent="0.2">
      <c r="A28">
        <v>17</v>
      </c>
      <c r="B28">
        <v>1</v>
      </c>
      <c r="C28">
        <f>ROW([4]SmtRes!A27)</f>
        <v>27</v>
      </c>
      <c r="D28">
        <f>ROW([4]EtalonRes!A23)</f>
        <v>23</v>
      </c>
      <c r="E28" t="s">
        <v>33</v>
      </c>
      <c r="F28" t="s">
        <v>34</v>
      </c>
      <c r="G28" t="s">
        <v>35</v>
      </c>
      <c r="H28" t="s">
        <v>14</v>
      </c>
      <c r="I28">
        <v>88</v>
      </c>
      <c r="J28">
        <v>0</v>
      </c>
      <c r="O28">
        <f>ROUND(CP28,2)</f>
        <v>15422.73</v>
      </c>
      <c r="P28">
        <f>ROUND(CQ28*I28,2)</f>
        <v>2122.89</v>
      </c>
      <c r="Q28">
        <f>ROUND(CR28*I28,2)</f>
        <v>0</v>
      </c>
      <c r="R28">
        <f>ROUND(CS28*I28,2)</f>
        <v>0</v>
      </c>
      <c r="S28">
        <f>ROUND(CT28*I28,2)</f>
        <v>13299.84</v>
      </c>
      <c r="T28">
        <f>ROUND(CU28*I28,2)</f>
        <v>0</v>
      </c>
      <c r="U28">
        <f>CV28*I28</f>
        <v>147.84</v>
      </c>
      <c r="V28">
        <f>CW28*I28</f>
        <v>0</v>
      </c>
      <c r="W28">
        <f>ROUND(CX28*I28,2)</f>
        <v>0</v>
      </c>
      <c r="X28">
        <f>ROUND(CY28,2)</f>
        <v>10639.87</v>
      </c>
      <c r="Y28">
        <f>ROUND(CZ28,2)</f>
        <v>7979.9</v>
      </c>
      <c r="AA28">
        <v>39047969</v>
      </c>
      <c r="AB28">
        <f>ROUND((AC28+AD28+AF28),2)</f>
        <v>23.03</v>
      </c>
      <c r="AC28">
        <f>ROUND((ES28),2)</f>
        <v>3.17</v>
      </c>
      <c r="AD28">
        <f>ROUND((((ET28)-(EU28))+AE28),2)</f>
        <v>0</v>
      </c>
      <c r="AE28">
        <f>ROUND((EU28),2)</f>
        <v>0</v>
      </c>
      <c r="AF28">
        <f>ROUND((EV28),2)</f>
        <v>19.86</v>
      </c>
      <c r="AG28">
        <f>ROUND((AP28),2)</f>
        <v>0</v>
      </c>
      <c r="AH28">
        <f>(EW28)</f>
        <v>1.68</v>
      </c>
      <c r="AI28">
        <f>(EX28)</f>
        <v>0</v>
      </c>
      <c r="AJ28">
        <f>ROUND((AS28),2)</f>
        <v>0</v>
      </c>
      <c r="AK28">
        <v>23.03</v>
      </c>
      <c r="AL28">
        <v>3.17</v>
      </c>
      <c r="AM28">
        <v>0</v>
      </c>
      <c r="AN28">
        <v>0</v>
      </c>
      <c r="AO28">
        <v>19.86</v>
      </c>
      <c r="AP28">
        <v>0</v>
      </c>
      <c r="AQ28">
        <v>1.68</v>
      </c>
      <c r="AR28">
        <v>0</v>
      </c>
      <c r="AS28">
        <v>0</v>
      </c>
      <c r="AT28">
        <v>80</v>
      </c>
      <c r="AU28">
        <v>60</v>
      </c>
      <c r="AV28">
        <v>1</v>
      </c>
      <c r="AW28">
        <v>1</v>
      </c>
      <c r="AZ28">
        <v>7.61</v>
      </c>
      <c r="BA28">
        <v>7.61</v>
      </c>
      <c r="BB28">
        <v>7.61</v>
      </c>
      <c r="BC28">
        <v>7.61</v>
      </c>
      <c r="BD28" t="s">
        <v>3</v>
      </c>
      <c r="BE28" t="s">
        <v>3</v>
      </c>
      <c r="BF28" t="s">
        <v>3</v>
      </c>
      <c r="BG28" t="s">
        <v>3</v>
      </c>
      <c r="BH28">
        <v>0</v>
      </c>
      <c r="BI28">
        <v>2</v>
      </c>
      <c r="BJ28" t="s">
        <v>36</v>
      </c>
      <c r="BM28">
        <v>110011</v>
      </c>
      <c r="BN28">
        <v>0</v>
      </c>
      <c r="BO28" t="s">
        <v>3</v>
      </c>
      <c r="BP28">
        <v>0</v>
      </c>
      <c r="BQ28">
        <v>3</v>
      </c>
      <c r="BR28">
        <v>0</v>
      </c>
      <c r="BS28">
        <v>7.61</v>
      </c>
      <c r="BT28">
        <v>1</v>
      </c>
      <c r="BU28">
        <v>1</v>
      </c>
      <c r="BV28">
        <v>1</v>
      </c>
      <c r="BW28">
        <v>1</v>
      </c>
      <c r="BX28">
        <v>1</v>
      </c>
      <c r="BY28" t="s">
        <v>3</v>
      </c>
      <c r="BZ28">
        <v>80</v>
      </c>
      <c r="CA28">
        <v>60</v>
      </c>
      <c r="CF28">
        <v>0</v>
      </c>
      <c r="CG28">
        <v>0</v>
      </c>
      <c r="CM28">
        <v>0</v>
      </c>
      <c r="CN28" t="s">
        <v>3</v>
      </c>
      <c r="CO28">
        <v>0</v>
      </c>
      <c r="CP28">
        <f>(P28+Q28+S28)</f>
        <v>15422.73</v>
      </c>
      <c r="CQ28">
        <f>AC28*BC28</f>
        <v>24.123699999999999</v>
      </c>
      <c r="CR28">
        <f>AD28*BB28</f>
        <v>0</v>
      </c>
      <c r="CS28">
        <f>AE28*BS28</f>
        <v>0</v>
      </c>
      <c r="CT28">
        <f>AF28*BA28</f>
        <v>151.13460000000001</v>
      </c>
      <c r="CU28">
        <f>AG28</f>
        <v>0</v>
      </c>
      <c r="CV28">
        <f>AH28</f>
        <v>1.68</v>
      </c>
      <c r="CW28">
        <f>AI28</f>
        <v>0</v>
      </c>
      <c r="CX28">
        <f>AJ28</f>
        <v>0</v>
      </c>
      <c r="CY28">
        <f>(((S28+R28)*AT28)/100)</f>
        <v>10639.871999999999</v>
      </c>
      <c r="CZ28">
        <f>(((S28+R28)*AU28)/100)</f>
        <v>7979.9040000000005</v>
      </c>
      <c r="DC28" t="s">
        <v>3</v>
      </c>
      <c r="DD28" t="s">
        <v>3</v>
      </c>
      <c r="DE28" t="s">
        <v>3</v>
      </c>
      <c r="DF28" t="s">
        <v>3</v>
      </c>
      <c r="DG28" t="s">
        <v>3</v>
      </c>
      <c r="DH28" t="s">
        <v>3</v>
      </c>
      <c r="DI28" t="s">
        <v>3</v>
      </c>
      <c r="DJ28" t="s">
        <v>3</v>
      </c>
      <c r="DK28" t="s">
        <v>3</v>
      </c>
      <c r="DL28" t="s">
        <v>3</v>
      </c>
      <c r="DM28" t="s">
        <v>3</v>
      </c>
      <c r="DN28">
        <v>0</v>
      </c>
      <c r="DO28">
        <v>0</v>
      </c>
      <c r="DP28">
        <v>1</v>
      </c>
      <c r="DQ28">
        <v>1</v>
      </c>
      <c r="DU28">
        <v>1013</v>
      </c>
      <c r="DV28" t="s">
        <v>14</v>
      </c>
      <c r="DW28" t="s">
        <v>14</v>
      </c>
      <c r="DX28">
        <v>1</v>
      </c>
      <c r="EE28">
        <v>38092745</v>
      </c>
      <c r="EF28">
        <v>3</v>
      </c>
      <c r="EG28" t="s">
        <v>16</v>
      </c>
      <c r="EH28">
        <v>0</v>
      </c>
      <c r="EI28" t="s">
        <v>3</v>
      </c>
      <c r="EJ28">
        <v>2</v>
      </c>
      <c r="EK28">
        <v>110011</v>
      </c>
      <c r="EL28" t="s">
        <v>37</v>
      </c>
      <c r="EM28" t="s">
        <v>18</v>
      </c>
      <c r="EO28" t="s">
        <v>3</v>
      </c>
      <c r="EQ28">
        <v>0</v>
      </c>
      <c r="ER28">
        <v>23.03</v>
      </c>
      <c r="ES28">
        <v>3.17</v>
      </c>
      <c r="ET28">
        <v>0</v>
      </c>
      <c r="EU28">
        <v>0</v>
      </c>
      <c r="EV28">
        <v>19.86</v>
      </c>
      <c r="EW28">
        <v>1.68</v>
      </c>
      <c r="EX28">
        <v>0</v>
      </c>
      <c r="EY28">
        <v>0</v>
      </c>
      <c r="FQ28">
        <v>0</v>
      </c>
      <c r="FR28">
        <f>ROUND(IF(AND(BH28=3,BI28=3),P28,0),2)</f>
        <v>0</v>
      </c>
      <c r="FS28">
        <v>0</v>
      </c>
      <c r="FX28">
        <v>80</v>
      </c>
      <c r="FY28">
        <v>60</v>
      </c>
      <c r="GA28" t="s">
        <v>3</v>
      </c>
      <c r="GD28">
        <v>0</v>
      </c>
      <c r="GF28">
        <v>723145742</v>
      </c>
      <c r="GG28">
        <v>1</v>
      </c>
      <c r="GH28">
        <v>1</v>
      </c>
      <c r="GI28">
        <v>4</v>
      </c>
      <c r="GJ28">
        <v>0</v>
      </c>
      <c r="GK28">
        <f>ROUND(R28*(R12)/100,2)</f>
        <v>0</v>
      </c>
      <c r="GL28">
        <f>ROUND(IF(AND(BH28=3,BI28=3,FS28&lt;&gt;0),P28,0),2)</f>
        <v>0</v>
      </c>
      <c r="GM28">
        <f>ROUND(O28+X28+Y28+GK28,2)+GX28</f>
        <v>34042.5</v>
      </c>
      <c r="GN28">
        <f>IF(OR(BI28=0,BI28=1),ROUND(O28+X28+Y28+GK28,2),0)</f>
        <v>0</v>
      </c>
      <c r="GO28">
        <f>IF(BI28=2,ROUND(O28+X28+Y28+GK28,2),0)</f>
        <v>34042.5</v>
      </c>
      <c r="GP28">
        <f>IF(BI28=4,ROUND(O28+X28+Y28+GK28,2)+GX28,0)</f>
        <v>0</v>
      </c>
      <c r="GR28">
        <v>0</v>
      </c>
      <c r="GS28">
        <v>3</v>
      </c>
      <c r="GT28">
        <v>0</v>
      </c>
      <c r="GU28" t="s">
        <v>3</v>
      </c>
      <c r="GV28">
        <f>ROUND(GT28,2)</f>
        <v>0</v>
      </c>
      <c r="GW28">
        <v>1</v>
      </c>
      <c r="GX28">
        <f>ROUND(GV28*GW28*I28,2)</f>
        <v>0</v>
      </c>
      <c r="HA28">
        <v>0</v>
      </c>
      <c r="HB28">
        <v>0</v>
      </c>
      <c r="IK28">
        <v>0</v>
      </c>
    </row>
    <row r="29" spans="1:245" x14ac:dyDescent="0.2">
      <c r="A29">
        <v>18</v>
      </c>
      <c r="B29">
        <v>1</v>
      </c>
      <c r="C29">
        <v>25</v>
      </c>
      <c r="E29" t="s">
        <v>38</v>
      </c>
      <c r="F29" t="s">
        <v>39</v>
      </c>
      <c r="G29" t="s">
        <v>40</v>
      </c>
      <c r="H29" t="s">
        <v>41</v>
      </c>
      <c r="I29">
        <f>I28*J29</f>
        <v>8.4</v>
      </c>
      <c r="J29">
        <v>9.5454545454545459E-2</v>
      </c>
      <c r="O29">
        <f>ROUND(CP29,2)</f>
        <v>74485.52</v>
      </c>
      <c r="P29">
        <f>ROUND(CQ29*I29,2)</f>
        <v>74485.52</v>
      </c>
      <c r="Q29">
        <f>ROUND(CR29*I29,2)</f>
        <v>0</v>
      </c>
      <c r="R29">
        <f>ROUND(CS29*I29,2)</f>
        <v>0</v>
      </c>
      <c r="S29">
        <f>ROUND(CT29*I29,2)</f>
        <v>0</v>
      </c>
      <c r="T29">
        <f>ROUND(CU29*I29,2)</f>
        <v>0</v>
      </c>
      <c r="U29">
        <f>CV29*I29</f>
        <v>0</v>
      </c>
      <c r="V29">
        <f>CW29*I29</f>
        <v>0</v>
      </c>
      <c r="W29">
        <f>ROUND(CX29*I29,2)</f>
        <v>0</v>
      </c>
      <c r="X29">
        <f>ROUND(CY29,2)</f>
        <v>0</v>
      </c>
      <c r="Y29">
        <f>ROUND(CZ29,2)</f>
        <v>0</v>
      </c>
      <c r="AA29">
        <v>39047969</v>
      </c>
      <c r="AB29">
        <f>ROUND((AC29+AD29+AF29),2)</f>
        <v>1165.22</v>
      </c>
      <c r="AC29">
        <f>ROUND((ES29),2)</f>
        <v>1165.22</v>
      </c>
      <c r="AD29">
        <f>ROUND((((ET29)-(EU29))+AE29),2)</f>
        <v>0</v>
      </c>
      <c r="AE29">
        <f>ROUND((EU29),2)</f>
        <v>0</v>
      </c>
      <c r="AF29">
        <f>ROUND((EV29),2)</f>
        <v>0</v>
      </c>
      <c r="AG29">
        <f>ROUND((AP29),2)</f>
        <v>0</v>
      </c>
      <c r="AH29">
        <f>(EW29)</f>
        <v>0</v>
      </c>
      <c r="AI29">
        <f>(EX29)</f>
        <v>0</v>
      </c>
      <c r="AJ29">
        <f>ROUND((AS29),2)</f>
        <v>0</v>
      </c>
      <c r="AK29">
        <v>1165.22</v>
      </c>
      <c r="AL29">
        <v>1165.22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  <c r="AS29">
        <v>0</v>
      </c>
      <c r="AT29">
        <v>80</v>
      </c>
      <c r="AU29">
        <v>60</v>
      </c>
      <c r="AV29">
        <v>1</v>
      </c>
      <c r="AW29">
        <v>1</v>
      </c>
      <c r="AZ29">
        <v>7.61</v>
      </c>
      <c r="BA29">
        <v>1</v>
      </c>
      <c r="BB29">
        <v>1</v>
      </c>
      <c r="BC29">
        <v>7.61</v>
      </c>
      <c r="BD29" t="s">
        <v>3</v>
      </c>
      <c r="BE29" t="s">
        <v>3</v>
      </c>
      <c r="BF29" t="s">
        <v>3</v>
      </c>
      <c r="BG29" t="s">
        <v>3</v>
      </c>
      <c r="BH29">
        <v>3</v>
      </c>
      <c r="BI29">
        <v>2</v>
      </c>
      <c r="BJ29" t="s">
        <v>42</v>
      </c>
      <c r="BM29">
        <v>110011</v>
      </c>
      <c r="BN29">
        <v>0</v>
      </c>
      <c r="BO29" t="s">
        <v>3</v>
      </c>
      <c r="BP29">
        <v>0</v>
      </c>
      <c r="BQ29">
        <v>3</v>
      </c>
      <c r="BR29">
        <v>0</v>
      </c>
      <c r="BS29">
        <v>1</v>
      </c>
      <c r="BT29">
        <v>1</v>
      </c>
      <c r="BU29">
        <v>1</v>
      </c>
      <c r="BV29">
        <v>1</v>
      </c>
      <c r="BW29">
        <v>1</v>
      </c>
      <c r="BX29">
        <v>1</v>
      </c>
      <c r="BY29" t="s">
        <v>3</v>
      </c>
      <c r="BZ29">
        <v>80</v>
      </c>
      <c r="CA29">
        <v>60</v>
      </c>
      <c r="CF29">
        <v>0</v>
      </c>
      <c r="CG29">
        <v>0</v>
      </c>
      <c r="CM29">
        <v>0</v>
      </c>
      <c r="CN29" t="s">
        <v>3</v>
      </c>
      <c r="CO29">
        <v>0</v>
      </c>
      <c r="CP29">
        <f>(P29+Q29+S29)</f>
        <v>74485.52</v>
      </c>
      <c r="CQ29">
        <f>AC29*BC29</f>
        <v>8867.3242000000009</v>
      </c>
      <c r="CR29">
        <f>AD29*BB29</f>
        <v>0</v>
      </c>
      <c r="CS29">
        <f>AE29*BS29</f>
        <v>0</v>
      </c>
      <c r="CT29">
        <f>AF29*BA29</f>
        <v>0</v>
      </c>
      <c r="CU29">
        <f>AG29</f>
        <v>0</v>
      </c>
      <c r="CV29">
        <f>AH29</f>
        <v>0</v>
      </c>
      <c r="CW29">
        <f>AI29</f>
        <v>0</v>
      </c>
      <c r="CX29">
        <f>AJ29</f>
        <v>0</v>
      </c>
      <c r="CY29">
        <f>(((S29+R29)*AT29)/100)</f>
        <v>0</v>
      </c>
      <c r="CZ29">
        <f>(((S29+R29)*AU29)/100)</f>
        <v>0</v>
      </c>
      <c r="DC29" t="s">
        <v>3</v>
      </c>
      <c r="DD29" t="s">
        <v>3</v>
      </c>
      <c r="DE29" t="s">
        <v>3</v>
      </c>
      <c r="DF29" t="s">
        <v>3</v>
      </c>
      <c r="DG29" t="s">
        <v>3</v>
      </c>
      <c r="DH29" t="s">
        <v>3</v>
      </c>
      <c r="DI29" t="s">
        <v>3</v>
      </c>
      <c r="DJ29" t="s">
        <v>3</v>
      </c>
      <c r="DK29" t="s">
        <v>3</v>
      </c>
      <c r="DL29" t="s">
        <v>3</v>
      </c>
      <c r="DM29" t="s">
        <v>3</v>
      </c>
      <c r="DN29">
        <v>0</v>
      </c>
      <c r="DO29">
        <v>0</v>
      </c>
      <c r="DP29">
        <v>1</v>
      </c>
      <c r="DQ29">
        <v>1</v>
      </c>
      <c r="DU29">
        <v>1010</v>
      </c>
      <c r="DV29" t="s">
        <v>41</v>
      </c>
      <c r="DW29" t="s">
        <v>41</v>
      </c>
      <c r="DX29">
        <v>10</v>
      </c>
      <c r="EE29">
        <v>38092745</v>
      </c>
      <c r="EF29">
        <v>3</v>
      </c>
      <c r="EG29" t="s">
        <v>16</v>
      </c>
      <c r="EH29">
        <v>0</v>
      </c>
      <c r="EI29" t="s">
        <v>3</v>
      </c>
      <c r="EJ29">
        <v>2</v>
      </c>
      <c r="EK29">
        <v>110011</v>
      </c>
      <c r="EL29" t="s">
        <v>37</v>
      </c>
      <c r="EM29" t="s">
        <v>18</v>
      </c>
      <c r="EO29" t="s">
        <v>3</v>
      </c>
      <c r="EQ29">
        <v>0</v>
      </c>
      <c r="ER29">
        <v>1165.22</v>
      </c>
      <c r="ES29">
        <v>1165.22</v>
      </c>
      <c r="ET29">
        <v>0</v>
      </c>
      <c r="EU29">
        <v>0</v>
      </c>
      <c r="EV29">
        <v>0</v>
      </c>
      <c r="EW29">
        <v>0</v>
      </c>
      <c r="EX29">
        <v>0</v>
      </c>
      <c r="FQ29">
        <v>0</v>
      </c>
      <c r="FR29">
        <f>ROUND(IF(AND(BH29=3,BI29=3),P29,0),2)</f>
        <v>0</v>
      </c>
      <c r="FS29">
        <v>0</v>
      </c>
      <c r="FX29">
        <v>80</v>
      </c>
      <c r="FY29">
        <v>60</v>
      </c>
      <c r="GA29" t="s">
        <v>3</v>
      </c>
      <c r="GD29">
        <v>0</v>
      </c>
      <c r="GF29">
        <v>1324107672</v>
      </c>
      <c r="GG29">
        <v>1</v>
      </c>
      <c r="GH29">
        <v>1</v>
      </c>
      <c r="GI29">
        <v>4</v>
      </c>
      <c r="GJ29">
        <v>0</v>
      </c>
      <c r="GK29">
        <f>ROUND(R29*(R12)/100,2)</f>
        <v>0</v>
      </c>
      <c r="GL29">
        <f>ROUND(IF(AND(BH29=3,BI29=3,FS29&lt;&gt;0),P29,0),2)</f>
        <v>0</v>
      </c>
      <c r="GM29">
        <f>ROUND(O29+X29+Y29+GK29,2)+GX29</f>
        <v>74485.52</v>
      </c>
      <c r="GN29">
        <f>IF(OR(BI29=0,BI29=1),ROUND(O29+X29+Y29+GK29,2),0)</f>
        <v>0</v>
      </c>
      <c r="GO29">
        <f>IF(BI29=2,ROUND(O29+X29+Y29+GK29,2),0)</f>
        <v>74485.52</v>
      </c>
      <c r="GP29">
        <f>IF(BI29=4,ROUND(O29+X29+Y29+GK29,2)+GX29,0)</f>
        <v>0</v>
      </c>
      <c r="GR29">
        <v>0</v>
      </c>
      <c r="GS29">
        <v>3</v>
      </c>
      <c r="GT29">
        <v>0</v>
      </c>
      <c r="GU29" t="s">
        <v>3</v>
      </c>
      <c r="GV29">
        <f>ROUND(GT29,2)</f>
        <v>0</v>
      </c>
      <c r="GW29">
        <v>1</v>
      </c>
      <c r="GX29">
        <f>ROUND(GV29*GW29*I29,2)</f>
        <v>0</v>
      </c>
      <c r="HA29">
        <v>0</v>
      </c>
      <c r="HB29">
        <v>0</v>
      </c>
      <c r="IK29">
        <v>0</v>
      </c>
    </row>
    <row r="30" spans="1:245" x14ac:dyDescent="0.2">
      <c r="A30">
        <v>18</v>
      </c>
      <c r="B30">
        <v>1</v>
      </c>
      <c r="C30">
        <v>26</v>
      </c>
      <c r="E30" t="s">
        <v>407</v>
      </c>
      <c r="F30" t="s">
        <v>393</v>
      </c>
      <c r="G30" t="s">
        <v>392</v>
      </c>
      <c r="H30" t="s">
        <v>22</v>
      </c>
      <c r="I30">
        <f>I28*J30</f>
        <v>4</v>
      </c>
      <c r="J30">
        <v>4.5454545454545456E-2</v>
      </c>
      <c r="O30">
        <f>ROUND(CP30,2)</f>
        <v>4180.63</v>
      </c>
      <c r="P30">
        <f>ROUND(CQ30*I30,2)</f>
        <v>4180.63</v>
      </c>
      <c r="Q30">
        <f>ROUND(CR30*I30,2)</f>
        <v>0</v>
      </c>
      <c r="R30">
        <f>ROUND(CS30*I30,2)</f>
        <v>0</v>
      </c>
      <c r="S30">
        <f>ROUND(CT30*I30,2)</f>
        <v>0</v>
      </c>
      <c r="T30">
        <f>ROUND(CU30*I30,2)</f>
        <v>0</v>
      </c>
      <c r="U30">
        <f>CV30*I30</f>
        <v>0</v>
      </c>
      <c r="V30">
        <f>CW30*I30</f>
        <v>0</v>
      </c>
      <c r="W30">
        <f>ROUND(CX30*I30,2)</f>
        <v>0</v>
      </c>
      <c r="X30">
        <f>ROUND(CY30,2)</f>
        <v>0</v>
      </c>
      <c r="Y30">
        <f>ROUND(CZ30,2)</f>
        <v>0</v>
      </c>
      <c r="AA30">
        <v>39047969</v>
      </c>
      <c r="AB30">
        <f>ROUND((AC30+AD30+AF30),2)</f>
        <v>137.34</v>
      </c>
      <c r="AC30">
        <f>ROUND((ES30),2)</f>
        <v>137.34</v>
      </c>
      <c r="AD30">
        <f>ROUND((((ET30)-(EU30))+AE30),2)</f>
        <v>0</v>
      </c>
      <c r="AE30">
        <f>ROUND((EU30),2)</f>
        <v>0</v>
      </c>
      <c r="AF30">
        <f>ROUND((EV30),2)</f>
        <v>0</v>
      </c>
      <c r="AG30">
        <f>ROUND((AP30),2)</f>
        <v>0</v>
      </c>
      <c r="AH30">
        <f>(EW30)</f>
        <v>0</v>
      </c>
      <c r="AI30">
        <f>(EX30)</f>
        <v>0</v>
      </c>
      <c r="AJ30">
        <f>ROUND((AS30),2)</f>
        <v>0</v>
      </c>
      <c r="AK30">
        <v>137.34</v>
      </c>
      <c r="AL30">
        <v>137.34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  <c r="AS30">
        <v>0</v>
      </c>
      <c r="AT30">
        <v>80</v>
      </c>
      <c r="AU30">
        <v>60</v>
      </c>
      <c r="AV30">
        <v>1</v>
      </c>
      <c r="AW30">
        <v>1</v>
      </c>
      <c r="AZ30">
        <v>7.61</v>
      </c>
      <c r="BA30">
        <v>1</v>
      </c>
      <c r="BB30">
        <v>1</v>
      </c>
      <c r="BC30">
        <v>7.61</v>
      </c>
      <c r="BD30" t="s">
        <v>3</v>
      </c>
      <c r="BE30" t="s">
        <v>3</v>
      </c>
      <c r="BF30" t="s">
        <v>3</v>
      </c>
      <c r="BG30" t="s">
        <v>3</v>
      </c>
      <c r="BH30">
        <v>3</v>
      </c>
      <c r="BI30">
        <v>2</v>
      </c>
      <c r="BJ30" t="s">
        <v>391</v>
      </c>
      <c r="BM30">
        <v>110011</v>
      </c>
      <c r="BN30">
        <v>0</v>
      </c>
      <c r="BO30" t="s">
        <v>3</v>
      </c>
      <c r="BP30">
        <v>0</v>
      </c>
      <c r="BQ30">
        <v>3</v>
      </c>
      <c r="BR30">
        <v>0</v>
      </c>
      <c r="BS30">
        <v>1</v>
      </c>
      <c r="BT30">
        <v>1</v>
      </c>
      <c r="BU30">
        <v>1</v>
      </c>
      <c r="BV30">
        <v>1</v>
      </c>
      <c r="BW30">
        <v>1</v>
      </c>
      <c r="BX30">
        <v>1</v>
      </c>
      <c r="BY30" t="s">
        <v>3</v>
      </c>
      <c r="BZ30">
        <v>80</v>
      </c>
      <c r="CA30">
        <v>60</v>
      </c>
      <c r="CF30">
        <v>0</v>
      </c>
      <c r="CG30">
        <v>0</v>
      </c>
      <c r="CM30">
        <v>0</v>
      </c>
      <c r="CN30" t="s">
        <v>3</v>
      </c>
      <c r="CO30">
        <v>0</v>
      </c>
      <c r="CP30">
        <f>(P30+Q30+S30)</f>
        <v>4180.63</v>
      </c>
      <c r="CQ30">
        <f>AC30*BC30</f>
        <v>1045.1574000000001</v>
      </c>
      <c r="CR30">
        <f>AD30*BB30</f>
        <v>0</v>
      </c>
      <c r="CS30">
        <f>AE30*BS30</f>
        <v>0</v>
      </c>
      <c r="CT30">
        <f>AF30*BA30</f>
        <v>0</v>
      </c>
      <c r="CU30">
        <f>AG30</f>
        <v>0</v>
      </c>
      <c r="CV30">
        <f>AH30</f>
        <v>0</v>
      </c>
      <c r="CW30">
        <f>AI30</f>
        <v>0</v>
      </c>
      <c r="CX30">
        <f>AJ30</f>
        <v>0</v>
      </c>
      <c r="CY30">
        <f>(((S30+R30)*AT30)/100)</f>
        <v>0</v>
      </c>
      <c r="CZ30">
        <f>(((S30+R30)*AU30)/100)</f>
        <v>0</v>
      </c>
      <c r="DC30" t="s">
        <v>3</v>
      </c>
      <c r="DD30" t="s">
        <v>3</v>
      </c>
      <c r="DE30" t="s">
        <v>3</v>
      </c>
      <c r="DF30" t="s">
        <v>3</v>
      </c>
      <c r="DG30" t="s">
        <v>3</v>
      </c>
      <c r="DH30" t="s">
        <v>3</v>
      </c>
      <c r="DI30" t="s">
        <v>3</v>
      </c>
      <c r="DJ30" t="s">
        <v>3</v>
      </c>
      <c r="DK30" t="s">
        <v>3</v>
      </c>
      <c r="DL30" t="s">
        <v>3</v>
      </c>
      <c r="DM30" t="s">
        <v>3</v>
      </c>
      <c r="DN30">
        <v>0</v>
      </c>
      <c r="DO30">
        <v>0</v>
      </c>
      <c r="DP30">
        <v>1</v>
      </c>
      <c r="DQ30">
        <v>1</v>
      </c>
      <c r="DU30">
        <v>1010</v>
      </c>
      <c r="DV30" t="s">
        <v>22</v>
      </c>
      <c r="DW30" t="s">
        <v>22</v>
      </c>
      <c r="DX30">
        <v>1</v>
      </c>
      <c r="EE30">
        <v>38092745</v>
      </c>
      <c r="EF30">
        <v>3</v>
      </c>
      <c r="EG30" t="s">
        <v>16</v>
      </c>
      <c r="EH30">
        <v>0</v>
      </c>
      <c r="EI30" t="s">
        <v>3</v>
      </c>
      <c r="EJ30">
        <v>2</v>
      </c>
      <c r="EK30">
        <v>110011</v>
      </c>
      <c r="EL30" t="s">
        <v>37</v>
      </c>
      <c r="EM30" t="s">
        <v>18</v>
      </c>
      <c r="EO30" t="s">
        <v>3</v>
      </c>
      <c r="EQ30">
        <v>0</v>
      </c>
      <c r="ER30">
        <v>137.34</v>
      </c>
      <c r="ES30">
        <v>137.34</v>
      </c>
      <c r="ET30">
        <v>0</v>
      </c>
      <c r="EU30">
        <v>0</v>
      </c>
      <c r="EV30">
        <v>0</v>
      </c>
      <c r="EW30">
        <v>0</v>
      </c>
      <c r="EX30">
        <v>0</v>
      </c>
      <c r="FQ30">
        <v>0</v>
      </c>
      <c r="FR30">
        <f>ROUND(IF(AND(BH30=3,BI30=3),P30,0),2)</f>
        <v>0</v>
      </c>
      <c r="FS30">
        <v>0</v>
      </c>
      <c r="FX30">
        <v>80</v>
      </c>
      <c r="FY30">
        <v>60</v>
      </c>
      <c r="GA30" t="s">
        <v>3</v>
      </c>
      <c r="GD30">
        <v>0</v>
      </c>
      <c r="GF30">
        <v>975484443</v>
      </c>
      <c r="GG30">
        <v>1</v>
      </c>
      <c r="GH30">
        <v>1</v>
      </c>
      <c r="GI30">
        <v>4</v>
      </c>
      <c r="GJ30">
        <v>0</v>
      </c>
      <c r="GK30">
        <f>ROUND(R30*(R12)/100,2)</f>
        <v>0</v>
      </c>
      <c r="GL30">
        <f>ROUND(IF(AND(BH30=3,BI30=3,FS30&lt;&gt;0),P30,0),2)</f>
        <v>0</v>
      </c>
      <c r="GM30">
        <f>ROUND(O30+X30+Y30+GK30,2)+GX30</f>
        <v>4180.63</v>
      </c>
      <c r="GN30">
        <f>IF(OR(BI30=0,BI30=1),ROUND(O30+X30+Y30+GK30,2),0)</f>
        <v>0</v>
      </c>
      <c r="GO30">
        <f>IF(BI30=2,ROUND(O30+X30+Y30+GK30,2),0)</f>
        <v>4180.63</v>
      </c>
      <c r="GP30">
        <f>IF(BI30=4,ROUND(O30+X30+Y30+GK30,2)+GX30,0)</f>
        <v>0</v>
      </c>
      <c r="GR30">
        <v>0</v>
      </c>
      <c r="GS30">
        <v>3</v>
      </c>
      <c r="GT30">
        <v>0</v>
      </c>
      <c r="GU30" t="s">
        <v>3</v>
      </c>
      <c r="GV30">
        <f>ROUND(GT30,2)</f>
        <v>0</v>
      </c>
      <c r="GW30">
        <v>1</v>
      </c>
      <c r="GX30">
        <f>ROUND(GV30*GW30*I30,2)</f>
        <v>0</v>
      </c>
      <c r="HA30">
        <v>0</v>
      </c>
      <c r="HB30">
        <v>0</v>
      </c>
      <c r="IK30">
        <v>0</v>
      </c>
    </row>
    <row r="31" spans="1:245" x14ac:dyDescent="0.2">
      <c r="A31">
        <v>17</v>
      </c>
      <c r="B31">
        <v>1</v>
      </c>
      <c r="C31">
        <f>ROW([4]SmtRes!A30)</f>
        <v>30</v>
      </c>
      <c r="D31">
        <f>ROW([4]EtalonRes!A25)</f>
        <v>25</v>
      </c>
      <c r="E31" t="s">
        <v>43</v>
      </c>
      <c r="F31" t="s">
        <v>44</v>
      </c>
      <c r="G31" t="s">
        <v>45</v>
      </c>
      <c r="H31" t="s">
        <v>14</v>
      </c>
      <c r="I31">
        <v>2</v>
      </c>
      <c r="J31">
        <v>0</v>
      </c>
      <c r="O31">
        <f>ROUND(CP31,2)</f>
        <v>264.82</v>
      </c>
      <c r="P31">
        <f>ROUND(CQ31*I31,2)</f>
        <v>5.17</v>
      </c>
      <c r="Q31">
        <f>ROUND(CR31*I31,2)</f>
        <v>0</v>
      </c>
      <c r="R31">
        <f>ROUND(CS31*I31,2)</f>
        <v>0</v>
      </c>
      <c r="S31">
        <f>ROUND(CT31*I31,2)</f>
        <v>259.64999999999998</v>
      </c>
      <c r="T31">
        <f>ROUND(CU31*I31,2)</f>
        <v>0</v>
      </c>
      <c r="U31">
        <f>CV31*I31</f>
        <v>4</v>
      </c>
      <c r="V31">
        <f>CW31*I31</f>
        <v>0</v>
      </c>
      <c r="W31">
        <f>ROUND(CX31*I31,2)</f>
        <v>0</v>
      </c>
      <c r="X31">
        <f>ROUND(CY31,2)</f>
        <v>207.72</v>
      </c>
      <c r="Y31">
        <f>ROUND(CZ31,2)</f>
        <v>155.79</v>
      </c>
      <c r="AA31">
        <v>39047969</v>
      </c>
      <c r="AB31">
        <f>ROUND((AC31+AD31+AF31),2)</f>
        <v>17.399999999999999</v>
      </c>
      <c r="AC31">
        <f>ROUND((ES31),2)</f>
        <v>0.34</v>
      </c>
      <c r="AD31">
        <f>ROUND((((ET31)-(EU31))+AE31),2)</f>
        <v>0</v>
      </c>
      <c r="AE31">
        <f>ROUND((EU31),2)</f>
        <v>0</v>
      </c>
      <c r="AF31">
        <f>ROUND((EV31),2)</f>
        <v>17.059999999999999</v>
      </c>
      <c r="AG31">
        <f>ROUND((AP31),2)</f>
        <v>0</v>
      </c>
      <c r="AH31">
        <f>(EW31)</f>
        <v>2</v>
      </c>
      <c r="AI31">
        <f>(EX31)</f>
        <v>0</v>
      </c>
      <c r="AJ31">
        <f>ROUND((AS31),2)</f>
        <v>0</v>
      </c>
      <c r="AK31">
        <v>17.399999999999999</v>
      </c>
      <c r="AL31">
        <v>0.34</v>
      </c>
      <c r="AM31">
        <v>0</v>
      </c>
      <c r="AN31">
        <v>0</v>
      </c>
      <c r="AO31">
        <v>17.059999999999999</v>
      </c>
      <c r="AP31">
        <v>0</v>
      </c>
      <c r="AQ31">
        <v>2</v>
      </c>
      <c r="AR31">
        <v>0</v>
      </c>
      <c r="AS31">
        <v>0</v>
      </c>
      <c r="AT31">
        <v>80</v>
      </c>
      <c r="AU31">
        <v>60</v>
      </c>
      <c r="AV31">
        <v>1</v>
      </c>
      <c r="AW31">
        <v>1</v>
      </c>
      <c r="AZ31">
        <v>7.61</v>
      </c>
      <c r="BA31">
        <v>7.61</v>
      </c>
      <c r="BB31">
        <v>7.61</v>
      </c>
      <c r="BC31">
        <v>7.61</v>
      </c>
      <c r="BD31" t="s">
        <v>3</v>
      </c>
      <c r="BE31" t="s">
        <v>3</v>
      </c>
      <c r="BF31" t="s">
        <v>3</v>
      </c>
      <c r="BG31" t="s">
        <v>3</v>
      </c>
      <c r="BH31">
        <v>0</v>
      </c>
      <c r="BI31">
        <v>2</v>
      </c>
      <c r="BJ31" t="s">
        <v>46</v>
      </c>
      <c r="BM31">
        <v>110001</v>
      </c>
      <c r="BN31">
        <v>0</v>
      </c>
      <c r="BO31" t="s">
        <v>3</v>
      </c>
      <c r="BP31">
        <v>0</v>
      </c>
      <c r="BQ31">
        <v>3</v>
      </c>
      <c r="BR31">
        <v>0</v>
      </c>
      <c r="BS31">
        <v>7.61</v>
      </c>
      <c r="BT31">
        <v>1</v>
      </c>
      <c r="BU31">
        <v>1</v>
      </c>
      <c r="BV31">
        <v>1</v>
      </c>
      <c r="BW31">
        <v>1</v>
      </c>
      <c r="BX31">
        <v>1</v>
      </c>
      <c r="BY31" t="s">
        <v>3</v>
      </c>
      <c r="BZ31">
        <v>80</v>
      </c>
      <c r="CA31">
        <v>60</v>
      </c>
      <c r="CF31">
        <v>0</v>
      </c>
      <c r="CG31">
        <v>0</v>
      </c>
      <c r="CM31">
        <v>0</v>
      </c>
      <c r="CN31" t="s">
        <v>3</v>
      </c>
      <c r="CO31">
        <v>0</v>
      </c>
      <c r="CP31">
        <f>(P31+Q31+S31)</f>
        <v>264.82</v>
      </c>
      <c r="CQ31">
        <f>AC31*BC31</f>
        <v>2.5874000000000001</v>
      </c>
      <c r="CR31">
        <f>AD31*BB31</f>
        <v>0</v>
      </c>
      <c r="CS31">
        <f>AE31*BS31</f>
        <v>0</v>
      </c>
      <c r="CT31">
        <f>AF31*BA31</f>
        <v>129.82659999999998</v>
      </c>
      <c r="CU31">
        <f>AG31</f>
        <v>0</v>
      </c>
      <c r="CV31">
        <f>AH31</f>
        <v>2</v>
      </c>
      <c r="CW31">
        <f>AI31</f>
        <v>0</v>
      </c>
      <c r="CX31">
        <f>AJ31</f>
        <v>0</v>
      </c>
      <c r="CY31">
        <f>(((S31+R31)*AT31)/100)</f>
        <v>207.72</v>
      </c>
      <c r="CZ31">
        <f>(((S31+R31)*AU31)/100)</f>
        <v>155.79</v>
      </c>
      <c r="DC31" t="s">
        <v>3</v>
      </c>
      <c r="DD31" t="s">
        <v>3</v>
      </c>
      <c r="DE31" t="s">
        <v>3</v>
      </c>
      <c r="DF31" t="s">
        <v>3</v>
      </c>
      <c r="DG31" t="s">
        <v>3</v>
      </c>
      <c r="DH31" t="s">
        <v>3</v>
      </c>
      <c r="DI31" t="s">
        <v>3</v>
      </c>
      <c r="DJ31" t="s">
        <v>3</v>
      </c>
      <c r="DK31" t="s">
        <v>3</v>
      </c>
      <c r="DL31" t="s">
        <v>3</v>
      </c>
      <c r="DM31" t="s">
        <v>3</v>
      </c>
      <c r="DN31">
        <v>0</v>
      </c>
      <c r="DO31">
        <v>0</v>
      </c>
      <c r="DP31">
        <v>1</v>
      </c>
      <c r="DQ31">
        <v>1</v>
      </c>
      <c r="DU31">
        <v>1013</v>
      </c>
      <c r="DV31" t="s">
        <v>14</v>
      </c>
      <c r="DW31" t="s">
        <v>14</v>
      </c>
      <c r="DX31">
        <v>1</v>
      </c>
      <c r="EE31">
        <v>38092701</v>
      </c>
      <c r="EF31">
        <v>3</v>
      </c>
      <c r="EG31" t="s">
        <v>16</v>
      </c>
      <c r="EH31">
        <v>0</v>
      </c>
      <c r="EI31" t="s">
        <v>3</v>
      </c>
      <c r="EJ31">
        <v>2</v>
      </c>
      <c r="EK31">
        <v>110001</v>
      </c>
      <c r="EL31" t="s">
        <v>17</v>
      </c>
      <c r="EM31" t="s">
        <v>18</v>
      </c>
      <c r="EO31" t="s">
        <v>3</v>
      </c>
      <c r="EQ31">
        <v>0</v>
      </c>
      <c r="ER31">
        <v>17.399999999999999</v>
      </c>
      <c r="ES31">
        <v>0.34</v>
      </c>
      <c r="ET31">
        <v>0</v>
      </c>
      <c r="EU31">
        <v>0</v>
      </c>
      <c r="EV31">
        <v>17.059999999999999</v>
      </c>
      <c r="EW31">
        <v>2</v>
      </c>
      <c r="EX31">
        <v>0</v>
      </c>
      <c r="EY31">
        <v>0</v>
      </c>
      <c r="FQ31">
        <v>0</v>
      </c>
      <c r="FR31">
        <f>ROUND(IF(AND(BH31=3,BI31=3),P31,0),2)</f>
        <v>0</v>
      </c>
      <c r="FS31">
        <v>0</v>
      </c>
      <c r="FX31">
        <v>80</v>
      </c>
      <c r="FY31">
        <v>60</v>
      </c>
      <c r="GA31" t="s">
        <v>3</v>
      </c>
      <c r="GD31">
        <v>0</v>
      </c>
      <c r="GF31">
        <v>482574767</v>
      </c>
      <c r="GG31">
        <v>1</v>
      </c>
      <c r="GH31">
        <v>1</v>
      </c>
      <c r="GI31">
        <v>4</v>
      </c>
      <c r="GJ31">
        <v>0</v>
      </c>
      <c r="GK31">
        <f>ROUND(R31*(R12)/100,2)</f>
        <v>0</v>
      </c>
      <c r="GL31">
        <f>ROUND(IF(AND(BH31=3,BI31=3,FS31&lt;&gt;0),P31,0),2)</f>
        <v>0</v>
      </c>
      <c r="GM31">
        <f>ROUND(O31+X31+Y31+GK31,2)+GX31</f>
        <v>628.33000000000004</v>
      </c>
      <c r="GN31">
        <f>IF(OR(BI31=0,BI31=1),ROUND(O31+X31+Y31+GK31,2),0)</f>
        <v>0</v>
      </c>
      <c r="GO31">
        <f>IF(BI31=2,ROUND(O31+X31+Y31+GK31,2),0)</f>
        <v>628.33000000000004</v>
      </c>
      <c r="GP31">
        <f>IF(BI31=4,ROUND(O31+X31+Y31+GK31,2)+GX31,0)</f>
        <v>0</v>
      </c>
      <c r="GR31">
        <v>0</v>
      </c>
      <c r="GS31">
        <v>3</v>
      </c>
      <c r="GT31">
        <v>0</v>
      </c>
      <c r="GU31" t="s">
        <v>3</v>
      </c>
      <c r="GV31">
        <f>ROUND(GT31,2)</f>
        <v>0</v>
      </c>
      <c r="GW31">
        <v>1</v>
      </c>
      <c r="GX31">
        <f>ROUND(GV31*GW31*I31,2)</f>
        <v>0</v>
      </c>
      <c r="HA31">
        <v>0</v>
      </c>
      <c r="HB31">
        <v>0</v>
      </c>
      <c r="IK31">
        <v>0</v>
      </c>
    </row>
    <row r="32" spans="1:245" x14ac:dyDescent="0.2">
      <c r="A32">
        <v>18</v>
      </c>
      <c r="B32">
        <v>1</v>
      </c>
      <c r="C32">
        <v>29</v>
      </c>
      <c r="E32" t="s">
        <v>47</v>
      </c>
      <c r="F32" t="s">
        <v>48</v>
      </c>
      <c r="G32" t="s">
        <v>49</v>
      </c>
      <c r="H32" t="s">
        <v>41</v>
      </c>
      <c r="I32">
        <f>I31*J32</f>
        <v>2</v>
      </c>
      <c r="J32">
        <v>1</v>
      </c>
      <c r="O32">
        <f>ROUND(CP32,2)</f>
        <v>4408.47</v>
      </c>
      <c r="P32">
        <f>ROUND(CQ32*I32,2)</f>
        <v>4408.47</v>
      </c>
      <c r="Q32">
        <f>ROUND(CR32*I32,2)</f>
        <v>0</v>
      </c>
      <c r="R32">
        <f>ROUND(CS32*I32,2)</f>
        <v>0</v>
      </c>
      <c r="S32">
        <f>ROUND(CT32*I32,2)</f>
        <v>0</v>
      </c>
      <c r="T32">
        <f>ROUND(CU32*I32,2)</f>
        <v>0</v>
      </c>
      <c r="U32">
        <f>CV32*I32</f>
        <v>0</v>
      </c>
      <c r="V32">
        <f>CW32*I32</f>
        <v>0</v>
      </c>
      <c r="W32">
        <f>ROUND(CX32*I32,2)</f>
        <v>0</v>
      </c>
      <c r="X32">
        <f>ROUND(CY32,2)</f>
        <v>0</v>
      </c>
      <c r="Y32">
        <f>ROUND(CZ32,2)</f>
        <v>0</v>
      </c>
      <c r="AA32">
        <v>39047969</v>
      </c>
      <c r="AB32">
        <f>ROUND((AC32+AD32+AF32),2)</f>
        <v>289.64999999999998</v>
      </c>
      <c r="AC32">
        <f>ROUND((ES32),2)</f>
        <v>289.64999999999998</v>
      </c>
      <c r="AD32">
        <f>ROUND((((ET32)-(EU32))+AE32),2)</f>
        <v>0</v>
      </c>
      <c r="AE32">
        <f>ROUND((EU32),2)</f>
        <v>0</v>
      </c>
      <c r="AF32">
        <f>ROUND((EV32),2)</f>
        <v>0</v>
      </c>
      <c r="AG32">
        <f>ROUND((AP32),2)</f>
        <v>0</v>
      </c>
      <c r="AH32">
        <f>(EW32)</f>
        <v>0</v>
      </c>
      <c r="AI32">
        <f>(EX32)</f>
        <v>0</v>
      </c>
      <c r="AJ32">
        <f>ROUND((AS32),2)</f>
        <v>0</v>
      </c>
      <c r="AK32">
        <v>289.64999999999998</v>
      </c>
      <c r="AL32">
        <v>289.64999999999998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  <c r="AS32">
        <v>0</v>
      </c>
      <c r="AT32">
        <v>80</v>
      </c>
      <c r="AU32">
        <v>60</v>
      </c>
      <c r="AV32">
        <v>1</v>
      </c>
      <c r="AW32">
        <v>1</v>
      </c>
      <c r="AZ32">
        <v>7.61</v>
      </c>
      <c r="BA32">
        <v>1</v>
      </c>
      <c r="BB32">
        <v>1</v>
      </c>
      <c r="BC32">
        <v>7.61</v>
      </c>
      <c r="BD32" t="s">
        <v>3</v>
      </c>
      <c r="BE32" t="s">
        <v>3</v>
      </c>
      <c r="BF32" t="s">
        <v>3</v>
      </c>
      <c r="BG32" t="s">
        <v>3</v>
      </c>
      <c r="BH32">
        <v>3</v>
      </c>
      <c r="BI32">
        <v>2</v>
      </c>
      <c r="BJ32" t="s">
        <v>50</v>
      </c>
      <c r="BM32">
        <v>110001</v>
      </c>
      <c r="BN32">
        <v>0</v>
      </c>
      <c r="BO32" t="s">
        <v>3</v>
      </c>
      <c r="BP32">
        <v>0</v>
      </c>
      <c r="BQ32">
        <v>3</v>
      </c>
      <c r="BR32">
        <v>0</v>
      </c>
      <c r="BS32">
        <v>1</v>
      </c>
      <c r="BT32">
        <v>1</v>
      </c>
      <c r="BU32">
        <v>1</v>
      </c>
      <c r="BV32">
        <v>1</v>
      </c>
      <c r="BW32">
        <v>1</v>
      </c>
      <c r="BX32">
        <v>1</v>
      </c>
      <c r="BY32" t="s">
        <v>3</v>
      </c>
      <c r="BZ32">
        <v>80</v>
      </c>
      <c r="CA32">
        <v>60</v>
      </c>
      <c r="CF32">
        <v>0</v>
      </c>
      <c r="CG32">
        <v>0</v>
      </c>
      <c r="CM32">
        <v>0</v>
      </c>
      <c r="CN32" t="s">
        <v>3</v>
      </c>
      <c r="CO32">
        <v>0</v>
      </c>
      <c r="CP32">
        <f>(P32+Q32+S32)</f>
        <v>4408.47</v>
      </c>
      <c r="CQ32">
        <f>AC32*BC32</f>
        <v>2204.2365</v>
      </c>
      <c r="CR32">
        <f>AD32*BB32</f>
        <v>0</v>
      </c>
      <c r="CS32">
        <f>AE32*BS32</f>
        <v>0</v>
      </c>
      <c r="CT32">
        <f>AF32*BA32</f>
        <v>0</v>
      </c>
      <c r="CU32">
        <f>AG32</f>
        <v>0</v>
      </c>
      <c r="CV32">
        <f>AH32</f>
        <v>0</v>
      </c>
      <c r="CW32">
        <f>AI32</f>
        <v>0</v>
      </c>
      <c r="CX32">
        <f>AJ32</f>
        <v>0</v>
      </c>
      <c r="CY32">
        <f>(((S32+R32)*AT32)/100)</f>
        <v>0</v>
      </c>
      <c r="CZ32">
        <f>(((S32+R32)*AU32)/100)</f>
        <v>0</v>
      </c>
      <c r="DC32" t="s">
        <v>3</v>
      </c>
      <c r="DD32" t="s">
        <v>3</v>
      </c>
      <c r="DE32" t="s">
        <v>3</v>
      </c>
      <c r="DF32" t="s">
        <v>3</v>
      </c>
      <c r="DG32" t="s">
        <v>3</v>
      </c>
      <c r="DH32" t="s">
        <v>3</v>
      </c>
      <c r="DI32" t="s">
        <v>3</v>
      </c>
      <c r="DJ32" t="s">
        <v>3</v>
      </c>
      <c r="DK32" t="s">
        <v>3</v>
      </c>
      <c r="DL32" t="s">
        <v>3</v>
      </c>
      <c r="DM32" t="s">
        <v>3</v>
      </c>
      <c r="DN32">
        <v>0</v>
      </c>
      <c r="DO32">
        <v>0</v>
      </c>
      <c r="DP32">
        <v>1</v>
      </c>
      <c r="DQ32">
        <v>1</v>
      </c>
      <c r="DU32">
        <v>1010</v>
      </c>
      <c r="DV32" t="s">
        <v>41</v>
      </c>
      <c r="DW32" t="s">
        <v>41</v>
      </c>
      <c r="DX32">
        <v>10</v>
      </c>
      <c r="EE32">
        <v>38092701</v>
      </c>
      <c r="EF32">
        <v>3</v>
      </c>
      <c r="EG32" t="s">
        <v>16</v>
      </c>
      <c r="EH32">
        <v>0</v>
      </c>
      <c r="EI32" t="s">
        <v>3</v>
      </c>
      <c r="EJ32">
        <v>2</v>
      </c>
      <c r="EK32">
        <v>110001</v>
      </c>
      <c r="EL32" t="s">
        <v>17</v>
      </c>
      <c r="EM32" t="s">
        <v>18</v>
      </c>
      <c r="EO32" t="s">
        <v>3</v>
      </c>
      <c r="EQ32">
        <v>0</v>
      </c>
      <c r="ER32">
        <v>289.64999999999998</v>
      </c>
      <c r="ES32">
        <v>289.64999999999998</v>
      </c>
      <c r="ET32">
        <v>0</v>
      </c>
      <c r="EU32">
        <v>0</v>
      </c>
      <c r="EV32">
        <v>0</v>
      </c>
      <c r="EW32">
        <v>0</v>
      </c>
      <c r="EX32">
        <v>0</v>
      </c>
      <c r="FQ32">
        <v>0</v>
      </c>
      <c r="FR32">
        <f>ROUND(IF(AND(BH32=3,BI32=3),P32,0),2)</f>
        <v>0</v>
      </c>
      <c r="FS32">
        <v>0</v>
      </c>
      <c r="FX32">
        <v>80</v>
      </c>
      <c r="FY32">
        <v>60</v>
      </c>
      <c r="GA32" t="s">
        <v>3</v>
      </c>
      <c r="GD32">
        <v>0</v>
      </c>
      <c r="GF32">
        <v>-2112875116</v>
      </c>
      <c r="GG32">
        <v>1</v>
      </c>
      <c r="GH32">
        <v>1</v>
      </c>
      <c r="GI32">
        <v>4</v>
      </c>
      <c r="GJ32">
        <v>0</v>
      </c>
      <c r="GK32">
        <f>ROUND(R32*(R12)/100,2)</f>
        <v>0</v>
      </c>
      <c r="GL32">
        <f>ROUND(IF(AND(BH32=3,BI32=3,FS32&lt;&gt;0),P32,0),2)</f>
        <v>0</v>
      </c>
      <c r="GM32">
        <f>ROUND(O32+X32+Y32+GK32,2)+GX32</f>
        <v>4408.47</v>
      </c>
      <c r="GN32">
        <f>IF(OR(BI32=0,BI32=1),ROUND(O32+X32+Y32+GK32,2),0)</f>
        <v>0</v>
      </c>
      <c r="GO32">
        <f>IF(BI32=2,ROUND(O32+X32+Y32+GK32,2),0)</f>
        <v>4408.47</v>
      </c>
      <c r="GP32">
        <f>IF(BI32=4,ROUND(O32+X32+Y32+GK32,2)+GX32,0)</f>
        <v>0</v>
      </c>
      <c r="GR32">
        <v>0</v>
      </c>
      <c r="GS32">
        <v>3</v>
      </c>
      <c r="GT32">
        <v>0</v>
      </c>
      <c r="GU32" t="s">
        <v>3</v>
      </c>
      <c r="GV32">
        <f>ROUND(GT32,2)</f>
        <v>0</v>
      </c>
      <c r="GW32">
        <v>1</v>
      </c>
      <c r="GX32">
        <f>ROUND(GV32*GW32*I32,2)</f>
        <v>0</v>
      </c>
      <c r="HA32">
        <v>0</v>
      </c>
      <c r="HB32">
        <v>0</v>
      </c>
      <c r="IK32">
        <v>0</v>
      </c>
    </row>
    <row r="33" spans="1:245" x14ac:dyDescent="0.2">
      <c r="A33">
        <v>17</v>
      </c>
      <c r="B33">
        <v>1</v>
      </c>
      <c r="C33">
        <f>ROW([4]SmtRes!A39)</f>
        <v>39</v>
      </c>
      <c r="D33">
        <f>ROW([4]EtalonRes!A33)</f>
        <v>33</v>
      </c>
      <c r="E33" t="s">
        <v>51</v>
      </c>
      <c r="F33" t="s">
        <v>52</v>
      </c>
      <c r="G33" t="s">
        <v>53</v>
      </c>
      <c r="H33" t="s">
        <v>54</v>
      </c>
      <c r="I33">
        <v>0.02</v>
      </c>
      <c r="J33">
        <v>0</v>
      </c>
      <c r="O33">
        <f>ROUND(CP33,2)</f>
        <v>203.22</v>
      </c>
      <c r="P33">
        <f>ROUND(CQ33*I33,2)</f>
        <v>79.2</v>
      </c>
      <c r="Q33">
        <f>ROUND(CR33*I33,2)</f>
        <v>5.41</v>
      </c>
      <c r="R33">
        <f>ROUND(CS33*I33,2)</f>
        <v>0.76</v>
      </c>
      <c r="S33">
        <f>ROUND(CT33*I33,2)</f>
        <v>118.61</v>
      </c>
      <c r="T33">
        <f>ROUND(CU33*I33,2)</f>
        <v>0</v>
      </c>
      <c r="U33">
        <f>CV33*I33</f>
        <v>1.5712000000000002</v>
      </c>
      <c r="V33">
        <f>CW33*I33</f>
        <v>8.0000000000000002E-3</v>
      </c>
      <c r="W33">
        <f>ROUND(CX33*I33,2)</f>
        <v>0</v>
      </c>
      <c r="X33">
        <f>ROUND(CY33,2)</f>
        <v>113.4</v>
      </c>
      <c r="Y33">
        <f>ROUND(CZ33,2)</f>
        <v>77.59</v>
      </c>
      <c r="AA33">
        <v>39047969</v>
      </c>
      <c r="AB33">
        <f>ROUND((AC33+AD33+AF33),2)</f>
        <v>1335.26</v>
      </c>
      <c r="AC33">
        <f>ROUND((ES33),2)</f>
        <v>520.4</v>
      </c>
      <c r="AD33">
        <f>ROUND((((ET33)-(EU33))+AE33),2)</f>
        <v>35.54</v>
      </c>
      <c r="AE33">
        <f>ROUND((EU33),2)</f>
        <v>5.0199999999999996</v>
      </c>
      <c r="AF33">
        <f>ROUND((EV33),2)</f>
        <v>779.32</v>
      </c>
      <c r="AG33">
        <f>ROUND((AP33),2)</f>
        <v>0</v>
      </c>
      <c r="AH33">
        <f>(EW33)</f>
        <v>78.56</v>
      </c>
      <c r="AI33">
        <f>(EX33)</f>
        <v>0.4</v>
      </c>
      <c r="AJ33">
        <f>ROUND((AS33),2)</f>
        <v>0</v>
      </c>
      <c r="AK33">
        <v>1335.26</v>
      </c>
      <c r="AL33">
        <v>520.4</v>
      </c>
      <c r="AM33">
        <v>35.54</v>
      </c>
      <c r="AN33">
        <v>5.0199999999999996</v>
      </c>
      <c r="AO33">
        <v>779.32</v>
      </c>
      <c r="AP33">
        <v>0</v>
      </c>
      <c r="AQ33">
        <v>78.56</v>
      </c>
      <c r="AR33">
        <v>0.4</v>
      </c>
      <c r="AS33">
        <v>0</v>
      </c>
      <c r="AT33">
        <v>95</v>
      </c>
      <c r="AU33">
        <v>65</v>
      </c>
      <c r="AV33">
        <v>1</v>
      </c>
      <c r="AW33">
        <v>1</v>
      </c>
      <c r="AZ33">
        <v>7.61</v>
      </c>
      <c r="BA33">
        <v>7.61</v>
      </c>
      <c r="BB33">
        <v>7.61</v>
      </c>
      <c r="BC33">
        <v>7.61</v>
      </c>
      <c r="BD33" t="s">
        <v>3</v>
      </c>
      <c r="BE33" t="s">
        <v>3</v>
      </c>
      <c r="BF33" t="s">
        <v>3</v>
      </c>
      <c r="BG33" t="s">
        <v>3</v>
      </c>
      <c r="BH33">
        <v>0</v>
      </c>
      <c r="BI33">
        <v>2</v>
      </c>
      <c r="BJ33" t="s">
        <v>55</v>
      </c>
      <c r="BM33">
        <v>108001</v>
      </c>
      <c r="BN33">
        <v>0</v>
      </c>
      <c r="BO33" t="s">
        <v>3</v>
      </c>
      <c r="BP33">
        <v>0</v>
      </c>
      <c r="BQ33">
        <v>3</v>
      </c>
      <c r="BR33">
        <v>0</v>
      </c>
      <c r="BS33">
        <v>7.61</v>
      </c>
      <c r="BT33">
        <v>1</v>
      </c>
      <c r="BU33">
        <v>1</v>
      </c>
      <c r="BV33">
        <v>1</v>
      </c>
      <c r="BW33">
        <v>1</v>
      </c>
      <c r="BX33">
        <v>1</v>
      </c>
      <c r="BY33" t="s">
        <v>3</v>
      </c>
      <c r="BZ33">
        <v>95</v>
      </c>
      <c r="CA33">
        <v>65</v>
      </c>
      <c r="CF33">
        <v>0</v>
      </c>
      <c r="CG33">
        <v>0</v>
      </c>
      <c r="CM33">
        <v>0</v>
      </c>
      <c r="CN33" t="s">
        <v>3</v>
      </c>
      <c r="CO33">
        <v>0</v>
      </c>
      <c r="CP33">
        <f>(P33+Q33+S33)</f>
        <v>203.22</v>
      </c>
      <c r="CQ33">
        <f>AC33*BC33</f>
        <v>3960.2440000000001</v>
      </c>
      <c r="CR33">
        <f>AD33*BB33</f>
        <v>270.45940000000002</v>
      </c>
      <c r="CS33">
        <f>AE33*BS33</f>
        <v>38.202199999999998</v>
      </c>
      <c r="CT33">
        <f>AF33*BA33</f>
        <v>5930.6252000000004</v>
      </c>
      <c r="CU33">
        <f>AG33</f>
        <v>0</v>
      </c>
      <c r="CV33">
        <f>AH33</f>
        <v>78.56</v>
      </c>
      <c r="CW33">
        <f>AI33</f>
        <v>0.4</v>
      </c>
      <c r="CX33">
        <f>AJ33</f>
        <v>0</v>
      </c>
      <c r="CY33">
        <f>(((S33+R33)*AT33)/100)</f>
        <v>113.4015</v>
      </c>
      <c r="CZ33">
        <f>(((S33+R33)*AU33)/100)</f>
        <v>77.590500000000006</v>
      </c>
      <c r="DC33" t="s">
        <v>3</v>
      </c>
      <c r="DD33" t="s">
        <v>3</v>
      </c>
      <c r="DE33" t="s">
        <v>3</v>
      </c>
      <c r="DF33" t="s">
        <v>3</v>
      </c>
      <c r="DG33" t="s">
        <v>3</v>
      </c>
      <c r="DH33" t="s">
        <v>3</v>
      </c>
      <c r="DI33" t="s">
        <v>3</v>
      </c>
      <c r="DJ33" t="s">
        <v>3</v>
      </c>
      <c r="DK33" t="s">
        <v>3</v>
      </c>
      <c r="DL33" t="s">
        <v>3</v>
      </c>
      <c r="DM33" t="s">
        <v>3</v>
      </c>
      <c r="DN33">
        <v>0</v>
      </c>
      <c r="DO33">
        <v>0</v>
      </c>
      <c r="DP33">
        <v>1</v>
      </c>
      <c r="DQ33">
        <v>1</v>
      </c>
      <c r="DU33">
        <v>1013</v>
      </c>
      <c r="DV33" t="s">
        <v>54</v>
      </c>
      <c r="DW33" t="s">
        <v>54</v>
      </c>
      <c r="DX33">
        <v>1</v>
      </c>
      <c r="EE33">
        <v>38092698</v>
      </c>
      <c r="EF33">
        <v>3</v>
      </c>
      <c r="EG33" t="s">
        <v>16</v>
      </c>
      <c r="EH33">
        <v>0</v>
      </c>
      <c r="EI33" t="s">
        <v>3</v>
      </c>
      <c r="EJ33">
        <v>2</v>
      </c>
      <c r="EK33">
        <v>108001</v>
      </c>
      <c r="EL33" t="s">
        <v>56</v>
      </c>
      <c r="EM33" t="s">
        <v>57</v>
      </c>
      <c r="EO33" t="s">
        <v>3</v>
      </c>
      <c r="EQ33">
        <v>0</v>
      </c>
      <c r="ER33">
        <v>1335.26</v>
      </c>
      <c r="ES33">
        <v>520.4</v>
      </c>
      <c r="ET33">
        <v>35.54</v>
      </c>
      <c r="EU33">
        <v>5.0199999999999996</v>
      </c>
      <c r="EV33">
        <v>779.32</v>
      </c>
      <c r="EW33">
        <v>78.56</v>
      </c>
      <c r="EX33">
        <v>0.4</v>
      </c>
      <c r="EY33">
        <v>0</v>
      </c>
      <c r="FQ33">
        <v>0</v>
      </c>
      <c r="FR33">
        <f>ROUND(IF(AND(BH33=3,BI33=3),P33,0),2)</f>
        <v>0</v>
      </c>
      <c r="FS33">
        <v>0</v>
      </c>
      <c r="FX33">
        <v>95</v>
      </c>
      <c r="FY33">
        <v>65</v>
      </c>
      <c r="GA33" t="s">
        <v>3</v>
      </c>
      <c r="GD33">
        <v>0</v>
      </c>
      <c r="GF33">
        <v>1235966342</v>
      </c>
      <c r="GG33">
        <v>1</v>
      </c>
      <c r="GH33">
        <v>1</v>
      </c>
      <c r="GI33">
        <v>4</v>
      </c>
      <c r="GJ33">
        <v>0</v>
      </c>
      <c r="GK33">
        <f>ROUND(R33*(R12)/100,2)</f>
        <v>0</v>
      </c>
      <c r="GL33">
        <f>ROUND(IF(AND(BH33=3,BI33=3,FS33&lt;&gt;0),P33,0),2)</f>
        <v>0</v>
      </c>
      <c r="GM33">
        <f>ROUND(O33+X33+Y33+GK33,2)+GX33</f>
        <v>394.21</v>
      </c>
      <c r="GN33">
        <f>IF(OR(BI33=0,BI33=1),ROUND(O33+X33+Y33+GK33,2),0)</f>
        <v>0</v>
      </c>
      <c r="GO33">
        <f>IF(BI33=2,ROUND(O33+X33+Y33+GK33,2),0)</f>
        <v>394.21</v>
      </c>
      <c r="GP33">
        <f>IF(BI33=4,ROUND(O33+X33+Y33+GK33,2)+GX33,0)</f>
        <v>0</v>
      </c>
      <c r="GR33">
        <v>0</v>
      </c>
      <c r="GS33">
        <v>3</v>
      </c>
      <c r="GT33">
        <v>0</v>
      </c>
      <c r="GU33" t="s">
        <v>3</v>
      </c>
      <c r="GV33">
        <f>ROUND(GT33,2)</f>
        <v>0</v>
      </c>
      <c r="GW33">
        <v>1</v>
      </c>
      <c r="GX33">
        <f>ROUND(GV33*GW33*I33,2)</f>
        <v>0</v>
      </c>
      <c r="HA33">
        <v>0</v>
      </c>
      <c r="HB33">
        <v>0</v>
      </c>
      <c r="IK33">
        <v>0</v>
      </c>
    </row>
    <row r="34" spans="1:245" x14ac:dyDescent="0.2">
      <c r="A34">
        <v>18</v>
      </c>
      <c r="B34">
        <v>1</v>
      </c>
      <c r="C34">
        <v>38</v>
      </c>
      <c r="E34" t="s">
        <v>58</v>
      </c>
      <c r="F34" t="s">
        <v>59</v>
      </c>
      <c r="G34" t="s">
        <v>60</v>
      </c>
      <c r="H34" t="s">
        <v>22</v>
      </c>
      <c r="I34">
        <f>I33*J34</f>
        <v>2</v>
      </c>
      <c r="J34">
        <v>100</v>
      </c>
      <c r="O34">
        <f>ROUND(CP34,2)</f>
        <v>584.14</v>
      </c>
      <c r="P34">
        <f>ROUND(CQ34*I34,2)</f>
        <v>584.14</v>
      </c>
      <c r="Q34">
        <f>ROUND(CR34*I34,2)</f>
        <v>0</v>
      </c>
      <c r="R34">
        <f>ROUND(CS34*I34,2)</f>
        <v>0</v>
      </c>
      <c r="S34">
        <f>ROUND(CT34*I34,2)</f>
        <v>0</v>
      </c>
      <c r="T34">
        <f>ROUND(CU34*I34,2)</f>
        <v>0</v>
      </c>
      <c r="U34">
        <f>CV34*I34</f>
        <v>0</v>
      </c>
      <c r="V34">
        <f>CW34*I34</f>
        <v>0</v>
      </c>
      <c r="W34">
        <f>ROUND(CX34*I34,2)</f>
        <v>0</v>
      </c>
      <c r="X34">
        <f>ROUND(CY34,2)</f>
        <v>0</v>
      </c>
      <c r="Y34">
        <f>ROUND(CZ34,2)</f>
        <v>0</v>
      </c>
      <c r="AA34">
        <v>39047969</v>
      </c>
      <c r="AB34">
        <f>ROUND((AC34+AD34+AF34),2)</f>
        <v>38.380000000000003</v>
      </c>
      <c r="AC34">
        <f>ROUND((ES34),2)</f>
        <v>38.380000000000003</v>
      </c>
      <c r="AD34">
        <f>ROUND((((ET34)-(EU34))+AE34),2)</f>
        <v>0</v>
      </c>
      <c r="AE34">
        <f>ROUND((EU34),2)</f>
        <v>0</v>
      </c>
      <c r="AF34">
        <f>ROUND((EV34),2)</f>
        <v>0</v>
      </c>
      <c r="AG34">
        <f>ROUND((AP34),2)</f>
        <v>0</v>
      </c>
      <c r="AH34">
        <f>(EW34)</f>
        <v>0</v>
      </c>
      <c r="AI34">
        <f>(EX34)</f>
        <v>0</v>
      </c>
      <c r="AJ34">
        <f>ROUND((AS34),2)</f>
        <v>0</v>
      </c>
      <c r="AK34">
        <v>38.380000000000003</v>
      </c>
      <c r="AL34">
        <v>38.380000000000003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  <c r="AS34">
        <v>0</v>
      </c>
      <c r="AT34">
        <v>95</v>
      </c>
      <c r="AU34">
        <v>65</v>
      </c>
      <c r="AV34">
        <v>1</v>
      </c>
      <c r="AW34">
        <v>1</v>
      </c>
      <c r="AZ34">
        <v>7.61</v>
      </c>
      <c r="BA34">
        <v>1</v>
      </c>
      <c r="BB34">
        <v>1</v>
      </c>
      <c r="BC34">
        <v>7.61</v>
      </c>
      <c r="BD34" t="s">
        <v>3</v>
      </c>
      <c r="BE34" t="s">
        <v>3</v>
      </c>
      <c r="BF34" t="s">
        <v>3</v>
      </c>
      <c r="BG34" t="s">
        <v>3</v>
      </c>
      <c r="BH34">
        <v>3</v>
      </c>
      <c r="BI34">
        <v>2</v>
      </c>
      <c r="BJ34" t="s">
        <v>61</v>
      </c>
      <c r="BM34">
        <v>108001</v>
      </c>
      <c r="BN34">
        <v>0</v>
      </c>
      <c r="BO34" t="s">
        <v>3</v>
      </c>
      <c r="BP34">
        <v>0</v>
      </c>
      <c r="BQ34">
        <v>3</v>
      </c>
      <c r="BR34">
        <v>0</v>
      </c>
      <c r="BS34">
        <v>1</v>
      </c>
      <c r="BT34">
        <v>1</v>
      </c>
      <c r="BU34">
        <v>1</v>
      </c>
      <c r="BV34">
        <v>1</v>
      </c>
      <c r="BW34">
        <v>1</v>
      </c>
      <c r="BX34">
        <v>1</v>
      </c>
      <c r="BY34" t="s">
        <v>3</v>
      </c>
      <c r="BZ34">
        <v>95</v>
      </c>
      <c r="CA34">
        <v>65</v>
      </c>
      <c r="CF34">
        <v>0</v>
      </c>
      <c r="CG34">
        <v>0</v>
      </c>
      <c r="CM34">
        <v>0</v>
      </c>
      <c r="CN34" t="s">
        <v>3</v>
      </c>
      <c r="CO34">
        <v>0</v>
      </c>
      <c r="CP34">
        <f>(P34+Q34+S34)</f>
        <v>584.14</v>
      </c>
      <c r="CQ34">
        <f>AC34*BC34</f>
        <v>292.07180000000005</v>
      </c>
      <c r="CR34">
        <f>AD34*BB34</f>
        <v>0</v>
      </c>
      <c r="CS34">
        <f>AE34*BS34</f>
        <v>0</v>
      </c>
      <c r="CT34">
        <f>AF34*BA34</f>
        <v>0</v>
      </c>
      <c r="CU34">
        <f>AG34</f>
        <v>0</v>
      </c>
      <c r="CV34">
        <f>AH34</f>
        <v>0</v>
      </c>
      <c r="CW34">
        <f>AI34</f>
        <v>0</v>
      </c>
      <c r="CX34">
        <f>AJ34</f>
        <v>0</v>
      </c>
      <c r="CY34">
        <f>(((S34+R34)*AT34)/100)</f>
        <v>0</v>
      </c>
      <c r="CZ34">
        <f>(((S34+R34)*AU34)/100)</f>
        <v>0</v>
      </c>
      <c r="DC34" t="s">
        <v>3</v>
      </c>
      <c r="DD34" t="s">
        <v>3</v>
      </c>
      <c r="DE34" t="s">
        <v>3</v>
      </c>
      <c r="DF34" t="s">
        <v>3</v>
      </c>
      <c r="DG34" t="s">
        <v>3</v>
      </c>
      <c r="DH34" t="s">
        <v>3</v>
      </c>
      <c r="DI34" t="s">
        <v>3</v>
      </c>
      <c r="DJ34" t="s">
        <v>3</v>
      </c>
      <c r="DK34" t="s">
        <v>3</v>
      </c>
      <c r="DL34" t="s">
        <v>3</v>
      </c>
      <c r="DM34" t="s">
        <v>3</v>
      </c>
      <c r="DN34">
        <v>0</v>
      </c>
      <c r="DO34">
        <v>0</v>
      </c>
      <c r="DP34">
        <v>1</v>
      </c>
      <c r="DQ34">
        <v>1</v>
      </c>
      <c r="DU34">
        <v>1010</v>
      </c>
      <c r="DV34" t="s">
        <v>22</v>
      </c>
      <c r="DW34" t="s">
        <v>22</v>
      </c>
      <c r="DX34">
        <v>1</v>
      </c>
      <c r="EE34">
        <v>38092698</v>
      </c>
      <c r="EF34">
        <v>3</v>
      </c>
      <c r="EG34" t="s">
        <v>16</v>
      </c>
      <c r="EH34">
        <v>0</v>
      </c>
      <c r="EI34" t="s">
        <v>3</v>
      </c>
      <c r="EJ34">
        <v>2</v>
      </c>
      <c r="EK34">
        <v>108001</v>
      </c>
      <c r="EL34" t="s">
        <v>56</v>
      </c>
      <c r="EM34" t="s">
        <v>57</v>
      </c>
      <c r="EO34" t="s">
        <v>3</v>
      </c>
      <c r="EQ34">
        <v>0</v>
      </c>
      <c r="ER34">
        <v>38.380000000000003</v>
      </c>
      <c r="ES34">
        <v>38.380000000000003</v>
      </c>
      <c r="ET34">
        <v>0</v>
      </c>
      <c r="EU34">
        <v>0</v>
      </c>
      <c r="EV34">
        <v>0</v>
      </c>
      <c r="EW34">
        <v>0</v>
      </c>
      <c r="EX34">
        <v>0</v>
      </c>
      <c r="FQ34">
        <v>0</v>
      </c>
      <c r="FR34">
        <f>ROUND(IF(AND(BH34=3,BI34=3),P34,0),2)</f>
        <v>0</v>
      </c>
      <c r="FS34">
        <v>0</v>
      </c>
      <c r="FX34">
        <v>95</v>
      </c>
      <c r="FY34">
        <v>65</v>
      </c>
      <c r="GA34" t="s">
        <v>3</v>
      </c>
      <c r="GD34">
        <v>0</v>
      </c>
      <c r="GF34">
        <v>-1237183262</v>
      </c>
      <c r="GG34">
        <v>1</v>
      </c>
      <c r="GH34">
        <v>1</v>
      </c>
      <c r="GI34">
        <v>4</v>
      </c>
      <c r="GJ34">
        <v>0</v>
      </c>
      <c r="GK34">
        <f>ROUND(R34*(R12)/100,2)</f>
        <v>0</v>
      </c>
      <c r="GL34">
        <f>ROUND(IF(AND(BH34=3,BI34=3,FS34&lt;&gt;0),P34,0),2)</f>
        <v>0</v>
      </c>
      <c r="GM34">
        <f>ROUND(O34+X34+Y34+GK34,2)+GX34</f>
        <v>584.14</v>
      </c>
      <c r="GN34">
        <f>IF(OR(BI34=0,BI34=1),ROUND(O34+X34+Y34+GK34,2),0)</f>
        <v>0</v>
      </c>
      <c r="GO34">
        <f>IF(BI34=2,ROUND(O34+X34+Y34+GK34,2),0)</f>
        <v>584.14</v>
      </c>
      <c r="GP34">
        <f>IF(BI34=4,ROUND(O34+X34+Y34+GK34,2)+GX34,0)</f>
        <v>0</v>
      </c>
      <c r="GR34">
        <v>0</v>
      </c>
      <c r="GS34">
        <v>3</v>
      </c>
      <c r="GT34">
        <v>0</v>
      </c>
      <c r="GU34" t="s">
        <v>3</v>
      </c>
      <c r="GV34">
        <f>ROUND(GT34,2)</f>
        <v>0</v>
      </c>
      <c r="GW34">
        <v>1</v>
      </c>
      <c r="GX34">
        <f>ROUND(GV34*GW34*I34,2)</f>
        <v>0</v>
      </c>
      <c r="HA34">
        <v>0</v>
      </c>
      <c r="HB34">
        <v>0</v>
      </c>
      <c r="IK34">
        <v>0</v>
      </c>
    </row>
    <row r="35" spans="1:245" x14ac:dyDescent="0.2">
      <c r="A35">
        <v>17</v>
      </c>
      <c r="B35">
        <v>1</v>
      </c>
      <c r="C35">
        <f>ROW([4]SmtRes!A50)</f>
        <v>50</v>
      </c>
      <c r="D35">
        <f>ROW([4]EtalonRes!A43)</f>
        <v>43</v>
      </c>
      <c r="E35" t="s">
        <v>62</v>
      </c>
      <c r="F35" t="s">
        <v>63</v>
      </c>
      <c r="G35" t="s">
        <v>64</v>
      </c>
      <c r="H35" t="s">
        <v>14</v>
      </c>
      <c r="I35">
        <v>1</v>
      </c>
      <c r="J35">
        <v>0</v>
      </c>
      <c r="O35">
        <f>ROUND(CP35,2)</f>
        <v>3468.79</v>
      </c>
      <c r="P35">
        <f>ROUND(CQ35*I35,2)</f>
        <v>2679.56</v>
      </c>
      <c r="Q35">
        <f>ROUND(CR35*I35,2)</f>
        <v>525.77</v>
      </c>
      <c r="R35">
        <f>ROUND(CS35*I35,2)</f>
        <v>63.09</v>
      </c>
      <c r="S35">
        <f>ROUND(CT35*I35,2)</f>
        <v>263.45999999999998</v>
      </c>
      <c r="T35">
        <f>ROUND(CU35*I35,2)</f>
        <v>0</v>
      </c>
      <c r="U35">
        <f>CV35*I35</f>
        <v>3.49</v>
      </c>
      <c r="V35">
        <f>CW35*I35</f>
        <v>0.66</v>
      </c>
      <c r="W35">
        <f>ROUND(CX35*I35,2)</f>
        <v>0</v>
      </c>
      <c r="X35">
        <f>ROUND(CY35,2)</f>
        <v>310.22000000000003</v>
      </c>
      <c r="Y35">
        <f>ROUND(CZ35,2)</f>
        <v>212.26</v>
      </c>
      <c r="AA35">
        <v>39047969</v>
      </c>
      <c r="AB35">
        <f>ROUND((AC35+AD35+AF35),2)</f>
        <v>455.82</v>
      </c>
      <c r="AC35">
        <f>ROUND((ES35),2)</f>
        <v>352.11</v>
      </c>
      <c r="AD35">
        <f>ROUND((((ET35)-(EU35))+AE35),2)</f>
        <v>69.09</v>
      </c>
      <c r="AE35">
        <f>ROUND((EU35),2)</f>
        <v>8.2899999999999991</v>
      </c>
      <c r="AF35">
        <f>ROUND((EV35),2)</f>
        <v>34.619999999999997</v>
      </c>
      <c r="AG35">
        <f>ROUND((AP35),2)</f>
        <v>0</v>
      </c>
      <c r="AH35">
        <f>(EW35)</f>
        <v>3.49</v>
      </c>
      <c r="AI35">
        <f>(EX35)</f>
        <v>0.66</v>
      </c>
      <c r="AJ35">
        <f>ROUND((AS35),2)</f>
        <v>0</v>
      </c>
      <c r="AK35">
        <v>455.82</v>
      </c>
      <c r="AL35">
        <v>352.11</v>
      </c>
      <c r="AM35">
        <v>69.09</v>
      </c>
      <c r="AN35">
        <v>8.2899999999999991</v>
      </c>
      <c r="AO35">
        <v>34.619999999999997</v>
      </c>
      <c r="AP35">
        <v>0</v>
      </c>
      <c r="AQ35">
        <v>3.49</v>
      </c>
      <c r="AR35">
        <v>0.66</v>
      </c>
      <c r="AS35">
        <v>0</v>
      </c>
      <c r="AT35">
        <v>95</v>
      </c>
      <c r="AU35">
        <v>65</v>
      </c>
      <c r="AV35">
        <v>1</v>
      </c>
      <c r="AW35">
        <v>1</v>
      </c>
      <c r="AZ35">
        <v>7.61</v>
      </c>
      <c r="BA35">
        <v>7.61</v>
      </c>
      <c r="BB35">
        <v>7.61</v>
      </c>
      <c r="BC35">
        <v>7.61</v>
      </c>
      <c r="BD35" t="s">
        <v>3</v>
      </c>
      <c r="BE35" t="s">
        <v>3</v>
      </c>
      <c r="BF35" t="s">
        <v>3</v>
      </c>
      <c r="BG35" t="s">
        <v>3</v>
      </c>
      <c r="BH35">
        <v>0</v>
      </c>
      <c r="BI35">
        <v>2</v>
      </c>
      <c r="BJ35" t="s">
        <v>65</v>
      </c>
      <c r="BM35">
        <v>108001</v>
      </c>
      <c r="BN35">
        <v>0</v>
      </c>
      <c r="BO35" t="s">
        <v>3</v>
      </c>
      <c r="BP35">
        <v>0</v>
      </c>
      <c r="BQ35">
        <v>3</v>
      </c>
      <c r="BR35">
        <v>0</v>
      </c>
      <c r="BS35">
        <v>7.61</v>
      </c>
      <c r="BT35">
        <v>1</v>
      </c>
      <c r="BU35">
        <v>1</v>
      </c>
      <c r="BV35">
        <v>1</v>
      </c>
      <c r="BW35">
        <v>1</v>
      </c>
      <c r="BX35">
        <v>1</v>
      </c>
      <c r="BY35" t="s">
        <v>3</v>
      </c>
      <c r="BZ35">
        <v>95</v>
      </c>
      <c r="CA35">
        <v>65</v>
      </c>
      <c r="CF35">
        <v>0</v>
      </c>
      <c r="CG35">
        <v>0</v>
      </c>
      <c r="CM35">
        <v>0</v>
      </c>
      <c r="CN35" t="s">
        <v>3</v>
      </c>
      <c r="CO35">
        <v>0</v>
      </c>
      <c r="CP35">
        <f>(P35+Q35+S35)</f>
        <v>3468.79</v>
      </c>
      <c r="CQ35">
        <f>AC35*BC35</f>
        <v>2679.5571</v>
      </c>
      <c r="CR35">
        <f>AD35*BB35</f>
        <v>525.7749</v>
      </c>
      <c r="CS35">
        <f>AE35*BS35</f>
        <v>63.086899999999993</v>
      </c>
      <c r="CT35">
        <f>AF35*BA35</f>
        <v>263.45819999999998</v>
      </c>
      <c r="CU35">
        <f>AG35</f>
        <v>0</v>
      </c>
      <c r="CV35">
        <f>AH35</f>
        <v>3.49</v>
      </c>
      <c r="CW35">
        <f>AI35</f>
        <v>0.66</v>
      </c>
      <c r="CX35">
        <f>AJ35</f>
        <v>0</v>
      </c>
      <c r="CY35">
        <f>(((S35+R35)*AT35)/100)</f>
        <v>310.22249999999997</v>
      </c>
      <c r="CZ35">
        <f>(((S35+R35)*AU35)/100)</f>
        <v>212.25749999999996</v>
      </c>
      <c r="DC35" t="s">
        <v>3</v>
      </c>
      <c r="DD35" t="s">
        <v>3</v>
      </c>
      <c r="DE35" t="s">
        <v>3</v>
      </c>
      <c r="DF35" t="s">
        <v>3</v>
      </c>
      <c r="DG35" t="s">
        <v>3</v>
      </c>
      <c r="DH35" t="s">
        <v>3</v>
      </c>
      <c r="DI35" t="s">
        <v>3</v>
      </c>
      <c r="DJ35" t="s">
        <v>3</v>
      </c>
      <c r="DK35" t="s">
        <v>3</v>
      </c>
      <c r="DL35" t="s">
        <v>3</v>
      </c>
      <c r="DM35" t="s">
        <v>3</v>
      </c>
      <c r="DN35">
        <v>0</v>
      </c>
      <c r="DO35">
        <v>0</v>
      </c>
      <c r="DP35">
        <v>1</v>
      </c>
      <c r="DQ35">
        <v>1</v>
      </c>
      <c r="DU35">
        <v>1013</v>
      </c>
      <c r="DV35" t="s">
        <v>14</v>
      </c>
      <c r="DW35" t="s">
        <v>14</v>
      </c>
      <c r="DX35">
        <v>1</v>
      </c>
      <c r="EE35">
        <v>38092698</v>
      </c>
      <c r="EF35">
        <v>3</v>
      </c>
      <c r="EG35" t="s">
        <v>16</v>
      </c>
      <c r="EH35">
        <v>0</v>
      </c>
      <c r="EI35" t="s">
        <v>3</v>
      </c>
      <c r="EJ35">
        <v>2</v>
      </c>
      <c r="EK35">
        <v>108001</v>
      </c>
      <c r="EL35" t="s">
        <v>56</v>
      </c>
      <c r="EM35" t="s">
        <v>57</v>
      </c>
      <c r="EO35" t="s">
        <v>3</v>
      </c>
      <c r="EQ35">
        <v>0</v>
      </c>
      <c r="ER35">
        <v>455.82</v>
      </c>
      <c r="ES35">
        <v>352.11</v>
      </c>
      <c r="ET35">
        <v>69.09</v>
      </c>
      <c r="EU35">
        <v>8.2899999999999991</v>
      </c>
      <c r="EV35">
        <v>34.619999999999997</v>
      </c>
      <c r="EW35">
        <v>3.49</v>
      </c>
      <c r="EX35">
        <v>0.66</v>
      </c>
      <c r="EY35">
        <v>0</v>
      </c>
      <c r="FQ35">
        <v>0</v>
      </c>
      <c r="FR35">
        <f>ROUND(IF(AND(BH35=3,BI35=3),P35,0),2)</f>
        <v>0</v>
      </c>
      <c r="FS35">
        <v>0</v>
      </c>
      <c r="FX35">
        <v>95</v>
      </c>
      <c r="FY35">
        <v>65</v>
      </c>
      <c r="GA35" t="s">
        <v>3</v>
      </c>
      <c r="GD35">
        <v>0</v>
      </c>
      <c r="GF35">
        <v>1330464788</v>
      </c>
      <c r="GG35">
        <v>1</v>
      </c>
      <c r="GH35">
        <v>1</v>
      </c>
      <c r="GI35">
        <v>4</v>
      </c>
      <c r="GJ35">
        <v>0</v>
      </c>
      <c r="GK35">
        <f>ROUND(R35*(R12)/100,2)</f>
        <v>0</v>
      </c>
      <c r="GL35">
        <f>ROUND(IF(AND(BH35=3,BI35=3,FS35&lt;&gt;0),P35,0),2)</f>
        <v>0</v>
      </c>
      <c r="GM35">
        <f>ROUND(O35+X35+Y35+GK35,2)+GX35</f>
        <v>3991.27</v>
      </c>
      <c r="GN35">
        <f>IF(OR(BI35=0,BI35=1),ROUND(O35+X35+Y35+GK35,2),0)</f>
        <v>0</v>
      </c>
      <c r="GO35">
        <f>IF(BI35=2,ROUND(O35+X35+Y35+GK35,2),0)</f>
        <v>3991.27</v>
      </c>
      <c r="GP35">
        <f>IF(BI35=4,ROUND(O35+X35+Y35+GK35,2)+GX35,0)</f>
        <v>0</v>
      </c>
      <c r="GR35">
        <v>0</v>
      </c>
      <c r="GS35">
        <v>3</v>
      </c>
      <c r="GT35">
        <v>0</v>
      </c>
      <c r="GU35" t="s">
        <v>3</v>
      </c>
      <c r="GV35">
        <f>ROUND(GT35,2)</f>
        <v>0</v>
      </c>
      <c r="GW35">
        <v>1</v>
      </c>
      <c r="GX35">
        <f>ROUND(GV35*GW35*I35,2)</f>
        <v>0</v>
      </c>
      <c r="HA35">
        <v>0</v>
      </c>
      <c r="HB35">
        <v>0</v>
      </c>
      <c r="IK35">
        <v>0</v>
      </c>
    </row>
    <row r="36" spans="1:245" x14ac:dyDescent="0.2">
      <c r="A36">
        <v>18</v>
      </c>
      <c r="B36">
        <v>1</v>
      </c>
      <c r="C36">
        <v>50</v>
      </c>
      <c r="E36" t="s">
        <v>66</v>
      </c>
      <c r="F36" t="s">
        <v>67</v>
      </c>
      <c r="G36" t="s">
        <v>68</v>
      </c>
      <c r="H36" t="s">
        <v>14</v>
      </c>
      <c r="I36">
        <f>I35*J36</f>
        <v>1</v>
      </c>
      <c r="J36">
        <v>1</v>
      </c>
      <c r="O36">
        <f>ROUND(CP36,2)</f>
        <v>1135.56</v>
      </c>
      <c r="P36">
        <f>ROUND(CQ36*I36,2)</f>
        <v>1135.56</v>
      </c>
      <c r="Q36">
        <f>ROUND(CR36*I36,2)</f>
        <v>0</v>
      </c>
      <c r="R36">
        <f>ROUND(CS36*I36,2)</f>
        <v>0</v>
      </c>
      <c r="S36">
        <f>ROUND(CT36*I36,2)</f>
        <v>0</v>
      </c>
      <c r="T36">
        <f>ROUND(CU36*I36,2)</f>
        <v>0</v>
      </c>
      <c r="U36">
        <f>CV36*I36</f>
        <v>0</v>
      </c>
      <c r="V36">
        <f>CW36*I36</f>
        <v>0</v>
      </c>
      <c r="W36">
        <f>ROUND(CX36*I36,2)</f>
        <v>0</v>
      </c>
      <c r="X36">
        <f>ROUND(CY36,2)</f>
        <v>0</v>
      </c>
      <c r="Y36">
        <f>ROUND(CZ36,2)</f>
        <v>0</v>
      </c>
      <c r="AA36">
        <v>39047969</v>
      </c>
      <c r="AB36">
        <f>ROUND((AC36+AD36+AF36),2)</f>
        <v>149.22</v>
      </c>
      <c r="AC36">
        <f>ROUND((ES36),2)</f>
        <v>149.22</v>
      </c>
      <c r="AD36">
        <f>ROUND((((ET36)-(EU36))+AE36),2)</f>
        <v>0</v>
      </c>
      <c r="AE36">
        <f>ROUND((EU36),2)</f>
        <v>0</v>
      </c>
      <c r="AF36">
        <f>ROUND((EV36),2)</f>
        <v>0</v>
      </c>
      <c r="AG36">
        <f>ROUND((AP36),2)</f>
        <v>0</v>
      </c>
      <c r="AH36">
        <f>(EW36)</f>
        <v>0</v>
      </c>
      <c r="AI36">
        <f>(EX36)</f>
        <v>0</v>
      </c>
      <c r="AJ36">
        <f>ROUND((AS36),2)</f>
        <v>0</v>
      </c>
      <c r="AK36">
        <v>149.22</v>
      </c>
      <c r="AL36">
        <v>149.22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  <c r="AS36">
        <v>0</v>
      </c>
      <c r="AT36">
        <v>95</v>
      </c>
      <c r="AU36">
        <v>65</v>
      </c>
      <c r="AV36">
        <v>1</v>
      </c>
      <c r="AW36">
        <v>1</v>
      </c>
      <c r="AZ36">
        <v>7.61</v>
      </c>
      <c r="BA36">
        <v>1</v>
      </c>
      <c r="BB36">
        <v>1</v>
      </c>
      <c r="BC36">
        <v>7.61</v>
      </c>
      <c r="BD36" t="s">
        <v>3</v>
      </c>
      <c r="BE36" t="s">
        <v>3</v>
      </c>
      <c r="BF36" t="s">
        <v>3</v>
      </c>
      <c r="BG36" t="s">
        <v>3</v>
      </c>
      <c r="BH36">
        <v>3</v>
      </c>
      <c r="BI36">
        <v>2</v>
      </c>
      <c r="BJ36" t="s">
        <v>3</v>
      </c>
      <c r="BM36">
        <v>108001</v>
      </c>
      <c r="BN36">
        <v>0</v>
      </c>
      <c r="BO36" t="s">
        <v>3</v>
      </c>
      <c r="BP36">
        <v>0</v>
      </c>
      <c r="BQ36">
        <v>3</v>
      </c>
      <c r="BR36">
        <v>0</v>
      </c>
      <c r="BS36">
        <v>1</v>
      </c>
      <c r="BT36">
        <v>1</v>
      </c>
      <c r="BU36">
        <v>1</v>
      </c>
      <c r="BV36">
        <v>1</v>
      </c>
      <c r="BW36">
        <v>1</v>
      </c>
      <c r="BX36">
        <v>1</v>
      </c>
      <c r="BY36" t="s">
        <v>3</v>
      </c>
      <c r="BZ36">
        <v>95</v>
      </c>
      <c r="CA36">
        <v>65</v>
      </c>
      <c r="CF36">
        <v>0</v>
      </c>
      <c r="CG36">
        <v>0</v>
      </c>
      <c r="CM36">
        <v>0</v>
      </c>
      <c r="CN36" t="s">
        <v>3</v>
      </c>
      <c r="CO36">
        <v>0</v>
      </c>
      <c r="CP36">
        <f>(P36+Q36+S36)</f>
        <v>1135.56</v>
      </c>
      <c r="CQ36">
        <f>AC36*BC36</f>
        <v>1135.5642</v>
      </c>
      <c r="CR36">
        <f>AD36*BB36</f>
        <v>0</v>
      </c>
      <c r="CS36">
        <f>AE36*BS36</f>
        <v>0</v>
      </c>
      <c r="CT36">
        <f>AF36*BA36</f>
        <v>0</v>
      </c>
      <c r="CU36">
        <f>AG36</f>
        <v>0</v>
      </c>
      <c r="CV36">
        <f>AH36</f>
        <v>0</v>
      </c>
      <c r="CW36">
        <f>AI36</f>
        <v>0</v>
      </c>
      <c r="CX36">
        <f>AJ36</f>
        <v>0</v>
      </c>
      <c r="CY36">
        <f>(((S36+R36)*AT36)/100)</f>
        <v>0</v>
      </c>
      <c r="CZ36">
        <f>(((S36+R36)*AU36)/100)</f>
        <v>0</v>
      </c>
      <c r="DC36" t="s">
        <v>3</v>
      </c>
      <c r="DD36" t="s">
        <v>3</v>
      </c>
      <c r="DE36" t="s">
        <v>3</v>
      </c>
      <c r="DF36" t="s">
        <v>3</v>
      </c>
      <c r="DG36" t="s">
        <v>3</v>
      </c>
      <c r="DH36" t="s">
        <v>3</v>
      </c>
      <c r="DI36" t="s">
        <v>3</v>
      </c>
      <c r="DJ36" t="s">
        <v>3</v>
      </c>
      <c r="DK36" t="s">
        <v>3</v>
      </c>
      <c r="DL36" t="s">
        <v>3</v>
      </c>
      <c r="DM36" t="s">
        <v>3</v>
      </c>
      <c r="DN36">
        <v>0</v>
      </c>
      <c r="DO36">
        <v>0</v>
      </c>
      <c r="DP36">
        <v>1</v>
      </c>
      <c r="DQ36">
        <v>1</v>
      </c>
      <c r="DU36">
        <v>1013</v>
      </c>
      <c r="DV36" t="s">
        <v>14</v>
      </c>
      <c r="DW36" t="s">
        <v>14</v>
      </c>
      <c r="DX36">
        <v>1</v>
      </c>
      <c r="EE36">
        <v>38092698</v>
      </c>
      <c r="EF36">
        <v>3</v>
      </c>
      <c r="EG36" t="s">
        <v>16</v>
      </c>
      <c r="EH36">
        <v>0</v>
      </c>
      <c r="EI36" t="s">
        <v>3</v>
      </c>
      <c r="EJ36">
        <v>2</v>
      </c>
      <c r="EK36">
        <v>108001</v>
      </c>
      <c r="EL36" t="s">
        <v>56</v>
      </c>
      <c r="EM36" t="s">
        <v>57</v>
      </c>
      <c r="EO36" t="s">
        <v>3</v>
      </c>
      <c r="EQ36">
        <v>0</v>
      </c>
      <c r="ER36">
        <v>1135.5899999999999</v>
      </c>
      <c r="ES36">
        <v>149.22</v>
      </c>
      <c r="ET36">
        <v>0</v>
      </c>
      <c r="EU36">
        <v>0</v>
      </c>
      <c r="EV36">
        <v>0</v>
      </c>
      <c r="EW36">
        <v>0</v>
      </c>
      <c r="EX36">
        <v>0</v>
      </c>
      <c r="EZ36">
        <v>5</v>
      </c>
      <c r="FC36">
        <v>1</v>
      </c>
      <c r="FD36">
        <v>18</v>
      </c>
      <c r="FF36">
        <v>1340</v>
      </c>
      <c r="FQ36">
        <v>0</v>
      </c>
      <c r="FR36">
        <f>ROUND(IF(AND(BH36=3,BI36=3),P36,0),2)</f>
        <v>0</v>
      </c>
      <c r="FS36">
        <v>0</v>
      </c>
      <c r="FX36">
        <v>95</v>
      </c>
      <c r="FY36">
        <v>65</v>
      </c>
      <c r="GA36" t="s">
        <v>69</v>
      </c>
      <c r="GD36">
        <v>0</v>
      </c>
      <c r="GF36">
        <v>406860862</v>
      </c>
      <c r="GG36">
        <v>1</v>
      </c>
      <c r="GH36">
        <v>3</v>
      </c>
      <c r="GI36">
        <v>4</v>
      </c>
      <c r="GJ36">
        <v>0</v>
      </c>
      <c r="GK36">
        <f>ROUND(R36*(R12)/100,2)</f>
        <v>0</v>
      </c>
      <c r="GL36">
        <f>ROUND(IF(AND(BH36=3,BI36=3,FS36&lt;&gt;0),P36,0),2)</f>
        <v>0</v>
      </c>
      <c r="GM36">
        <f>ROUND(O36+X36+Y36+GK36,2)+GX36</f>
        <v>1135.56</v>
      </c>
      <c r="GN36">
        <f>IF(OR(BI36=0,BI36=1),ROUND(O36+X36+Y36+GK36,2),0)</f>
        <v>0</v>
      </c>
      <c r="GO36">
        <f>IF(BI36=2,ROUND(O36+X36+Y36+GK36,2),0)</f>
        <v>1135.56</v>
      </c>
      <c r="GP36">
        <f>IF(BI36=4,ROUND(O36+X36+Y36+GK36,2)+GX36,0)</f>
        <v>0</v>
      </c>
      <c r="GR36">
        <v>1</v>
      </c>
      <c r="GS36">
        <v>1</v>
      </c>
      <c r="GT36">
        <v>0</v>
      </c>
      <c r="GU36" t="s">
        <v>3</v>
      </c>
      <c r="GV36">
        <f>ROUND(GT36,2)</f>
        <v>0</v>
      </c>
      <c r="GW36">
        <v>1</v>
      </c>
      <c r="GX36">
        <f>ROUND(GV36*GW36*I36,2)</f>
        <v>0</v>
      </c>
      <c r="HA36">
        <v>0</v>
      </c>
      <c r="HB36">
        <v>0</v>
      </c>
      <c r="IK36">
        <v>0</v>
      </c>
    </row>
    <row r="37" spans="1:245" x14ac:dyDescent="0.2">
      <c r="A37">
        <v>17</v>
      </c>
      <c r="B37">
        <v>1</v>
      </c>
      <c r="C37">
        <f>ROW([4]SmtRes!A56)</f>
        <v>56</v>
      </c>
      <c r="D37">
        <f>ROW([4]EtalonRes!A48)</f>
        <v>48</v>
      </c>
      <c r="E37" t="s">
        <v>70</v>
      </c>
      <c r="F37" t="s">
        <v>71</v>
      </c>
      <c r="G37" t="s">
        <v>72</v>
      </c>
      <c r="H37" t="s">
        <v>14</v>
      </c>
      <c r="I37">
        <v>53</v>
      </c>
      <c r="J37">
        <v>0</v>
      </c>
      <c r="O37">
        <f>ROUND(CP37,2)</f>
        <v>12410.47</v>
      </c>
      <c r="P37">
        <f>ROUND(CQ37*I37,2)</f>
        <v>5094.0600000000004</v>
      </c>
      <c r="Q37">
        <f>ROUND(CR37*I37,2)</f>
        <v>0</v>
      </c>
      <c r="R37">
        <f>ROUND(CS37*I37,2)</f>
        <v>0</v>
      </c>
      <c r="S37">
        <f>ROUND(CT37*I37,2)</f>
        <v>7316.41</v>
      </c>
      <c r="T37">
        <f>ROUND(CU37*I37,2)</f>
        <v>0</v>
      </c>
      <c r="U37">
        <f>CV37*I37</f>
        <v>106</v>
      </c>
      <c r="V37">
        <f>CW37*I37</f>
        <v>0</v>
      </c>
      <c r="W37">
        <f>ROUND(CX37*I37,2)</f>
        <v>0</v>
      </c>
      <c r="X37">
        <f>ROUND(CY37,2)</f>
        <v>6731.1</v>
      </c>
      <c r="Y37">
        <f>ROUND(CZ37,2)</f>
        <v>4755.67</v>
      </c>
      <c r="AA37">
        <v>39047969</v>
      </c>
      <c r="AB37">
        <f>ROUND((AC37+AD37+AF37),2)</f>
        <v>30.77</v>
      </c>
      <c r="AC37">
        <f>ROUND((ES37),2)</f>
        <v>12.63</v>
      </c>
      <c r="AD37">
        <f>ROUND((((ET37)-(EU37))+AE37),2)</f>
        <v>0</v>
      </c>
      <c r="AE37">
        <f>ROUND((EU37),2)</f>
        <v>0</v>
      </c>
      <c r="AF37">
        <f>ROUND((EV37),2)</f>
        <v>18.14</v>
      </c>
      <c r="AG37">
        <f>ROUND((AP37),2)</f>
        <v>0</v>
      </c>
      <c r="AH37">
        <f>(EW37)</f>
        <v>2</v>
      </c>
      <c r="AI37">
        <f>(EX37)</f>
        <v>0</v>
      </c>
      <c r="AJ37">
        <f>ROUND((AS37),2)</f>
        <v>0</v>
      </c>
      <c r="AK37">
        <v>30.77</v>
      </c>
      <c r="AL37">
        <v>12.63</v>
      </c>
      <c r="AM37">
        <v>0</v>
      </c>
      <c r="AN37">
        <v>0</v>
      </c>
      <c r="AO37">
        <v>18.14</v>
      </c>
      <c r="AP37">
        <v>0</v>
      </c>
      <c r="AQ37">
        <v>2</v>
      </c>
      <c r="AR37">
        <v>0</v>
      </c>
      <c r="AS37">
        <v>0</v>
      </c>
      <c r="AT37">
        <v>92</v>
      </c>
      <c r="AU37">
        <v>65</v>
      </c>
      <c r="AV37">
        <v>1</v>
      </c>
      <c r="AW37">
        <v>1</v>
      </c>
      <c r="AZ37">
        <v>7.61</v>
      </c>
      <c r="BA37">
        <v>7.61</v>
      </c>
      <c r="BB37">
        <v>7.61</v>
      </c>
      <c r="BC37">
        <v>7.61</v>
      </c>
      <c r="BD37" t="s">
        <v>3</v>
      </c>
      <c r="BE37" t="s">
        <v>3</v>
      </c>
      <c r="BF37" t="s">
        <v>3</v>
      </c>
      <c r="BG37" t="s">
        <v>3</v>
      </c>
      <c r="BH37">
        <v>0</v>
      </c>
      <c r="BI37">
        <v>2</v>
      </c>
      <c r="BJ37" t="s">
        <v>73</v>
      </c>
      <c r="BM37">
        <v>110004</v>
      </c>
      <c r="BN37">
        <v>0</v>
      </c>
      <c r="BO37" t="s">
        <v>3</v>
      </c>
      <c r="BP37">
        <v>0</v>
      </c>
      <c r="BQ37">
        <v>3</v>
      </c>
      <c r="BR37">
        <v>0</v>
      </c>
      <c r="BS37">
        <v>7.61</v>
      </c>
      <c r="BT37">
        <v>1</v>
      </c>
      <c r="BU37">
        <v>1</v>
      </c>
      <c r="BV37">
        <v>1</v>
      </c>
      <c r="BW37">
        <v>1</v>
      </c>
      <c r="BX37">
        <v>1</v>
      </c>
      <c r="BY37" t="s">
        <v>3</v>
      </c>
      <c r="BZ37">
        <v>92</v>
      </c>
      <c r="CA37">
        <v>65</v>
      </c>
      <c r="CF37">
        <v>0</v>
      </c>
      <c r="CG37">
        <v>0</v>
      </c>
      <c r="CM37">
        <v>0</v>
      </c>
      <c r="CN37" t="s">
        <v>3</v>
      </c>
      <c r="CO37">
        <v>0</v>
      </c>
      <c r="CP37">
        <f>(P37+Q37+S37)</f>
        <v>12410.470000000001</v>
      </c>
      <c r="CQ37">
        <f>AC37*BC37</f>
        <v>96.114300000000014</v>
      </c>
      <c r="CR37">
        <f>AD37*BB37</f>
        <v>0</v>
      </c>
      <c r="CS37">
        <f>AE37*BS37</f>
        <v>0</v>
      </c>
      <c r="CT37">
        <f>AF37*BA37</f>
        <v>138.0454</v>
      </c>
      <c r="CU37">
        <f>AG37</f>
        <v>0</v>
      </c>
      <c r="CV37">
        <f>AH37</f>
        <v>2</v>
      </c>
      <c r="CW37">
        <f>AI37</f>
        <v>0</v>
      </c>
      <c r="CX37">
        <f>AJ37</f>
        <v>0</v>
      </c>
      <c r="CY37">
        <f>(((S37+R37)*AT37)/100)</f>
        <v>6731.0972000000002</v>
      </c>
      <c r="CZ37">
        <f>(((S37+R37)*AU37)/100)</f>
        <v>4755.6664999999994</v>
      </c>
      <c r="DC37" t="s">
        <v>3</v>
      </c>
      <c r="DD37" t="s">
        <v>3</v>
      </c>
      <c r="DE37" t="s">
        <v>3</v>
      </c>
      <c r="DF37" t="s">
        <v>3</v>
      </c>
      <c r="DG37" t="s">
        <v>3</v>
      </c>
      <c r="DH37" t="s">
        <v>3</v>
      </c>
      <c r="DI37" t="s">
        <v>3</v>
      </c>
      <c r="DJ37" t="s">
        <v>3</v>
      </c>
      <c r="DK37" t="s">
        <v>3</v>
      </c>
      <c r="DL37" t="s">
        <v>3</v>
      </c>
      <c r="DM37" t="s">
        <v>3</v>
      </c>
      <c r="DN37">
        <v>0</v>
      </c>
      <c r="DO37">
        <v>0</v>
      </c>
      <c r="DP37">
        <v>1</v>
      </c>
      <c r="DQ37">
        <v>1</v>
      </c>
      <c r="DU37">
        <v>1013</v>
      </c>
      <c r="DV37" t="s">
        <v>14</v>
      </c>
      <c r="DW37" t="s">
        <v>14</v>
      </c>
      <c r="DX37">
        <v>1</v>
      </c>
      <c r="EE37">
        <v>38092702</v>
      </c>
      <c r="EF37">
        <v>3</v>
      </c>
      <c r="EG37" t="s">
        <v>16</v>
      </c>
      <c r="EH37">
        <v>0</v>
      </c>
      <c r="EI37" t="s">
        <v>3</v>
      </c>
      <c r="EJ37">
        <v>2</v>
      </c>
      <c r="EK37">
        <v>110004</v>
      </c>
      <c r="EL37" t="s">
        <v>24</v>
      </c>
      <c r="EM37" t="s">
        <v>18</v>
      </c>
      <c r="EO37" t="s">
        <v>3</v>
      </c>
      <c r="EQ37">
        <v>0</v>
      </c>
      <c r="ER37">
        <v>30.77</v>
      </c>
      <c r="ES37">
        <v>12.63</v>
      </c>
      <c r="ET37">
        <v>0</v>
      </c>
      <c r="EU37">
        <v>0</v>
      </c>
      <c r="EV37">
        <v>18.14</v>
      </c>
      <c r="EW37">
        <v>2</v>
      </c>
      <c r="EX37">
        <v>0</v>
      </c>
      <c r="EY37">
        <v>0</v>
      </c>
      <c r="FQ37">
        <v>0</v>
      </c>
      <c r="FR37">
        <f>ROUND(IF(AND(BH37=3,BI37=3),P37,0),2)</f>
        <v>0</v>
      </c>
      <c r="FS37">
        <v>0</v>
      </c>
      <c r="FX37">
        <v>92</v>
      </c>
      <c r="FY37">
        <v>65</v>
      </c>
      <c r="GA37" t="s">
        <v>3</v>
      </c>
      <c r="GD37">
        <v>0</v>
      </c>
      <c r="GF37">
        <v>-1929198871</v>
      </c>
      <c r="GG37">
        <v>1</v>
      </c>
      <c r="GH37">
        <v>1</v>
      </c>
      <c r="GI37">
        <v>4</v>
      </c>
      <c r="GJ37">
        <v>0</v>
      </c>
      <c r="GK37">
        <f>ROUND(R37*(R12)/100,2)</f>
        <v>0</v>
      </c>
      <c r="GL37">
        <f>ROUND(IF(AND(BH37=3,BI37=3,FS37&lt;&gt;0),P37,0),2)</f>
        <v>0</v>
      </c>
      <c r="GM37">
        <f>ROUND(O37+X37+Y37+GK37,2)+GX37</f>
        <v>23897.24</v>
      </c>
      <c r="GN37">
        <f>IF(OR(BI37=0,BI37=1),ROUND(O37+X37+Y37+GK37,2),0)</f>
        <v>0</v>
      </c>
      <c r="GO37">
        <f>IF(BI37=2,ROUND(O37+X37+Y37+GK37,2),0)</f>
        <v>23897.24</v>
      </c>
      <c r="GP37">
        <f>IF(BI37=4,ROUND(O37+X37+Y37+GK37,2)+GX37,0)</f>
        <v>0</v>
      </c>
      <c r="GR37">
        <v>0</v>
      </c>
      <c r="GS37">
        <v>3</v>
      </c>
      <c r="GT37">
        <v>0</v>
      </c>
      <c r="GU37" t="s">
        <v>3</v>
      </c>
      <c r="GV37">
        <f>ROUND(GT37,2)</f>
        <v>0</v>
      </c>
      <c r="GW37">
        <v>1</v>
      </c>
      <c r="GX37">
        <f>ROUND(GV37*GW37*I37,2)</f>
        <v>0</v>
      </c>
      <c r="HA37">
        <v>0</v>
      </c>
      <c r="HB37">
        <v>0</v>
      </c>
      <c r="IK37">
        <v>0</v>
      </c>
    </row>
    <row r="38" spans="1:245" x14ac:dyDescent="0.2">
      <c r="A38">
        <v>18</v>
      </c>
      <c r="B38">
        <v>1</v>
      </c>
      <c r="C38">
        <v>56</v>
      </c>
      <c r="E38" t="s">
        <v>74</v>
      </c>
      <c r="F38" t="s">
        <v>75</v>
      </c>
      <c r="G38" t="s">
        <v>76</v>
      </c>
      <c r="H38" t="s">
        <v>14</v>
      </c>
      <c r="I38">
        <f>I37*J38</f>
        <v>53</v>
      </c>
      <c r="J38">
        <v>1</v>
      </c>
      <c r="O38">
        <f>ROUND(CP38,2)</f>
        <v>59108.01</v>
      </c>
      <c r="P38">
        <f>ROUND(CQ38*I38,2)</f>
        <v>59108.01</v>
      </c>
      <c r="Q38">
        <f>ROUND(CR38*I38,2)</f>
        <v>0</v>
      </c>
      <c r="R38">
        <f>ROUND(CS38*I38,2)</f>
        <v>0</v>
      </c>
      <c r="S38">
        <f>ROUND(CT38*I38,2)</f>
        <v>0</v>
      </c>
      <c r="T38">
        <f>ROUND(CU38*I38,2)</f>
        <v>0</v>
      </c>
      <c r="U38">
        <f>CV38*I38</f>
        <v>0</v>
      </c>
      <c r="V38">
        <f>CW38*I38</f>
        <v>0</v>
      </c>
      <c r="W38">
        <f>ROUND(CX38*I38,2)</f>
        <v>0</v>
      </c>
      <c r="X38">
        <f>ROUND(CY38,2)</f>
        <v>0</v>
      </c>
      <c r="Y38">
        <f>ROUND(CZ38,2)</f>
        <v>0</v>
      </c>
      <c r="AA38">
        <v>39047969</v>
      </c>
      <c r="AB38">
        <f>ROUND((AC38+AD38+AF38),2)</f>
        <v>146.55000000000001</v>
      </c>
      <c r="AC38">
        <f>ROUND((ES38),2)</f>
        <v>146.55000000000001</v>
      </c>
      <c r="AD38">
        <f>ROUND((((ET38)-(EU38))+AE38),2)</f>
        <v>0</v>
      </c>
      <c r="AE38">
        <f>ROUND((EU38),2)</f>
        <v>0</v>
      </c>
      <c r="AF38">
        <f>ROUND((EV38),2)</f>
        <v>0</v>
      </c>
      <c r="AG38">
        <f>ROUND((AP38),2)</f>
        <v>0</v>
      </c>
      <c r="AH38">
        <f>(EW38)</f>
        <v>0</v>
      </c>
      <c r="AI38">
        <f>(EX38)</f>
        <v>0</v>
      </c>
      <c r="AJ38">
        <f>ROUND((AS38),2)</f>
        <v>0</v>
      </c>
      <c r="AK38">
        <v>146.55000000000001</v>
      </c>
      <c r="AL38">
        <v>146.55000000000001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  <c r="AS38">
        <v>0</v>
      </c>
      <c r="AT38">
        <v>92</v>
      </c>
      <c r="AU38">
        <v>65</v>
      </c>
      <c r="AV38">
        <v>1</v>
      </c>
      <c r="AW38">
        <v>1</v>
      </c>
      <c r="AZ38">
        <v>7.61</v>
      </c>
      <c r="BA38">
        <v>1</v>
      </c>
      <c r="BB38">
        <v>1</v>
      </c>
      <c r="BC38">
        <v>7.61</v>
      </c>
      <c r="BD38" t="s">
        <v>3</v>
      </c>
      <c r="BE38" t="s">
        <v>3</v>
      </c>
      <c r="BF38" t="s">
        <v>3</v>
      </c>
      <c r="BG38" t="s">
        <v>3</v>
      </c>
      <c r="BH38">
        <v>3</v>
      </c>
      <c r="BI38">
        <v>2</v>
      </c>
      <c r="BJ38" t="s">
        <v>3</v>
      </c>
      <c r="BM38">
        <v>110004</v>
      </c>
      <c r="BN38">
        <v>0</v>
      </c>
      <c r="BO38" t="s">
        <v>3</v>
      </c>
      <c r="BP38">
        <v>0</v>
      </c>
      <c r="BQ38">
        <v>3</v>
      </c>
      <c r="BR38">
        <v>0</v>
      </c>
      <c r="BS38">
        <v>1</v>
      </c>
      <c r="BT38">
        <v>1</v>
      </c>
      <c r="BU38">
        <v>1</v>
      </c>
      <c r="BV38">
        <v>1</v>
      </c>
      <c r="BW38">
        <v>1</v>
      </c>
      <c r="BX38">
        <v>1</v>
      </c>
      <c r="BY38" t="s">
        <v>3</v>
      </c>
      <c r="BZ38">
        <v>92</v>
      </c>
      <c r="CA38">
        <v>65</v>
      </c>
      <c r="CF38">
        <v>0</v>
      </c>
      <c r="CG38">
        <v>0</v>
      </c>
      <c r="CM38">
        <v>0</v>
      </c>
      <c r="CN38" t="s">
        <v>3</v>
      </c>
      <c r="CO38">
        <v>0</v>
      </c>
      <c r="CP38">
        <f>(P38+Q38+S38)</f>
        <v>59108.01</v>
      </c>
      <c r="CQ38">
        <f>AC38*BC38</f>
        <v>1115.2455000000002</v>
      </c>
      <c r="CR38">
        <f>AD38*BB38</f>
        <v>0</v>
      </c>
      <c r="CS38">
        <f>AE38*BS38</f>
        <v>0</v>
      </c>
      <c r="CT38">
        <f>AF38*BA38</f>
        <v>0</v>
      </c>
      <c r="CU38">
        <f>AG38</f>
        <v>0</v>
      </c>
      <c r="CV38">
        <f>AH38</f>
        <v>0</v>
      </c>
      <c r="CW38">
        <f>AI38</f>
        <v>0</v>
      </c>
      <c r="CX38">
        <f>AJ38</f>
        <v>0</v>
      </c>
      <c r="CY38">
        <f>(((S38+R38)*AT38)/100)</f>
        <v>0</v>
      </c>
      <c r="CZ38">
        <f>(((S38+R38)*AU38)/100)</f>
        <v>0</v>
      </c>
      <c r="DC38" t="s">
        <v>3</v>
      </c>
      <c r="DD38" t="s">
        <v>3</v>
      </c>
      <c r="DE38" t="s">
        <v>3</v>
      </c>
      <c r="DF38" t="s">
        <v>3</v>
      </c>
      <c r="DG38" t="s">
        <v>3</v>
      </c>
      <c r="DH38" t="s">
        <v>3</v>
      </c>
      <c r="DI38" t="s">
        <v>3</v>
      </c>
      <c r="DJ38" t="s">
        <v>3</v>
      </c>
      <c r="DK38" t="s">
        <v>3</v>
      </c>
      <c r="DL38" t="s">
        <v>3</v>
      </c>
      <c r="DM38" t="s">
        <v>3</v>
      </c>
      <c r="DN38">
        <v>0</v>
      </c>
      <c r="DO38">
        <v>0</v>
      </c>
      <c r="DP38">
        <v>1</v>
      </c>
      <c r="DQ38">
        <v>1</v>
      </c>
      <c r="DU38">
        <v>1013</v>
      </c>
      <c r="DV38" t="s">
        <v>14</v>
      </c>
      <c r="DW38" t="s">
        <v>14</v>
      </c>
      <c r="DX38">
        <v>1</v>
      </c>
      <c r="EE38">
        <v>38092702</v>
      </c>
      <c r="EF38">
        <v>3</v>
      </c>
      <c r="EG38" t="s">
        <v>16</v>
      </c>
      <c r="EH38">
        <v>0</v>
      </c>
      <c r="EI38" t="s">
        <v>3</v>
      </c>
      <c r="EJ38">
        <v>2</v>
      </c>
      <c r="EK38">
        <v>110004</v>
      </c>
      <c r="EL38" t="s">
        <v>24</v>
      </c>
      <c r="EM38" t="s">
        <v>18</v>
      </c>
      <c r="EO38" t="s">
        <v>3</v>
      </c>
      <c r="EQ38">
        <v>0</v>
      </c>
      <c r="ER38">
        <v>1115.25</v>
      </c>
      <c r="ES38">
        <v>146.55000000000001</v>
      </c>
      <c r="ET38">
        <v>0</v>
      </c>
      <c r="EU38">
        <v>0</v>
      </c>
      <c r="EV38">
        <v>0</v>
      </c>
      <c r="EW38">
        <v>0</v>
      </c>
      <c r="EX38">
        <v>0</v>
      </c>
      <c r="EZ38">
        <v>5</v>
      </c>
      <c r="FC38">
        <v>1</v>
      </c>
      <c r="FD38">
        <v>18</v>
      </c>
      <c r="FF38">
        <v>1316</v>
      </c>
      <c r="FQ38">
        <v>0</v>
      </c>
      <c r="FR38">
        <f>ROUND(IF(AND(BH38=3,BI38=3),P38,0),2)</f>
        <v>0</v>
      </c>
      <c r="FS38">
        <v>0</v>
      </c>
      <c r="FX38">
        <v>92</v>
      </c>
      <c r="FY38">
        <v>65</v>
      </c>
      <c r="GA38" t="s">
        <v>77</v>
      </c>
      <c r="GD38">
        <v>0</v>
      </c>
      <c r="GF38">
        <v>255710640</v>
      </c>
      <c r="GG38">
        <v>1</v>
      </c>
      <c r="GH38">
        <v>3</v>
      </c>
      <c r="GI38">
        <v>4</v>
      </c>
      <c r="GJ38">
        <v>0</v>
      </c>
      <c r="GK38">
        <f>ROUND(R38*(R12)/100,2)</f>
        <v>0</v>
      </c>
      <c r="GL38">
        <f>ROUND(IF(AND(BH38=3,BI38=3,FS38&lt;&gt;0),P38,0),2)</f>
        <v>0</v>
      </c>
      <c r="GM38">
        <f>ROUND(O38+X38+Y38+GK38,2)+GX38</f>
        <v>59108.01</v>
      </c>
      <c r="GN38">
        <f>IF(OR(BI38=0,BI38=1),ROUND(O38+X38+Y38+GK38,2),0)</f>
        <v>0</v>
      </c>
      <c r="GO38">
        <f>IF(BI38=2,ROUND(O38+X38+Y38+GK38,2),0)</f>
        <v>59108.01</v>
      </c>
      <c r="GP38">
        <f>IF(BI38=4,ROUND(O38+X38+Y38+GK38,2)+GX38,0)</f>
        <v>0</v>
      </c>
      <c r="GR38">
        <v>1</v>
      </c>
      <c r="GS38">
        <v>1</v>
      </c>
      <c r="GT38">
        <v>0</v>
      </c>
      <c r="GU38" t="s">
        <v>3</v>
      </c>
      <c r="GV38">
        <f>ROUND(GT38,2)</f>
        <v>0</v>
      </c>
      <c r="GW38">
        <v>1</v>
      </c>
      <c r="GX38">
        <f>ROUND(GV38*GW38*I38,2)</f>
        <v>0</v>
      </c>
      <c r="HA38">
        <v>0</v>
      </c>
      <c r="HB38">
        <v>0</v>
      </c>
      <c r="IK38">
        <v>0</v>
      </c>
    </row>
    <row r="39" spans="1:245" x14ac:dyDescent="0.2">
      <c r="A39">
        <v>17</v>
      </c>
      <c r="B39">
        <v>1</v>
      </c>
      <c r="C39">
        <f>ROW([4]SmtRes!A63)</f>
        <v>63</v>
      </c>
      <c r="D39">
        <f>ROW([4]EtalonRes!A54)</f>
        <v>54</v>
      </c>
      <c r="E39" t="s">
        <v>78</v>
      </c>
      <c r="F39" t="s">
        <v>79</v>
      </c>
      <c r="G39" t="s">
        <v>80</v>
      </c>
      <c r="H39" t="s">
        <v>14</v>
      </c>
      <c r="I39">
        <v>1</v>
      </c>
      <c r="J39">
        <v>0</v>
      </c>
      <c r="O39">
        <f>ROUND(CP39,2)</f>
        <v>307.98</v>
      </c>
      <c r="P39">
        <f>ROUND(CQ39*I39,2)</f>
        <v>157.15</v>
      </c>
      <c r="Q39">
        <f>ROUND(CR39*I39,2)</f>
        <v>0</v>
      </c>
      <c r="R39">
        <f>ROUND(CS39*I39,2)</f>
        <v>0</v>
      </c>
      <c r="S39">
        <f>ROUND(CT39*I39,2)</f>
        <v>150.83000000000001</v>
      </c>
      <c r="T39">
        <f>ROUND(CU39*I39,2)</f>
        <v>0</v>
      </c>
      <c r="U39">
        <f>CV39*I39</f>
        <v>2.06</v>
      </c>
      <c r="V39">
        <f>CW39*I39</f>
        <v>0</v>
      </c>
      <c r="W39">
        <f>ROUND(CX39*I39,2)</f>
        <v>0</v>
      </c>
      <c r="X39">
        <f>ROUND(CY39,2)</f>
        <v>143.29</v>
      </c>
      <c r="Y39">
        <f>ROUND(CZ39,2)</f>
        <v>98.04</v>
      </c>
      <c r="AA39">
        <v>39047969</v>
      </c>
      <c r="AB39">
        <f>ROUND((AC39+AD39+AF39),2)</f>
        <v>40.47</v>
      </c>
      <c r="AC39">
        <f>ROUND((ES39),2)</f>
        <v>20.65</v>
      </c>
      <c r="AD39">
        <f>ROUND((((ET39)-(EU39))+AE39),2)</f>
        <v>0</v>
      </c>
      <c r="AE39">
        <f>ROUND((EU39),2)</f>
        <v>0</v>
      </c>
      <c r="AF39">
        <f>ROUND((EV39),2)</f>
        <v>19.82</v>
      </c>
      <c r="AG39">
        <f>ROUND((AP39),2)</f>
        <v>0</v>
      </c>
      <c r="AH39">
        <f>(EW39)</f>
        <v>2.06</v>
      </c>
      <c r="AI39">
        <f>(EX39)</f>
        <v>0</v>
      </c>
      <c r="AJ39">
        <f>ROUND((AS39),2)</f>
        <v>0</v>
      </c>
      <c r="AK39">
        <v>40.47</v>
      </c>
      <c r="AL39">
        <v>20.65</v>
      </c>
      <c r="AM39">
        <v>0</v>
      </c>
      <c r="AN39">
        <v>0</v>
      </c>
      <c r="AO39">
        <v>19.82</v>
      </c>
      <c r="AP39">
        <v>0</v>
      </c>
      <c r="AQ39">
        <v>2.06</v>
      </c>
      <c r="AR39">
        <v>0</v>
      </c>
      <c r="AS39">
        <v>0</v>
      </c>
      <c r="AT39">
        <v>95</v>
      </c>
      <c r="AU39">
        <v>65</v>
      </c>
      <c r="AV39">
        <v>1</v>
      </c>
      <c r="AW39">
        <v>1</v>
      </c>
      <c r="AZ39">
        <v>7.61</v>
      </c>
      <c r="BA39">
        <v>7.61</v>
      </c>
      <c r="BB39">
        <v>7.61</v>
      </c>
      <c r="BC39">
        <v>7.61</v>
      </c>
      <c r="BD39" t="s">
        <v>3</v>
      </c>
      <c r="BE39" t="s">
        <v>3</v>
      </c>
      <c r="BF39" t="s">
        <v>3</v>
      </c>
      <c r="BG39" t="s">
        <v>3</v>
      </c>
      <c r="BH39">
        <v>0</v>
      </c>
      <c r="BI39">
        <v>2</v>
      </c>
      <c r="BJ39" t="s">
        <v>81</v>
      </c>
      <c r="BM39">
        <v>108001</v>
      </c>
      <c r="BN39">
        <v>0</v>
      </c>
      <c r="BO39" t="s">
        <v>3</v>
      </c>
      <c r="BP39">
        <v>0</v>
      </c>
      <c r="BQ39">
        <v>3</v>
      </c>
      <c r="BR39">
        <v>0</v>
      </c>
      <c r="BS39">
        <v>7.61</v>
      </c>
      <c r="BT39">
        <v>1</v>
      </c>
      <c r="BU39">
        <v>1</v>
      </c>
      <c r="BV39">
        <v>1</v>
      </c>
      <c r="BW39">
        <v>1</v>
      </c>
      <c r="BX39">
        <v>1</v>
      </c>
      <c r="BY39" t="s">
        <v>3</v>
      </c>
      <c r="BZ39">
        <v>95</v>
      </c>
      <c r="CA39">
        <v>65</v>
      </c>
      <c r="CF39">
        <v>0</v>
      </c>
      <c r="CG39">
        <v>0</v>
      </c>
      <c r="CM39">
        <v>0</v>
      </c>
      <c r="CN39" t="s">
        <v>3</v>
      </c>
      <c r="CO39">
        <v>0</v>
      </c>
      <c r="CP39">
        <f>(P39+Q39+S39)</f>
        <v>307.98</v>
      </c>
      <c r="CQ39">
        <f>AC39*BC39</f>
        <v>157.1465</v>
      </c>
      <c r="CR39">
        <f>AD39*BB39</f>
        <v>0</v>
      </c>
      <c r="CS39">
        <f>AE39*BS39</f>
        <v>0</v>
      </c>
      <c r="CT39">
        <f>AF39*BA39</f>
        <v>150.83020000000002</v>
      </c>
      <c r="CU39">
        <f>AG39</f>
        <v>0</v>
      </c>
      <c r="CV39">
        <f>AH39</f>
        <v>2.06</v>
      </c>
      <c r="CW39">
        <f>AI39</f>
        <v>0</v>
      </c>
      <c r="CX39">
        <f>AJ39</f>
        <v>0</v>
      </c>
      <c r="CY39">
        <f>(((S39+R39)*AT39)/100)</f>
        <v>143.2885</v>
      </c>
      <c r="CZ39">
        <f>(((S39+R39)*AU39)/100)</f>
        <v>98.039500000000004</v>
      </c>
      <c r="DC39" t="s">
        <v>3</v>
      </c>
      <c r="DD39" t="s">
        <v>3</v>
      </c>
      <c r="DE39" t="s">
        <v>3</v>
      </c>
      <c r="DF39" t="s">
        <v>3</v>
      </c>
      <c r="DG39" t="s">
        <v>3</v>
      </c>
      <c r="DH39" t="s">
        <v>3</v>
      </c>
      <c r="DI39" t="s">
        <v>3</v>
      </c>
      <c r="DJ39" t="s">
        <v>3</v>
      </c>
      <c r="DK39" t="s">
        <v>3</v>
      </c>
      <c r="DL39" t="s">
        <v>3</v>
      </c>
      <c r="DM39" t="s">
        <v>3</v>
      </c>
      <c r="DN39">
        <v>0</v>
      </c>
      <c r="DO39">
        <v>0</v>
      </c>
      <c r="DP39">
        <v>1</v>
      </c>
      <c r="DQ39">
        <v>1</v>
      </c>
      <c r="DU39">
        <v>1013</v>
      </c>
      <c r="DV39" t="s">
        <v>14</v>
      </c>
      <c r="DW39" t="s">
        <v>14</v>
      </c>
      <c r="DX39">
        <v>1</v>
      </c>
      <c r="EE39">
        <v>38092698</v>
      </c>
      <c r="EF39">
        <v>3</v>
      </c>
      <c r="EG39" t="s">
        <v>16</v>
      </c>
      <c r="EH39">
        <v>0</v>
      </c>
      <c r="EI39" t="s">
        <v>3</v>
      </c>
      <c r="EJ39">
        <v>2</v>
      </c>
      <c r="EK39">
        <v>108001</v>
      </c>
      <c r="EL39" t="s">
        <v>56</v>
      </c>
      <c r="EM39" t="s">
        <v>57</v>
      </c>
      <c r="EO39" t="s">
        <v>3</v>
      </c>
      <c r="EQ39">
        <v>0</v>
      </c>
      <c r="ER39">
        <v>40.47</v>
      </c>
      <c r="ES39">
        <v>20.65</v>
      </c>
      <c r="ET39">
        <v>0</v>
      </c>
      <c r="EU39">
        <v>0</v>
      </c>
      <c r="EV39">
        <v>19.82</v>
      </c>
      <c r="EW39">
        <v>2.06</v>
      </c>
      <c r="EX39">
        <v>0</v>
      </c>
      <c r="EY39">
        <v>0</v>
      </c>
      <c r="FQ39">
        <v>0</v>
      </c>
      <c r="FR39">
        <f>ROUND(IF(AND(BH39=3,BI39=3),P39,0),2)</f>
        <v>0</v>
      </c>
      <c r="FS39">
        <v>0</v>
      </c>
      <c r="FX39">
        <v>95</v>
      </c>
      <c r="FY39">
        <v>65</v>
      </c>
      <c r="GA39" t="s">
        <v>3</v>
      </c>
      <c r="GD39">
        <v>0</v>
      </c>
      <c r="GF39">
        <v>738431497</v>
      </c>
      <c r="GG39">
        <v>1</v>
      </c>
      <c r="GH39">
        <v>1</v>
      </c>
      <c r="GI39">
        <v>4</v>
      </c>
      <c r="GJ39">
        <v>0</v>
      </c>
      <c r="GK39">
        <f>ROUND(R39*(R12)/100,2)</f>
        <v>0</v>
      </c>
      <c r="GL39">
        <f>ROUND(IF(AND(BH39=3,BI39=3,FS39&lt;&gt;0),P39,0),2)</f>
        <v>0</v>
      </c>
      <c r="GM39">
        <f>ROUND(O39+X39+Y39+GK39,2)+GX39</f>
        <v>549.30999999999995</v>
      </c>
      <c r="GN39">
        <f>IF(OR(BI39=0,BI39=1),ROUND(O39+X39+Y39+GK39,2),0)</f>
        <v>0</v>
      </c>
      <c r="GO39">
        <f>IF(BI39=2,ROUND(O39+X39+Y39+GK39,2),0)</f>
        <v>549.30999999999995</v>
      </c>
      <c r="GP39">
        <f>IF(BI39=4,ROUND(O39+X39+Y39+GK39,2)+GX39,0)</f>
        <v>0</v>
      </c>
      <c r="GR39">
        <v>0</v>
      </c>
      <c r="GS39">
        <v>3</v>
      </c>
      <c r="GT39">
        <v>0</v>
      </c>
      <c r="GU39" t="s">
        <v>3</v>
      </c>
      <c r="GV39">
        <f>ROUND(GT39,2)</f>
        <v>0</v>
      </c>
      <c r="GW39">
        <v>1</v>
      </c>
      <c r="GX39">
        <f>ROUND(GV39*GW39*I39,2)</f>
        <v>0</v>
      </c>
      <c r="HA39">
        <v>0</v>
      </c>
      <c r="HB39">
        <v>0</v>
      </c>
      <c r="IK39">
        <v>0</v>
      </c>
    </row>
    <row r="40" spans="1:245" x14ac:dyDescent="0.2">
      <c r="A40">
        <v>18</v>
      </c>
      <c r="B40">
        <v>1</v>
      </c>
      <c r="C40">
        <v>62</v>
      </c>
      <c r="E40" t="s">
        <v>82</v>
      </c>
      <c r="F40" t="s">
        <v>83</v>
      </c>
      <c r="G40" t="s">
        <v>84</v>
      </c>
      <c r="H40" t="s">
        <v>22</v>
      </c>
      <c r="I40">
        <f>I39*J40</f>
        <v>1</v>
      </c>
      <c r="J40">
        <v>1</v>
      </c>
      <c r="O40">
        <f>ROUND(CP40,2)</f>
        <v>589.78</v>
      </c>
      <c r="P40">
        <f>ROUND(CQ40*I40,2)</f>
        <v>589.78</v>
      </c>
      <c r="Q40">
        <f>ROUND(CR40*I40,2)</f>
        <v>0</v>
      </c>
      <c r="R40">
        <f>ROUND(CS40*I40,2)</f>
        <v>0</v>
      </c>
      <c r="S40">
        <f>ROUND(CT40*I40,2)</f>
        <v>0</v>
      </c>
      <c r="T40">
        <f>ROUND(CU40*I40,2)</f>
        <v>0</v>
      </c>
      <c r="U40">
        <f>CV40*I40</f>
        <v>0</v>
      </c>
      <c r="V40">
        <f>CW40*I40</f>
        <v>0</v>
      </c>
      <c r="W40">
        <f>ROUND(CX40*I40,2)</f>
        <v>0</v>
      </c>
      <c r="X40">
        <f>ROUND(CY40,2)</f>
        <v>0</v>
      </c>
      <c r="Y40">
        <f>ROUND(CZ40,2)</f>
        <v>0</v>
      </c>
      <c r="AA40">
        <v>39047969</v>
      </c>
      <c r="AB40">
        <f>ROUND((AC40+AD40+AF40),2)</f>
        <v>77.5</v>
      </c>
      <c r="AC40">
        <f>ROUND((ES40),2)</f>
        <v>77.5</v>
      </c>
      <c r="AD40">
        <f>ROUND((((ET40)-(EU40))+AE40),2)</f>
        <v>0</v>
      </c>
      <c r="AE40">
        <f>ROUND((EU40),2)</f>
        <v>0</v>
      </c>
      <c r="AF40">
        <f>ROUND((EV40),2)</f>
        <v>0</v>
      </c>
      <c r="AG40">
        <f>ROUND((AP40),2)</f>
        <v>0</v>
      </c>
      <c r="AH40">
        <f>(EW40)</f>
        <v>0</v>
      </c>
      <c r="AI40">
        <f>(EX40)</f>
        <v>0</v>
      </c>
      <c r="AJ40">
        <f>ROUND((AS40),2)</f>
        <v>0</v>
      </c>
      <c r="AK40">
        <v>77.5</v>
      </c>
      <c r="AL40">
        <v>77.5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  <c r="AS40">
        <v>0</v>
      </c>
      <c r="AT40">
        <v>95</v>
      </c>
      <c r="AU40">
        <v>65</v>
      </c>
      <c r="AV40">
        <v>1</v>
      </c>
      <c r="AW40">
        <v>1</v>
      </c>
      <c r="AZ40">
        <v>7.61</v>
      </c>
      <c r="BA40">
        <v>1</v>
      </c>
      <c r="BB40">
        <v>1</v>
      </c>
      <c r="BC40">
        <v>7.61</v>
      </c>
      <c r="BD40" t="s">
        <v>3</v>
      </c>
      <c r="BE40" t="s">
        <v>3</v>
      </c>
      <c r="BF40" t="s">
        <v>3</v>
      </c>
      <c r="BG40" t="s">
        <v>3</v>
      </c>
      <c r="BH40">
        <v>3</v>
      </c>
      <c r="BI40">
        <v>2</v>
      </c>
      <c r="BJ40" t="s">
        <v>85</v>
      </c>
      <c r="BM40">
        <v>108001</v>
      </c>
      <c r="BN40">
        <v>0</v>
      </c>
      <c r="BO40" t="s">
        <v>3</v>
      </c>
      <c r="BP40">
        <v>0</v>
      </c>
      <c r="BQ40">
        <v>3</v>
      </c>
      <c r="BR40">
        <v>0</v>
      </c>
      <c r="BS40">
        <v>1</v>
      </c>
      <c r="BT40">
        <v>1</v>
      </c>
      <c r="BU40">
        <v>1</v>
      </c>
      <c r="BV40">
        <v>1</v>
      </c>
      <c r="BW40">
        <v>1</v>
      </c>
      <c r="BX40">
        <v>1</v>
      </c>
      <c r="BY40" t="s">
        <v>3</v>
      </c>
      <c r="BZ40">
        <v>95</v>
      </c>
      <c r="CA40">
        <v>65</v>
      </c>
      <c r="CF40">
        <v>0</v>
      </c>
      <c r="CG40">
        <v>0</v>
      </c>
      <c r="CM40">
        <v>0</v>
      </c>
      <c r="CN40" t="s">
        <v>3</v>
      </c>
      <c r="CO40">
        <v>0</v>
      </c>
      <c r="CP40">
        <f>(P40+Q40+S40)</f>
        <v>589.78</v>
      </c>
      <c r="CQ40">
        <f>AC40*BC40</f>
        <v>589.77499999999998</v>
      </c>
      <c r="CR40">
        <f>AD40*BB40</f>
        <v>0</v>
      </c>
      <c r="CS40">
        <f>AE40*BS40</f>
        <v>0</v>
      </c>
      <c r="CT40">
        <f>AF40*BA40</f>
        <v>0</v>
      </c>
      <c r="CU40">
        <f>AG40</f>
        <v>0</v>
      </c>
      <c r="CV40">
        <f>AH40</f>
        <v>0</v>
      </c>
      <c r="CW40">
        <f>AI40</f>
        <v>0</v>
      </c>
      <c r="CX40">
        <f>AJ40</f>
        <v>0</v>
      </c>
      <c r="CY40">
        <f>(((S40+R40)*AT40)/100)</f>
        <v>0</v>
      </c>
      <c r="CZ40">
        <f>(((S40+R40)*AU40)/100)</f>
        <v>0</v>
      </c>
      <c r="DC40" t="s">
        <v>3</v>
      </c>
      <c r="DD40" t="s">
        <v>3</v>
      </c>
      <c r="DE40" t="s">
        <v>3</v>
      </c>
      <c r="DF40" t="s">
        <v>3</v>
      </c>
      <c r="DG40" t="s">
        <v>3</v>
      </c>
      <c r="DH40" t="s">
        <v>3</v>
      </c>
      <c r="DI40" t="s">
        <v>3</v>
      </c>
      <c r="DJ40" t="s">
        <v>3</v>
      </c>
      <c r="DK40" t="s">
        <v>3</v>
      </c>
      <c r="DL40" t="s">
        <v>3</v>
      </c>
      <c r="DM40" t="s">
        <v>3</v>
      </c>
      <c r="DN40">
        <v>0</v>
      </c>
      <c r="DO40">
        <v>0</v>
      </c>
      <c r="DP40">
        <v>1</v>
      </c>
      <c r="DQ40">
        <v>1</v>
      </c>
      <c r="DU40">
        <v>1010</v>
      </c>
      <c r="DV40" t="s">
        <v>22</v>
      </c>
      <c r="DW40" t="s">
        <v>22</v>
      </c>
      <c r="DX40">
        <v>1</v>
      </c>
      <c r="EE40">
        <v>38092698</v>
      </c>
      <c r="EF40">
        <v>3</v>
      </c>
      <c r="EG40" t="s">
        <v>16</v>
      </c>
      <c r="EH40">
        <v>0</v>
      </c>
      <c r="EI40" t="s">
        <v>3</v>
      </c>
      <c r="EJ40">
        <v>2</v>
      </c>
      <c r="EK40">
        <v>108001</v>
      </c>
      <c r="EL40" t="s">
        <v>56</v>
      </c>
      <c r="EM40" t="s">
        <v>57</v>
      </c>
      <c r="EO40" t="s">
        <v>3</v>
      </c>
      <c r="EQ40">
        <v>0</v>
      </c>
      <c r="ER40">
        <v>77.5</v>
      </c>
      <c r="ES40">
        <v>77.5</v>
      </c>
      <c r="ET40">
        <v>0</v>
      </c>
      <c r="EU40">
        <v>0</v>
      </c>
      <c r="EV40">
        <v>0</v>
      </c>
      <c r="EW40">
        <v>0</v>
      </c>
      <c r="EX40">
        <v>0</v>
      </c>
      <c r="FQ40">
        <v>0</v>
      </c>
      <c r="FR40">
        <f>ROUND(IF(AND(BH40=3,BI40=3),P40,0),2)</f>
        <v>0</v>
      </c>
      <c r="FS40">
        <v>0</v>
      </c>
      <c r="FX40">
        <v>95</v>
      </c>
      <c r="FY40">
        <v>65</v>
      </c>
      <c r="GA40" t="s">
        <v>3</v>
      </c>
      <c r="GD40">
        <v>0</v>
      </c>
      <c r="GF40">
        <v>-565215675</v>
      </c>
      <c r="GG40">
        <v>1</v>
      </c>
      <c r="GH40">
        <v>1</v>
      </c>
      <c r="GI40">
        <v>4</v>
      </c>
      <c r="GJ40">
        <v>0</v>
      </c>
      <c r="GK40">
        <f>ROUND(R40*(R12)/100,2)</f>
        <v>0</v>
      </c>
      <c r="GL40">
        <f>ROUND(IF(AND(BH40=3,BI40=3,FS40&lt;&gt;0),P40,0),2)</f>
        <v>0</v>
      </c>
      <c r="GM40">
        <f>ROUND(O40+X40+Y40+GK40,2)+GX40</f>
        <v>589.78</v>
      </c>
      <c r="GN40">
        <f>IF(OR(BI40=0,BI40=1),ROUND(O40+X40+Y40+GK40,2),0)</f>
        <v>0</v>
      </c>
      <c r="GO40">
        <f>IF(BI40=2,ROUND(O40+X40+Y40+GK40,2),0)</f>
        <v>589.78</v>
      </c>
      <c r="GP40">
        <f>IF(BI40=4,ROUND(O40+X40+Y40+GK40,2)+GX40,0)</f>
        <v>0</v>
      </c>
      <c r="GR40">
        <v>0</v>
      </c>
      <c r="GS40">
        <v>3</v>
      </c>
      <c r="GT40">
        <v>0</v>
      </c>
      <c r="GU40" t="s">
        <v>3</v>
      </c>
      <c r="GV40">
        <f>ROUND(GT40,2)</f>
        <v>0</v>
      </c>
      <c r="GW40">
        <v>1</v>
      </c>
      <c r="GX40">
        <f>ROUND(GV40*GW40*I40,2)</f>
        <v>0</v>
      </c>
      <c r="HA40">
        <v>0</v>
      </c>
      <c r="HB40">
        <v>0</v>
      </c>
      <c r="IK40">
        <v>0</v>
      </c>
    </row>
    <row r="41" spans="1:245" x14ac:dyDescent="0.2">
      <c r="A41">
        <v>17</v>
      </c>
      <c r="B41">
        <v>1</v>
      </c>
      <c r="C41">
        <f>ROW([4]SmtRes!A72)</f>
        <v>72</v>
      </c>
      <c r="D41">
        <f>ROW([4]EtalonRes!A62)</f>
        <v>62</v>
      </c>
      <c r="E41" t="s">
        <v>86</v>
      </c>
      <c r="F41" t="s">
        <v>87</v>
      </c>
      <c r="G41" t="s">
        <v>88</v>
      </c>
      <c r="H41" t="s">
        <v>14</v>
      </c>
      <c r="I41">
        <v>1</v>
      </c>
      <c r="J41">
        <v>0</v>
      </c>
      <c r="O41">
        <f>ROUND(CP41,2)</f>
        <v>254.32</v>
      </c>
      <c r="P41">
        <f>ROUND(CQ41*I41,2)</f>
        <v>47.18</v>
      </c>
      <c r="Q41">
        <f>ROUND(CR41*I41,2)</f>
        <v>135.22999999999999</v>
      </c>
      <c r="R41">
        <f>ROUND(CS41*I41,2)</f>
        <v>19.100000000000001</v>
      </c>
      <c r="S41">
        <f>ROUND(CT41*I41,2)</f>
        <v>71.91</v>
      </c>
      <c r="T41">
        <f>ROUND(CU41*I41,2)</f>
        <v>0</v>
      </c>
      <c r="U41">
        <f>CV41*I41</f>
        <v>0.9</v>
      </c>
      <c r="V41">
        <f>CW41*I41</f>
        <v>0.2</v>
      </c>
      <c r="W41">
        <f>ROUND(CX41*I41,2)</f>
        <v>0</v>
      </c>
      <c r="X41">
        <f>ROUND(CY41,2)</f>
        <v>86.46</v>
      </c>
      <c r="Y41">
        <f>ROUND(CZ41,2)</f>
        <v>59.16</v>
      </c>
      <c r="AA41">
        <v>39047969</v>
      </c>
      <c r="AB41">
        <f>ROUND((AC41+AD41+AF41),2)</f>
        <v>33.42</v>
      </c>
      <c r="AC41">
        <f>ROUND((ES41),2)</f>
        <v>6.2</v>
      </c>
      <c r="AD41">
        <f>ROUND((((ET41)-(EU41))+AE41),2)</f>
        <v>17.77</v>
      </c>
      <c r="AE41">
        <f>ROUND((EU41),2)</f>
        <v>2.5099999999999998</v>
      </c>
      <c r="AF41">
        <f>ROUND((EV41),2)</f>
        <v>9.4499999999999993</v>
      </c>
      <c r="AG41">
        <f>ROUND((AP41),2)</f>
        <v>0</v>
      </c>
      <c r="AH41">
        <f>(EW41)</f>
        <v>0.9</v>
      </c>
      <c r="AI41">
        <f>(EX41)</f>
        <v>0.2</v>
      </c>
      <c r="AJ41">
        <f>ROUND((AS41),2)</f>
        <v>0</v>
      </c>
      <c r="AK41">
        <v>33.42</v>
      </c>
      <c r="AL41">
        <v>6.2</v>
      </c>
      <c r="AM41">
        <v>17.77</v>
      </c>
      <c r="AN41">
        <v>2.5099999999999998</v>
      </c>
      <c r="AO41">
        <v>9.4499999999999993</v>
      </c>
      <c r="AP41">
        <v>0</v>
      </c>
      <c r="AQ41">
        <v>0.9</v>
      </c>
      <c r="AR41">
        <v>0.2</v>
      </c>
      <c r="AS41">
        <v>0</v>
      </c>
      <c r="AT41">
        <v>95</v>
      </c>
      <c r="AU41">
        <v>65</v>
      </c>
      <c r="AV41">
        <v>1</v>
      </c>
      <c r="AW41">
        <v>1</v>
      </c>
      <c r="AZ41">
        <v>7.61</v>
      </c>
      <c r="BA41">
        <v>7.61</v>
      </c>
      <c r="BB41">
        <v>7.61</v>
      </c>
      <c r="BC41">
        <v>7.61</v>
      </c>
      <c r="BD41" t="s">
        <v>3</v>
      </c>
      <c r="BE41" t="s">
        <v>3</v>
      </c>
      <c r="BF41" t="s">
        <v>3</v>
      </c>
      <c r="BG41" t="s">
        <v>3</v>
      </c>
      <c r="BH41">
        <v>0</v>
      </c>
      <c r="BI41">
        <v>2</v>
      </c>
      <c r="BJ41" t="s">
        <v>89</v>
      </c>
      <c r="BM41">
        <v>108001</v>
      </c>
      <c r="BN41">
        <v>0</v>
      </c>
      <c r="BO41" t="s">
        <v>3</v>
      </c>
      <c r="BP41">
        <v>0</v>
      </c>
      <c r="BQ41">
        <v>3</v>
      </c>
      <c r="BR41">
        <v>0</v>
      </c>
      <c r="BS41">
        <v>7.61</v>
      </c>
      <c r="BT41">
        <v>1</v>
      </c>
      <c r="BU41">
        <v>1</v>
      </c>
      <c r="BV41">
        <v>1</v>
      </c>
      <c r="BW41">
        <v>1</v>
      </c>
      <c r="BX41">
        <v>1</v>
      </c>
      <c r="BY41" t="s">
        <v>3</v>
      </c>
      <c r="BZ41">
        <v>95</v>
      </c>
      <c r="CA41">
        <v>65</v>
      </c>
      <c r="CF41">
        <v>0</v>
      </c>
      <c r="CG41">
        <v>0</v>
      </c>
      <c r="CM41">
        <v>0</v>
      </c>
      <c r="CN41" t="s">
        <v>3</v>
      </c>
      <c r="CO41">
        <v>0</v>
      </c>
      <c r="CP41">
        <f>(P41+Q41+S41)</f>
        <v>254.32</v>
      </c>
      <c r="CQ41">
        <f>AC41*BC41</f>
        <v>47.182000000000002</v>
      </c>
      <c r="CR41">
        <f>AD41*BB41</f>
        <v>135.22970000000001</v>
      </c>
      <c r="CS41">
        <f>AE41*BS41</f>
        <v>19.101099999999999</v>
      </c>
      <c r="CT41">
        <f>AF41*BA41</f>
        <v>71.914500000000004</v>
      </c>
      <c r="CU41">
        <f>AG41</f>
        <v>0</v>
      </c>
      <c r="CV41">
        <f>AH41</f>
        <v>0.9</v>
      </c>
      <c r="CW41">
        <f>AI41</f>
        <v>0.2</v>
      </c>
      <c r="CX41">
        <f>AJ41</f>
        <v>0</v>
      </c>
      <c r="CY41">
        <f>(((S41+R41)*AT41)/100)</f>
        <v>86.459499999999991</v>
      </c>
      <c r="CZ41">
        <f>(((S41+R41)*AU41)/100)</f>
        <v>59.156499999999994</v>
      </c>
      <c r="DC41" t="s">
        <v>3</v>
      </c>
      <c r="DD41" t="s">
        <v>3</v>
      </c>
      <c r="DE41" t="s">
        <v>3</v>
      </c>
      <c r="DF41" t="s">
        <v>3</v>
      </c>
      <c r="DG41" t="s">
        <v>3</v>
      </c>
      <c r="DH41" t="s">
        <v>3</v>
      </c>
      <c r="DI41" t="s">
        <v>3</v>
      </c>
      <c r="DJ41" t="s">
        <v>3</v>
      </c>
      <c r="DK41" t="s">
        <v>3</v>
      </c>
      <c r="DL41" t="s">
        <v>3</v>
      </c>
      <c r="DM41" t="s">
        <v>3</v>
      </c>
      <c r="DN41">
        <v>0</v>
      </c>
      <c r="DO41">
        <v>0</v>
      </c>
      <c r="DP41">
        <v>1</v>
      </c>
      <c r="DQ41">
        <v>1</v>
      </c>
      <c r="DU41">
        <v>1013</v>
      </c>
      <c r="DV41" t="s">
        <v>14</v>
      </c>
      <c r="DW41" t="s">
        <v>14</v>
      </c>
      <c r="DX41">
        <v>1</v>
      </c>
      <c r="EE41">
        <v>38092698</v>
      </c>
      <c r="EF41">
        <v>3</v>
      </c>
      <c r="EG41" t="s">
        <v>16</v>
      </c>
      <c r="EH41">
        <v>0</v>
      </c>
      <c r="EI41" t="s">
        <v>3</v>
      </c>
      <c r="EJ41">
        <v>2</v>
      </c>
      <c r="EK41">
        <v>108001</v>
      </c>
      <c r="EL41" t="s">
        <v>56</v>
      </c>
      <c r="EM41" t="s">
        <v>57</v>
      </c>
      <c r="EO41" t="s">
        <v>3</v>
      </c>
      <c r="EQ41">
        <v>0</v>
      </c>
      <c r="ER41">
        <v>33.42</v>
      </c>
      <c r="ES41">
        <v>6.2</v>
      </c>
      <c r="ET41">
        <v>17.77</v>
      </c>
      <c r="EU41">
        <v>2.5099999999999998</v>
      </c>
      <c r="EV41">
        <v>9.4499999999999993</v>
      </c>
      <c r="EW41">
        <v>0.9</v>
      </c>
      <c r="EX41">
        <v>0.2</v>
      </c>
      <c r="EY41">
        <v>0</v>
      </c>
      <c r="FQ41">
        <v>0</v>
      </c>
      <c r="FR41">
        <f>ROUND(IF(AND(BH41=3,BI41=3),P41,0),2)</f>
        <v>0</v>
      </c>
      <c r="FS41">
        <v>0</v>
      </c>
      <c r="FX41">
        <v>95</v>
      </c>
      <c r="FY41">
        <v>65</v>
      </c>
      <c r="GA41" t="s">
        <v>3</v>
      </c>
      <c r="GD41">
        <v>0</v>
      </c>
      <c r="GF41">
        <v>-64978218</v>
      </c>
      <c r="GG41">
        <v>1</v>
      </c>
      <c r="GH41">
        <v>1</v>
      </c>
      <c r="GI41">
        <v>4</v>
      </c>
      <c r="GJ41">
        <v>0</v>
      </c>
      <c r="GK41">
        <f>ROUND(R41*(R12)/100,2)</f>
        <v>0</v>
      </c>
      <c r="GL41">
        <f>ROUND(IF(AND(BH41=3,BI41=3,FS41&lt;&gt;0),P41,0),2)</f>
        <v>0</v>
      </c>
      <c r="GM41">
        <f>ROUND(O41+X41+Y41+GK41,2)+GX41</f>
        <v>399.94</v>
      </c>
      <c r="GN41">
        <f>IF(OR(BI41=0,BI41=1),ROUND(O41+X41+Y41+GK41,2),0)</f>
        <v>0</v>
      </c>
      <c r="GO41">
        <f>IF(BI41=2,ROUND(O41+X41+Y41+GK41,2),0)</f>
        <v>399.94</v>
      </c>
      <c r="GP41">
        <f>IF(BI41=4,ROUND(O41+X41+Y41+GK41,2)+GX41,0)</f>
        <v>0</v>
      </c>
      <c r="GR41">
        <v>0</v>
      </c>
      <c r="GS41">
        <v>3</v>
      </c>
      <c r="GT41">
        <v>0</v>
      </c>
      <c r="GU41" t="s">
        <v>3</v>
      </c>
      <c r="GV41">
        <f>ROUND(GT41,2)</f>
        <v>0</v>
      </c>
      <c r="GW41">
        <v>1</v>
      </c>
      <c r="GX41">
        <f>ROUND(GV41*GW41*I41,2)</f>
        <v>0</v>
      </c>
      <c r="HA41">
        <v>0</v>
      </c>
      <c r="HB41">
        <v>0</v>
      </c>
      <c r="IK41">
        <v>0</v>
      </c>
    </row>
    <row r="42" spans="1:245" x14ac:dyDescent="0.2">
      <c r="A42">
        <v>18</v>
      </c>
      <c r="B42">
        <v>1</v>
      </c>
      <c r="C42">
        <v>71</v>
      </c>
      <c r="E42" t="s">
        <v>90</v>
      </c>
      <c r="F42" t="s">
        <v>91</v>
      </c>
      <c r="G42" t="s">
        <v>92</v>
      </c>
      <c r="H42" t="s">
        <v>41</v>
      </c>
      <c r="I42">
        <f>I41*J42</f>
        <v>0.1</v>
      </c>
      <c r="J42">
        <v>0.1</v>
      </c>
      <c r="O42">
        <f>ROUND(CP42,2)</f>
        <v>143.44999999999999</v>
      </c>
      <c r="P42">
        <f>ROUND(CQ42*I42,2)</f>
        <v>143.44999999999999</v>
      </c>
      <c r="Q42">
        <f>ROUND(CR42*I42,2)</f>
        <v>0</v>
      </c>
      <c r="R42">
        <f>ROUND(CS42*I42,2)</f>
        <v>0</v>
      </c>
      <c r="S42">
        <f>ROUND(CT42*I42,2)</f>
        <v>0</v>
      </c>
      <c r="T42">
        <f>ROUND(CU42*I42,2)</f>
        <v>0</v>
      </c>
      <c r="U42">
        <f>CV42*I42</f>
        <v>0</v>
      </c>
      <c r="V42">
        <f>CW42*I42</f>
        <v>0</v>
      </c>
      <c r="W42">
        <f>ROUND(CX42*I42,2)</f>
        <v>0</v>
      </c>
      <c r="X42">
        <f>ROUND(CY42,2)</f>
        <v>0</v>
      </c>
      <c r="Y42">
        <f>ROUND(CZ42,2)</f>
        <v>0</v>
      </c>
      <c r="AA42">
        <v>39047969</v>
      </c>
      <c r="AB42">
        <f>ROUND((AC42+AD42+AF42),2)</f>
        <v>188.5</v>
      </c>
      <c r="AC42">
        <f>ROUND((ES42),2)</f>
        <v>188.5</v>
      </c>
      <c r="AD42">
        <f>ROUND((((ET42)-(EU42))+AE42),2)</f>
        <v>0</v>
      </c>
      <c r="AE42">
        <f>ROUND((EU42),2)</f>
        <v>0</v>
      </c>
      <c r="AF42">
        <f>ROUND((EV42),2)</f>
        <v>0</v>
      </c>
      <c r="AG42">
        <f>ROUND((AP42),2)</f>
        <v>0</v>
      </c>
      <c r="AH42">
        <f>(EW42)</f>
        <v>0</v>
      </c>
      <c r="AI42">
        <f>(EX42)</f>
        <v>0</v>
      </c>
      <c r="AJ42">
        <f>ROUND((AS42),2)</f>
        <v>0</v>
      </c>
      <c r="AK42">
        <v>188.5</v>
      </c>
      <c r="AL42">
        <v>188.5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  <c r="AS42">
        <v>0</v>
      </c>
      <c r="AT42">
        <v>95</v>
      </c>
      <c r="AU42">
        <v>65</v>
      </c>
      <c r="AV42">
        <v>1</v>
      </c>
      <c r="AW42">
        <v>1</v>
      </c>
      <c r="AZ42">
        <v>7.61</v>
      </c>
      <c r="BA42">
        <v>1</v>
      </c>
      <c r="BB42">
        <v>1</v>
      </c>
      <c r="BC42">
        <v>7.61</v>
      </c>
      <c r="BD42" t="s">
        <v>3</v>
      </c>
      <c r="BE42" t="s">
        <v>3</v>
      </c>
      <c r="BF42" t="s">
        <v>3</v>
      </c>
      <c r="BG42" t="s">
        <v>3</v>
      </c>
      <c r="BH42">
        <v>3</v>
      </c>
      <c r="BI42">
        <v>2</v>
      </c>
      <c r="BJ42" t="s">
        <v>93</v>
      </c>
      <c r="BM42">
        <v>108001</v>
      </c>
      <c r="BN42">
        <v>0</v>
      </c>
      <c r="BO42" t="s">
        <v>3</v>
      </c>
      <c r="BP42">
        <v>0</v>
      </c>
      <c r="BQ42">
        <v>3</v>
      </c>
      <c r="BR42">
        <v>0</v>
      </c>
      <c r="BS42">
        <v>1</v>
      </c>
      <c r="BT42">
        <v>1</v>
      </c>
      <c r="BU42">
        <v>1</v>
      </c>
      <c r="BV42">
        <v>1</v>
      </c>
      <c r="BW42">
        <v>1</v>
      </c>
      <c r="BX42">
        <v>1</v>
      </c>
      <c r="BY42" t="s">
        <v>3</v>
      </c>
      <c r="BZ42">
        <v>95</v>
      </c>
      <c r="CA42">
        <v>65</v>
      </c>
      <c r="CF42">
        <v>0</v>
      </c>
      <c r="CG42">
        <v>0</v>
      </c>
      <c r="CM42">
        <v>0</v>
      </c>
      <c r="CN42" t="s">
        <v>3</v>
      </c>
      <c r="CO42">
        <v>0</v>
      </c>
      <c r="CP42">
        <f>(P42+Q42+S42)</f>
        <v>143.44999999999999</v>
      </c>
      <c r="CQ42">
        <f>AC42*BC42</f>
        <v>1434.4850000000001</v>
      </c>
      <c r="CR42">
        <f>AD42*BB42</f>
        <v>0</v>
      </c>
      <c r="CS42">
        <f>AE42*BS42</f>
        <v>0</v>
      </c>
      <c r="CT42">
        <f>AF42*BA42</f>
        <v>0</v>
      </c>
      <c r="CU42">
        <f>AG42</f>
        <v>0</v>
      </c>
      <c r="CV42">
        <f>AH42</f>
        <v>0</v>
      </c>
      <c r="CW42">
        <f>AI42</f>
        <v>0</v>
      </c>
      <c r="CX42">
        <f>AJ42</f>
        <v>0</v>
      </c>
      <c r="CY42">
        <f>(((S42+R42)*AT42)/100)</f>
        <v>0</v>
      </c>
      <c r="CZ42">
        <f>(((S42+R42)*AU42)/100)</f>
        <v>0</v>
      </c>
      <c r="DC42" t="s">
        <v>3</v>
      </c>
      <c r="DD42" t="s">
        <v>3</v>
      </c>
      <c r="DE42" t="s">
        <v>3</v>
      </c>
      <c r="DF42" t="s">
        <v>3</v>
      </c>
      <c r="DG42" t="s">
        <v>3</v>
      </c>
      <c r="DH42" t="s">
        <v>3</v>
      </c>
      <c r="DI42" t="s">
        <v>3</v>
      </c>
      <c r="DJ42" t="s">
        <v>3</v>
      </c>
      <c r="DK42" t="s">
        <v>3</v>
      </c>
      <c r="DL42" t="s">
        <v>3</v>
      </c>
      <c r="DM42" t="s">
        <v>3</v>
      </c>
      <c r="DN42">
        <v>0</v>
      </c>
      <c r="DO42">
        <v>0</v>
      </c>
      <c r="DP42">
        <v>1</v>
      </c>
      <c r="DQ42">
        <v>1</v>
      </c>
      <c r="DU42">
        <v>1010</v>
      </c>
      <c r="DV42" t="s">
        <v>41</v>
      </c>
      <c r="DW42" t="s">
        <v>41</v>
      </c>
      <c r="DX42">
        <v>10</v>
      </c>
      <c r="EE42">
        <v>38092698</v>
      </c>
      <c r="EF42">
        <v>3</v>
      </c>
      <c r="EG42" t="s">
        <v>16</v>
      </c>
      <c r="EH42">
        <v>0</v>
      </c>
      <c r="EI42" t="s">
        <v>3</v>
      </c>
      <c r="EJ42">
        <v>2</v>
      </c>
      <c r="EK42">
        <v>108001</v>
      </c>
      <c r="EL42" t="s">
        <v>56</v>
      </c>
      <c r="EM42" t="s">
        <v>57</v>
      </c>
      <c r="EO42" t="s">
        <v>3</v>
      </c>
      <c r="EQ42">
        <v>0</v>
      </c>
      <c r="ER42">
        <v>188.5</v>
      </c>
      <c r="ES42">
        <v>188.5</v>
      </c>
      <c r="ET42">
        <v>0</v>
      </c>
      <c r="EU42">
        <v>0</v>
      </c>
      <c r="EV42">
        <v>0</v>
      </c>
      <c r="EW42">
        <v>0</v>
      </c>
      <c r="EX42">
        <v>0</v>
      </c>
      <c r="FQ42">
        <v>0</v>
      </c>
      <c r="FR42">
        <f>ROUND(IF(AND(BH42=3,BI42=3),P42,0),2)</f>
        <v>0</v>
      </c>
      <c r="FS42">
        <v>0</v>
      </c>
      <c r="FX42">
        <v>95</v>
      </c>
      <c r="FY42">
        <v>65</v>
      </c>
      <c r="GA42" t="s">
        <v>3</v>
      </c>
      <c r="GD42">
        <v>0</v>
      </c>
      <c r="GF42">
        <v>-2063654921</v>
      </c>
      <c r="GG42">
        <v>1</v>
      </c>
      <c r="GH42">
        <v>1</v>
      </c>
      <c r="GI42">
        <v>4</v>
      </c>
      <c r="GJ42">
        <v>0</v>
      </c>
      <c r="GK42">
        <f>ROUND(R42*(R12)/100,2)</f>
        <v>0</v>
      </c>
      <c r="GL42">
        <f>ROUND(IF(AND(BH42=3,BI42=3,FS42&lt;&gt;0),P42,0),2)</f>
        <v>0</v>
      </c>
      <c r="GM42">
        <f>ROUND(O42+X42+Y42+GK42,2)+GX42</f>
        <v>143.44999999999999</v>
      </c>
      <c r="GN42">
        <f>IF(OR(BI42=0,BI42=1),ROUND(O42+X42+Y42+GK42,2),0)</f>
        <v>0</v>
      </c>
      <c r="GO42">
        <f>IF(BI42=2,ROUND(O42+X42+Y42+GK42,2),0)</f>
        <v>143.44999999999999</v>
      </c>
      <c r="GP42">
        <f>IF(BI42=4,ROUND(O42+X42+Y42+GK42,2)+GX42,0)</f>
        <v>0</v>
      </c>
      <c r="GR42">
        <v>0</v>
      </c>
      <c r="GS42">
        <v>3</v>
      </c>
      <c r="GT42">
        <v>0</v>
      </c>
      <c r="GU42" t="s">
        <v>3</v>
      </c>
      <c r="GV42">
        <f>ROUND(GT42,2)</f>
        <v>0</v>
      </c>
      <c r="GW42">
        <v>1</v>
      </c>
      <c r="GX42">
        <f>ROUND(GV42*GW42*I42,2)</f>
        <v>0</v>
      </c>
      <c r="HA42">
        <v>0</v>
      </c>
      <c r="HB42">
        <v>0</v>
      </c>
      <c r="IK42">
        <v>0</v>
      </c>
    </row>
    <row r="43" spans="1:245" x14ac:dyDescent="0.2">
      <c r="A43">
        <v>17</v>
      </c>
      <c r="B43">
        <v>1</v>
      </c>
      <c r="C43">
        <f>ROW([4]SmtRes!A87)</f>
        <v>87</v>
      </c>
      <c r="D43">
        <f>ROW([4]EtalonRes!A76)</f>
        <v>76</v>
      </c>
      <c r="E43" t="s">
        <v>94</v>
      </c>
      <c r="F43" t="s">
        <v>95</v>
      </c>
      <c r="G43" t="s">
        <v>96</v>
      </c>
      <c r="H43" t="s">
        <v>14</v>
      </c>
      <c r="I43">
        <v>1</v>
      </c>
      <c r="J43">
        <v>0</v>
      </c>
      <c r="O43">
        <f>ROUND(CP43,2)</f>
        <v>273.8</v>
      </c>
      <c r="P43">
        <f>ROUND(CQ43*I43,2)</f>
        <v>152.88</v>
      </c>
      <c r="Q43">
        <f>ROUND(CR43*I43,2)</f>
        <v>7.99</v>
      </c>
      <c r="R43">
        <f>ROUND(CS43*I43,2)</f>
        <v>0</v>
      </c>
      <c r="S43">
        <f>ROUND(CT43*I43,2)</f>
        <v>112.93</v>
      </c>
      <c r="T43">
        <f>ROUND(CU43*I43,2)</f>
        <v>0</v>
      </c>
      <c r="U43">
        <f>CV43*I43</f>
        <v>1.56</v>
      </c>
      <c r="V43">
        <f>CW43*I43</f>
        <v>0</v>
      </c>
      <c r="W43">
        <f>ROUND(CX43*I43,2)</f>
        <v>0</v>
      </c>
      <c r="X43">
        <f>ROUND(CY43,2)</f>
        <v>107.28</v>
      </c>
      <c r="Y43">
        <f>ROUND(CZ43,2)</f>
        <v>73.400000000000006</v>
      </c>
      <c r="AA43">
        <v>39047969</v>
      </c>
      <c r="AB43">
        <f>ROUND((AC43+AD43+AF43),2)</f>
        <v>35.979999999999997</v>
      </c>
      <c r="AC43">
        <f>ROUND((ES43),2)</f>
        <v>20.09</v>
      </c>
      <c r="AD43">
        <f>ROUND((((ET43)-(EU43))+AE43),2)</f>
        <v>1.05</v>
      </c>
      <c r="AE43">
        <f>ROUND((EU43),2)</f>
        <v>0</v>
      </c>
      <c r="AF43">
        <f>ROUND((EV43),2)</f>
        <v>14.84</v>
      </c>
      <c r="AG43">
        <f>ROUND((AP43),2)</f>
        <v>0</v>
      </c>
      <c r="AH43">
        <f>(EW43)</f>
        <v>1.56</v>
      </c>
      <c r="AI43">
        <f>(EX43)</f>
        <v>0</v>
      </c>
      <c r="AJ43">
        <f>ROUND((AS43),2)</f>
        <v>0</v>
      </c>
      <c r="AK43">
        <v>35.979999999999997</v>
      </c>
      <c r="AL43">
        <v>20.09</v>
      </c>
      <c r="AM43">
        <v>1.05</v>
      </c>
      <c r="AN43">
        <v>0</v>
      </c>
      <c r="AO43">
        <v>14.84</v>
      </c>
      <c r="AP43">
        <v>0</v>
      </c>
      <c r="AQ43">
        <v>1.56</v>
      </c>
      <c r="AR43">
        <v>0</v>
      </c>
      <c r="AS43">
        <v>0</v>
      </c>
      <c r="AT43">
        <v>95</v>
      </c>
      <c r="AU43">
        <v>65</v>
      </c>
      <c r="AV43">
        <v>1</v>
      </c>
      <c r="AW43">
        <v>1</v>
      </c>
      <c r="AZ43">
        <v>7.61</v>
      </c>
      <c r="BA43">
        <v>7.61</v>
      </c>
      <c r="BB43">
        <v>7.61</v>
      </c>
      <c r="BC43">
        <v>7.61</v>
      </c>
      <c r="BD43" t="s">
        <v>3</v>
      </c>
      <c r="BE43" t="s">
        <v>3</v>
      </c>
      <c r="BF43" t="s">
        <v>3</v>
      </c>
      <c r="BG43" t="s">
        <v>3</v>
      </c>
      <c r="BH43">
        <v>0</v>
      </c>
      <c r="BI43">
        <v>2</v>
      </c>
      <c r="BJ43" t="s">
        <v>97</v>
      </c>
      <c r="BM43">
        <v>108001</v>
      </c>
      <c r="BN43">
        <v>0</v>
      </c>
      <c r="BO43" t="s">
        <v>3</v>
      </c>
      <c r="BP43">
        <v>0</v>
      </c>
      <c r="BQ43">
        <v>3</v>
      </c>
      <c r="BR43">
        <v>0</v>
      </c>
      <c r="BS43">
        <v>7.61</v>
      </c>
      <c r="BT43">
        <v>1</v>
      </c>
      <c r="BU43">
        <v>1</v>
      </c>
      <c r="BV43">
        <v>1</v>
      </c>
      <c r="BW43">
        <v>1</v>
      </c>
      <c r="BX43">
        <v>1</v>
      </c>
      <c r="BY43" t="s">
        <v>3</v>
      </c>
      <c r="BZ43">
        <v>95</v>
      </c>
      <c r="CA43">
        <v>65</v>
      </c>
      <c r="CF43">
        <v>0</v>
      </c>
      <c r="CG43">
        <v>0</v>
      </c>
      <c r="CM43">
        <v>0</v>
      </c>
      <c r="CN43" t="s">
        <v>3</v>
      </c>
      <c r="CO43">
        <v>0</v>
      </c>
      <c r="CP43">
        <f>(P43+Q43+S43)</f>
        <v>273.8</v>
      </c>
      <c r="CQ43">
        <f>AC43*BC43</f>
        <v>152.88490000000002</v>
      </c>
      <c r="CR43">
        <f>AD43*BB43</f>
        <v>7.9905000000000008</v>
      </c>
      <c r="CS43">
        <f>AE43*BS43</f>
        <v>0</v>
      </c>
      <c r="CT43">
        <f>AF43*BA43</f>
        <v>112.9324</v>
      </c>
      <c r="CU43">
        <f>AG43</f>
        <v>0</v>
      </c>
      <c r="CV43">
        <f>AH43</f>
        <v>1.56</v>
      </c>
      <c r="CW43">
        <f>AI43</f>
        <v>0</v>
      </c>
      <c r="CX43">
        <f>AJ43</f>
        <v>0</v>
      </c>
      <c r="CY43">
        <f>(((S43+R43)*AT43)/100)</f>
        <v>107.2835</v>
      </c>
      <c r="CZ43">
        <f>(((S43+R43)*AU43)/100)</f>
        <v>73.404500000000013</v>
      </c>
      <c r="DC43" t="s">
        <v>3</v>
      </c>
      <c r="DD43" t="s">
        <v>3</v>
      </c>
      <c r="DE43" t="s">
        <v>3</v>
      </c>
      <c r="DF43" t="s">
        <v>3</v>
      </c>
      <c r="DG43" t="s">
        <v>3</v>
      </c>
      <c r="DH43" t="s">
        <v>3</v>
      </c>
      <c r="DI43" t="s">
        <v>3</v>
      </c>
      <c r="DJ43" t="s">
        <v>3</v>
      </c>
      <c r="DK43" t="s">
        <v>3</v>
      </c>
      <c r="DL43" t="s">
        <v>3</v>
      </c>
      <c r="DM43" t="s">
        <v>3</v>
      </c>
      <c r="DN43">
        <v>0</v>
      </c>
      <c r="DO43">
        <v>0</v>
      </c>
      <c r="DP43">
        <v>1</v>
      </c>
      <c r="DQ43">
        <v>1</v>
      </c>
      <c r="DU43">
        <v>1013</v>
      </c>
      <c r="DV43" t="s">
        <v>14</v>
      </c>
      <c r="DW43" t="s">
        <v>14</v>
      </c>
      <c r="DX43">
        <v>1</v>
      </c>
      <c r="EE43">
        <v>38092698</v>
      </c>
      <c r="EF43">
        <v>3</v>
      </c>
      <c r="EG43" t="s">
        <v>16</v>
      </c>
      <c r="EH43">
        <v>0</v>
      </c>
      <c r="EI43" t="s">
        <v>3</v>
      </c>
      <c r="EJ43">
        <v>2</v>
      </c>
      <c r="EK43">
        <v>108001</v>
      </c>
      <c r="EL43" t="s">
        <v>56</v>
      </c>
      <c r="EM43" t="s">
        <v>57</v>
      </c>
      <c r="EO43" t="s">
        <v>3</v>
      </c>
      <c r="EQ43">
        <v>0</v>
      </c>
      <c r="ER43">
        <v>35.979999999999997</v>
      </c>
      <c r="ES43">
        <v>20.09</v>
      </c>
      <c r="ET43">
        <v>1.05</v>
      </c>
      <c r="EU43">
        <v>0</v>
      </c>
      <c r="EV43">
        <v>14.84</v>
      </c>
      <c r="EW43">
        <v>1.56</v>
      </c>
      <c r="EX43">
        <v>0</v>
      </c>
      <c r="EY43">
        <v>0</v>
      </c>
      <c r="FQ43">
        <v>0</v>
      </c>
      <c r="FR43">
        <f>ROUND(IF(AND(BH43=3,BI43=3),P43,0),2)</f>
        <v>0</v>
      </c>
      <c r="FS43">
        <v>0</v>
      </c>
      <c r="FX43">
        <v>95</v>
      </c>
      <c r="FY43">
        <v>65</v>
      </c>
      <c r="GA43" t="s">
        <v>3</v>
      </c>
      <c r="GD43">
        <v>0</v>
      </c>
      <c r="GF43">
        <v>942868882</v>
      </c>
      <c r="GG43">
        <v>1</v>
      </c>
      <c r="GH43">
        <v>1</v>
      </c>
      <c r="GI43">
        <v>4</v>
      </c>
      <c r="GJ43">
        <v>0</v>
      </c>
      <c r="GK43">
        <f>ROUND(R43*(R12)/100,2)</f>
        <v>0</v>
      </c>
      <c r="GL43">
        <f>ROUND(IF(AND(BH43=3,BI43=3,FS43&lt;&gt;0),P43,0),2)</f>
        <v>0</v>
      </c>
      <c r="GM43">
        <f>ROUND(O43+X43+Y43+GK43,2)+GX43</f>
        <v>454.48</v>
      </c>
      <c r="GN43">
        <f>IF(OR(BI43=0,BI43=1),ROUND(O43+X43+Y43+GK43,2),0)</f>
        <v>0</v>
      </c>
      <c r="GO43">
        <f>IF(BI43=2,ROUND(O43+X43+Y43+GK43,2),0)</f>
        <v>454.48</v>
      </c>
      <c r="GP43">
        <f>IF(BI43=4,ROUND(O43+X43+Y43+GK43,2)+GX43,0)</f>
        <v>0</v>
      </c>
      <c r="GR43">
        <v>0</v>
      </c>
      <c r="GS43">
        <v>3</v>
      </c>
      <c r="GT43">
        <v>0</v>
      </c>
      <c r="GU43" t="s">
        <v>3</v>
      </c>
      <c r="GV43">
        <f>ROUND(GT43,2)</f>
        <v>0</v>
      </c>
      <c r="GW43">
        <v>1</v>
      </c>
      <c r="GX43">
        <f>ROUND(GV43*GW43*I43,2)</f>
        <v>0</v>
      </c>
      <c r="HA43">
        <v>0</v>
      </c>
      <c r="HB43">
        <v>0</v>
      </c>
      <c r="IK43">
        <v>0</v>
      </c>
    </row>
    <row r="44" spans="1:245" x14ac:dyDescent="0.2">
      <c r="A44">
        <v>18</v>
      </c>
      <c r="B44">
        <v>1</v>
      </c>
      <c r="C44">
        <v>86</v>
      </c>
      <c r="E44" t="s">
        <v>98</v>
      </c>
      <c r="F44" t="s">
        <v>99</v>
      </c>
      <c r="G44" t="s">
        <v>100</v>
      </c>
      <c r="H44" t="s">
        <v>22</v>
      </c>
      <c r="I44">
        <f>I43*J44</f>
        <v>1</v>
      </c>
      <c r="J44">
        <v>1</v>
      </c>
      <c r="O44">
        <f>ROUND(CP44,2)</f>
        <v>99.84</v>
      </c>
      <c r="P44">
        <f>ROUND(CQ44*I44,2)</f>
        <v>99.84</v>
      </c>
      <c r="Q44">
        <f>ROUND(CR44*I44,2)</f>
        <v>0</v>
      </c>
      <c r="R44">
        <f>ROUND(CS44*I44,2)</f>
        <v>0</v>
      </c>
      <c r="S44">
        <f>ROUND(CT44*I44,2)</f>
        <v>0</v>
      </c>
      <c r="T44">
        <f>ROUND(CU44*I44,2)</f>
        <v>0</v>
      </c>
      <c r="U44">
        <f>CV44*I44</f>
        <v>0</v>
      </c>
      <c r="V44">
        <f>CW44*I44</f>
        <v>0</v>
      </c>
      <c r="W44">
        <f>ROUND(CX44*I44,2)</f>
        <v>0</v>
      </c>
      <c r="X44">
        <f>ROUND(CY44,2)</f>
        <v>0</v>
      </c>
      <c r="Y44">
        <f>ROUND(CZ44,2)</f>
        <v>0</v>
      </c>
      <c r="AA44">
        <v>39047969</v>
      </c>
      <c r="AB44">
        <f>ROUND((AC44+AD44+AF44),2)</f>
        <v>13.12</v>
      </c>
      <c r="AC44">
        <f>ROUND((ES44),2)</f>
        <v>13.12</v>
      </c>
      <c r="AD44">
        <f>ROUND((((ET44)-(EU44))+AE44),2)</f>
        <v>0</v>
      </c>
      <c r="AE44">
        <f>ROUND((EU44),2)</f>
        <v>0</v>
      </c>
      <c r="AF44">
        <f>ROUND((EV44),2)</f>
        <v>0</v>
      </c>
      <c r="AG44">
        <f>ROUND((AP44),2)</f>
        <v>0</v>
      </c>
      <c r="AH44">
        <f>(EW44)</f>
        <v>0</v>
      </c>
      <c r="AI44">
        <f>(EX44)</f>
        <v>0</v>
      </c>
      <c r="AJ44">
        <f>ROUND((AS44),2)</f>
        <v>0</v>
      </c>
      <c r="AK44">
        <v>13.12</v>
      </c>
      <c r="AL44">
        <v>13.12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  <c r="AS44">
        <v>0</v>
      </c>
      <c r="AT44">
        <v>95</v>
      </c>
      <c r="AU44">
        <v>65</v>
      </c>
      <c r="AV44">
        <v>1</v>
      </c>
      <c r="AW44">
        <v>1</v>
      </c>
      <c r="AZ44">
        <v>7.61</v>
      </c>
      <c r="BA44">
        <v>1</v>
      </c>
      <c r="BB44">
        <v>1</v>
      </c>
      <c r="BC44">
        <v>7.61</v>
      </c>
      <c r="BD44" t="s">
        <v>3</v>
      </c>
      <c r="BE44" t="s">
        <v>3</v>
      </c>
      <c r="BF44" t="s">
        <v>3</v>
      </c>
      <c r="BG44" t="s">
        <v>3</v>
      </c>
      <c r="BH44">
        <v>3</v>
      </c>
      <c r="BI44">
        <v>2</v>
      </c>
      <c r="BJ44" t="s">
        <v>101</v>
      </c>
      <c r="BM44">
        <v>108001</v>
      </c>
      <c r="BN44">
        <v>0</v>
      </c>
      <c r="BO44" t="s">
        <v>3</v>
      </c>
      <c r="BP44">
        <v>0</v>
      </c>
      <c r="BQ44">
        <v>3</v>
      </c>
      <c r="BR44">
        <v>0</v>
      </c>
      <c r="BS44">
        <v>1</v>
      </c>
      <c r="BT44">
        <v>1</v>
      </c>
      <c r="BU44">
        <v>1</v>
      </c>
      <c r="BV44">
        <v>1</v>
      </c>
      <c r="BW44">
        <v>1</v>
      </c>
      <c r="BX44">
        <v>1</v>
      </c>
      <c r="BY44" t="s">
        <v>3</v>
      </c>
      <c r="BZ44">
        <v>95</v>
      </c>
      <c r="CA44">
        <v>65</v>
      </c>
      <c r="CF44">
        <v>0</v>
      </c>
      <c r="CG44">
        <v>0</v>
      </c>
      <c r="CM44">
        <v>0</v>
      </c>
      <c r="CN44" t="s">
        <v>3</v>
      </c>
      <c r="CO44">
        <v>0</v>
      </c>
      <c r="CP44">
        <f>(P44+Q44+S44)</f>
        <v>99.84</v>
      </c>
      <c r="CQ44">
        <f>AC44*BC44</f>
        <v>99.843199999999996</v>
      </c>
      <c r="CR44">
        <f>AD44*BB44</f>
        <v>0</v>
      </c>
      <c r="CS44">
        <f>AE44*BS44</f>
        <v>0</v>
      </c>
      <c r="CT44">
        <f>AF44*BA44</f>
        <v>0</v>
      </c>
      <c r="CU44">
        <f>AG44</f>
        <v>0</v>
      </c>
      <c r="CV44">
        <f>AH44</f>
        <v>0</v>
      </c>
      <c r="CW44">
        <f>AI44</f>
        <v>0</v>
      </c>
      <c r="CX44">
        <f>AJ44</f>
        <v>0</v>
      </c>
      <c r="CY44">
        <f>(((S44+R44)*AT44)/100)</f>
        <v>0</v>
      </c>
      <c r="CZ44">
        <f>(((S44+R44)*AU44)/100)</f>
        <v>0</v>
      </c>
      <c r="DC44" t="s">
        <v>3</v>
      </c>
      <c r="DD44" t="s">
        <v>3</v>
      </c>
      <c r="DE44" t="s">
        <v>3</v>
      </c>
      <c r="DF44" t="s">
        <v>3</v>
      </c>
      <c r="DG44" t="s">
        <v>3</v>
      </c>
      <c r="DH44" t="s">
        <v>3</v>
      </c>
      <c r="DI44" t="s">
        <v>3</v>
      </c>
      <c r="DJ44" t="s">
        <v>3</v>
      </c>
      <c r="DK44" t="s">
        <v>3</v>
      </c>
      <c r="DL44" t="s">
        <v>3</v>
      </c>
      <c r="DM44" t="s">
        <v>3</v>
      </c>
      <c r="DN44">
        <v>0</v>
      </c>
      <c r="DO44">
        <v>0</v>
      </c>
      <c r="DP44">
        <v>1</v>
      </c>
      <c r="DQ44">
        <v>1</v>
      </c>
      <c r="DU44">
        <v>1010</v>
      </c>
      <c r="DV44" t="s">
        <v>22</v>
      </c>
      <c r="DW44" t="s">
        <v>22</v>
      </c>
      <c r="DX44">
        <v>1</v>
      </c>
      <c r="EE44">
        <v>38092698</v>
      </c>
      <c r="EF44">
        <v>3</v>
      </c>
      <c r="EG44" t="s">
        <v>16</v>
      </c>
      <c r="EH44">
        <v>0</v>
      </c>
      <c r="EI44" t="s">
        <v>3</v>
      </c>
      <c r="EJ44">
        <v>2</v>
      </c>
      <c r="EK44">
        <v>108001</v>
      </c>
      <c r="EL44" t="s">
        <v>56</v>
      </c>
      <c r="EM44" t="s">
        <v>57</v>
      </c>
      <c r="EO44" t="s">
        <v>3</v>
      </c>
      <c r="EQ44">
        <v>0</v>
      </c>
      <c r="ER44">
        <v>13.12</v>
      </c>
      <c r="ES44">
        <v>13.12</v>
      </c>
      <c r="ET44">
        <v>0</v>
      </c>
      <c r="EU44">
        <v>0</v>
      </c>
      <c r="EV44">
        <v>0</v>
      </c>
      <c r="EW44">
        <v>0</v>
      </c>
      <c r="EX44">
        <v>0</v>
      </c>
      <c r="FQ44">
        <v>0</v>
      </c>
      <c r="FR44">
        <f>ROUND(IF(AND(BH44=3,BI44=3),P44,0),2)</f>
        <v>0</v>
      </c>
      <c r="FS44">
        <v>0</v>
      </c>
      <c r="FX44">
        <v>95</v>
      </c>
      <c r="FY44">
        <v>65</v>
      </c>
      <c r="GA44" t="s">
        <v>3</v>
      </c>
      <c r="GD44">
        <v>0</v>
      </c>
      <c r="GF44">
        <v>-1382602355</v>
      </c>
      <c r="GG44">
        <v>1</v>
      </c>
      <c r="GH44">
        <v>1</v>
      </c>
      <c r="GI44">
        <v>4</v>
      </c>
      <c r="GJ44">
        <v>0</v>
      </c>
      <c r="GK44">
        <f>ROUND(R44*(R12)/100,2)</f>
        <v>0</v>
      </c>
      <c r="GL44">
        <f>ROUND(IF(AND(BH44=3,BI44=3,FS44&lt;&gt;0),P44,0),2)</f>
        <v>0</v>
      </c>
      <c r="GM44">
        <f>ROUND(O44+X44+Y44+GK44,2)+GX44</f>
        <v>99.84</v>
      </c>
      <c r="GN44">
        <f>IF(OR(BI44=0,BI44=1),ROUND(O44+X44+Y44+GK44,2),0)</f>
        <v>0</v>
      </c>
      <c r="GO44">
        <f>IF(BI44=2,ROUND(O44+X44+Y44+GK44,2),0)</f>
        <v>99.84</v>
      </c>
      <c r="GP44">
        <f>IF(BI44=4,ROUND(O44+X44+Y44+GK44,2)+GX44,0)</f>
        <v>0</v>
      </c>
      <c r="GR44">
        <v>0</v>
      </c>
      <c r="GS44">
        <v>3</v>
      </c>
      <c r="GT44">
        <v>0</v>
      </c>
      <c r="GU44" t="s">
        <v>3</v>
      </c>
      <c r="GV44">
        <f>ROUND(GT44,2)</f>
        <v>0</v>
      </c>
      <c r="GW44">
        <v>1</v>
      </c>
      <c r="GX44">
        <f>ROUND(GV44*GW44*I44,2)</f>
        <v>0</v>
      </c>
      <c r="HA44">
        <v>0</v>
      </c>
      <c r="HB44">
        <v>0</v>
      </c>
      <c r="IK44">
        <v>0</v>
      </c>
    </row>
    <row r="45" spans="1:245" x14ac:dyDescent="0.2">
      <c r="A45">
        <v>17</v>
      </c>
      <c r="B45">
        <v>1</v>
      </c>
      <c r="C45">
        <f>ROW([4]SmtRes!A91)</f>
        <v>91</v>
      </c>
      <c r="D45">
        <f>ROW([4]EtalonRes!A79)</f>
        <v>79</v>
      </c>
      <c r="E45" t="s">
        <v>102</v>
      </c>
      <c r="F45" t="s">
        <v>103</v>
      </c>
      <c r="G45" t="s">
        <v>104</v>
      </c>
      <c r="H45" t="s">
        <v>105</v>
      </c>
      <c r="I45">
        <v>0.15</v>
      </c>
      <c r="J45">
        <v>0</v>
      </c>
      <c r="O45">
        <f>ROUND(CP45,2)</f>
        <v>178.45</v>
      </c>
      <c r="P45">
        <f>ROUND(CQ45*I45,2)</f>
        <v>19.170000000000002</v>
      </c>
      <c r="Q45">
        <f>ROUND(CR45*I45,2)</f>
        <v>0</v>
      </c>
      <c r="R45">
        <f>ROUND(CS45*I45,2)</f>
        <v>0</v>
      </c>
      <c r="S45">
        <f>ROUND(CT45*I45,2)</f>
        <v>159.28</v>
      </c>
      <c r="T45">
        <f>ROUND(CU45*I45,2)</f>
        <v>0</v>
      </c>
      <c r="U45">
        <f>CV45*I45</f>
        <v>2.2799999999999998</v>
      </c>
      <c r="V45">
        <f>CW45*I45</f>
        <v>0</v>
      </c>
      <c r="W45">
        <f>ROUND(CX45*I45,2)</f>
        <v>0</v>
      </c>
      <c r="X45">
        <f>ROUND(CY45,2)</f>
        <v>151.32</v>
      </c>
      <c r="Y45">
        <f>ROUND(CZ45,2)</f>
        <v>103.53</v>
      </c>
      <c r="AA45">
        <v>39047969</v>
      </c>
      <c r="AB45">
        <f>ROUND((AC45+AD45+AF45),2)</f>
        <v>156.33000000000001</v>
      </c>
      <c r="AC45">
        <f>ROUND((ES45),2)</f>
        <v>16.79</v>
      </c>
      <c r="AD45">
        <f>ROUND((((ET45)-(EU45))+AE45),2)</f>
        <v>0</v>
      </c>
      <c r="AE45">
        <f>ROUND((EU45),2)</f>
        <v>0</v>
      </c>
      <c r="AF45">
        <f>ROUND((EV45),2)</f>
        <v>139.54</v>
      </c>
      <c r="AG45">
        <f>ROUND((AP45),2)</f>
        <v>0</v>
      </c>
      <c r="AH45">
        <f>(EW45)</f>
        <v>15.2</v>
      </c>
      <c r="AI45">
        <f>(EX45)</f>
        <v>0</v>
      </c>
      <c r="AJ45">
        <f>ROUND((AS45),2)</f>
        <v>0</v>
      </c>
      <c r="AK45">
        <v>156.33000000000001</v>
      </c>
      <c r="AL45">
        <v>16.79</v>
      </c>
      <c r="AM45">
        <v>0</v>
      </c>
      <c r="AN45">
        <v>0</v>
      </c>
      <c r="AO45">
        <v>139.54</v>
      </c>
      <c r="AP45">
        <v>0</v>
      </c>
      <c r="AQ45">
        <v>15.2</v>
      </c>
      <c r="AR45">
        <v>0</v>
      </c>
      <c r="AS45">
        <v>0</v>
      </c>
      <c r="AT45">
        <v>95</v>
      </c>
      <c r="AU45">
        <v>65</v>
      </c>
      <c r="AV45">
        <v>1</v>
      </c>
      <c r="AW45">
        <v>1</v>
      </c>
      <c r="AZ45">
        <v>7.61</v>
      </c>
      <c r="BA45">
        <v>7.61</v>
      </c>
      <c r="BB45">
        <v>7.61</v>
      </c>
      <c r="BC45">
        <v>7.61</v>
      </c>
      <c r="BD45" t="s">
        <v>3</v>
      </c>
      <c r="BE45" t="s">
        <v>3</v>
      </c>
      <c r="BF45" t="s">
        <v>3</v>
      </c>
      <c r="BG45" t="s">
        <v>3</v>
      </c>
      <c r="BH45">
        <v>0</v>
      </c>
      <c r="BI45">
        <v>2</v>
      </c>
      <c r="BJ45" t="s">
        <v>106</v>
      </c>
      <c r="BM45">
        <v>108001</v>
      </c>
      <c r="BN45">
        <v>0</v>
      </c>
      <c r="BO45" t="s">
        <v>3</v>
      </c>
      <c r="BP45">
        <v>0</v>
      </c>
      <c r="BQ45">
        <v>3</v>
      </c>
      <c r="BR45">
        <v>0</v>
      </c>
      <c r="BS45">
        <v>7.61</v>
      </c>
      <c r="BT45">
        <v>1</v>
      </c>
      <c r="BU45">
        <v>1</v>
      </c>
      <c r="BV45">
        <v>1</v>
      </c>
      <c r="BW45">
        <v>1</v>
      </c>
      <c r="BX45">
        <v>1</v>
      </c>
      <c r="BY45" t="s">
        <v>3</v>
      </c>
      <c r="BZ45">
        <v>95</v>
      </c>
      <c r="CA45">
        <v>65</v>
      </c>
      <c r="CF45">
        <v>0</v>
      </c>
      <c r="CG45">
        <v>0</v>
      </c>
      <c r="CM45">
        <v>0</v>
      </c>
      <c r="CN45" t="s">
        <v>3</v>
      </c>
      <c r="CO45">
        <v>0</v>
      </c>
      <c r="CP45">
        <f>(P45+Q45+S45)</f>
        <v>178.45</v>
      </c>
      <c r="CQ45">
        <f>AC45*BC45</f>
        <v>127.7719</v>
      </c>
      <c r="CR45">
        <f>AD45*BB45</f>
        <v>0</v>
      </c>
      <c r="CS45">
        <f>AE45*BS45</f>
        <v>0</v>
      </c>
      <c r="CT45">
        <f>AF45*BA45</f>
        <v>1061.8994</v>
      </c>
      <c r="CU45">
        <f>AG45</f>
        <v>0</v>
      </c>
      <c r="CV45">
        <f>AH45</f>
        <v>15.2</v>
      </c>
      <c r="CW45">
        <f>AI45</f>
        <v>0</v>
      </c>
      <c r="CX45">
        <f>AJ45</f>
        <v>0</v>
      </c>
      <c r="CY45">
        <f>(((S45+R45)*AT45)/100)</f>
        <v>151.316</v>
      </c>
      <c r="CZ45">
        <f>(((S45+R45)*AU45)/100)</f>
        <v>103.53200000000001</v>
      </c>
      <c r="DC45" t="s">
        <v>3</v>
      </c>
      <c r="DD45" t="s">
        <v>3</v>
      </c>
      <c r="DE45" t="s">
        <v>3</v>
      </c>
      <c r="DF45" t="s">
        <v>3</v>
      </c>
      <c r="DG45" t="s">
        <v>3</v>
      </c>
      <c r="DH45" t="s">
        <v>3</v>
      </c>
      <c r="DI45" t="s">
        <v>3</v>
      </c>
      <c r="DJ45" t="s">
        <v>3</v>
      </c>
      <c r="DK45" t="s">
        <v>3</v>
      </c>
      <c r="DL45" t="s">
        <v>3</v>
      </c>
      <c r="DM45" t="s">
        <v>3</v>
      </c>
      <c r="DN45">
        <v>0</v>
      </c>
      <c r="DO45">
        <v>0</v>
      </c>
      <c r="DP45">
        <v>1</v>
      </c>
      <c r="DQ45">
        <v>1</v>
      </c>
      <c r="DU45">
        <v>1003</v>
      </c>
      <c r="DV45" t="s">
        <v>105</v>
      </c>
      <c r="DW45" t="s">
        <v>105</v>
      </c>
      <c r="DX45">
        <v>100</v>
      </c>
      <c r="EE45">
        <v>38092698</v>
      </c>
      <c r="EF45">
        <v>3</v>
      </c>
      <c r="EG45" t="s">
        <v>16</v>
      </c>
      <c r="EH45">
        <v>0</v>
      </c>
      <c r="EI45" t="s">
        <v>3</v>
      </c>
      <c r="EJ45">
        <v>2</v>
      </c>
      <c r="EK45">
        <v>108001</v>
      </c>
      <c r="EL45" t="s">
        <v>56</v>
      </c>
      <c r="EM45" t="s">
        <v>57</v>
      </c>
      <c r="EO45" t="s">
        <v>3</v>
      </c>
      <c r="EQ45">
        <v>0</v>
      </c>
      <c r="ER45">
        <v>156.33000000000001</v>
      </c>
      <c r="ES45">
        <v>16.79</v>
      </c>
      <c r="ET45">
        <v>0</v>
      </c>
      <c r="EU45">
        <v>0</v>
      </c>
      <c r="EV45">
        <v>139.54</v>
      </c>
      <c r="EW45">
        <v>15.2</v>
      </c>
      <c r="EX45">
        <v>0</v>
      </c>
      <c r="EY45">
        <v>0</v>
      </c>
      <c r="FQ45">
        <v>0</v>
      </c>
      <c r="FR45">
        <f>ROUND(IF(AND(BH45=3,BI45=3),P45,0),2)</f>
        <v>0</v>
      </c>
      <c r="FS45">
        <v>0</v>
      </c>
      <c r="FX45">
        <v>95</v>
      </c>
      <c r="FY45">
        <v>65</v>
      </c>
      <c r="GA45" t="s">
        <v>3</v>
      </c>
      <c r="GD45">
        <v>0</v>
      </c>
      <c r="GF45">
        <v>-596386547</v>
      </c>
      <c r="GG45">
        <v>1</v>
      </c>
      <c r="GH45">
        <v>1</v>
      </c>
      <c r="GI45">
        <v>4</v>
      </c>
      <c r="GJ45">
        <v>0</v>
      </c>
      <c r="GK45">
        <f>ROUND(R45*(R12)/100,2)</f>
        <v>0</v>
      </c>
      <c r="GL45">
        <f>ROUND(IF(AND(BH45=3,BI45=3,FS45&lt;&gt;0),P45,0),2)</f>
        <v>0</v>
      </c>
      <c r="GM45">
        <f>ROUND(O45+X45+Y45+GK45,2)+GX45</f>
        <v>433.3</v>
      </c>
      <c r="GN45">
        <f>IF(OR(BI45=0,BI45=1),ROUND(O45+X45+Y45+GK45,2),0)</f>
        <v>0</v>
      </c>
      <c r="GO45">
        <f>IF(BI45=2,ROUND(O45+X45+Y45+GK45,2),0)</f>
        <v>433.3</v>
      </c>
      <c r="GP45">
        <f>IF(BI45=4,ROUND(O45+X45+Y45+GK45,2)+GX45,0)</f>
        <v>0</v>
      </c>
      <c r="GR45">
        <v>0</v>
      </c>
      <c r="GS45">
        <v>3</v>
      </c>
      <c r="GT45">
        <v>0</v>
      </c>
      <c r="GU45" t="s">
        <v>3</v>
      </c>
      <c r="GV45">
        <f>ROUND(GT45,2)</f>
        <v>0</v>
      </c>
      <c r="GW45">
        <v>1</v>
      </c>
      <c r="GX45">
        <f>ROUND(GV45*GW45*I45,2)</f>
        <v>0</v>
      </c>
      <c r="HA45">
        <v>0</v>
      </c>
      <c r="HB45">
        <v>0</v>
      </c>
      <c r="IK45">
        <v>0</v>
      </c>
    </row>
    <row r="46" spans="1:245" x14ac:dyDescent="0.2">
      <c r="A46">
        <v>18</v>
      </c>
      <c r="B46">
        <v>1</v>
      </c>
      <c r="C46">
        <v>90</v>
      </c>
      <c r="E46" t="s">
        <v>107</v>
      </c>
      <c r="F46" t="s">
        <v>108</v>
      </c>
      <c r="G46" t="s">
        <v>109</v>
      </c>
      <c r="H46" t="s">
        <v>110</v>
      </c>
      <c r="I46">
        <f>I45*J46</f>
        <v>1.5</v>
      </c>
      <c r="J46">
        <v>10</v>
      </c>
      <c r="O46">
        <f>ROUND(CP46,2)</f>
        <v>242</v>
      </c>
      <c r="P46">
        <f>ROUND(CQ46*I46,2)</f>
        <v>242</v>
      </c>
      <c r="Q46">
        <f>ROUND(CR46*I46,2)</f>
        <v>0</v>
      </c>
      <c r="R46">
        <f>ROUND(CS46*I46,2)</f>
        <v>0</v>
      </c>
      <c r="S46">
        <f>ROUND(CT46*I46,2)</f>
        <v>0</v>
      </c>
      <c r="T46">
        <f>ROUND(CU46*I46,2)</f>
        <v>0</v>
      </c>
      <c r="U46">
        <f>CV46*I46</f>
        <v>0</v>
      </c>
      <c r="V46">
        <f>CW46*I46</f>
        <v>0</v>
      </c>
      <c r="W46">
        <f>ROUND(CX46*I46,2)</f>
        <v>0</v>
      </c>
      <c r="X46">
        <f>ROUND(CY46,2)</f>
        <v>0</v>
      </c>
      <c r="Y46">
        <f>ROUND(CZ46,2)</f>
        <v>0</v>
      </c>
      <c r="AA46">
        <v>39047969</v>
      </c>
      <c r="AB46">
        <f>ROUND((AC46+AD46+AF46),2)</f>
        <v>21.2</v>
      </c>
      <c r="AC46">
        <f>ROUND((ES46),2)</f>
        <v>21.2</v>
      </c>
      <c r="AD46">
        <f>ROUND((((ET46)-(EU46))+AE46),2)</f>
        <v>0</v>
      </c>
      <c r="AE46">
        <f>ROUND((EU46),2)</f>
        <v>0</v>
      </c>
      <c r="AF46">
        <f>ROUND((EV46),2)</f>
        <v>0</v>
      </c>
      <c r="AG46">
        <f>ROUND((AP46),2)</f>
        <v>0</v>
      </c>
      <c r="AH46">
        <f>(EW46)</f>
        <v>0</v>
      </c>
      <c r="AI46">
        <f>(EX46)</f>
        <v>0</v>
      </c>
      <c r="AJ46">
        <f>ROUND((AS46),2)</f>
        <v>0</v>
      </c>
      <c r="AK46">
        <v>21.2</v>
      </c>
      <c r="AL46">
        <v>21.2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0</v>
      </c>
      <c r="AS46">
        <v>0</v>
      </c>
      <c r="AT46">
        <v>95</v>
      </c>
      <c r="AU46">
        <v>65</v>
      </c>
      <c r="AV46">
        <v>1</v>
      </c>
      <c r="AW46">
        <v>1</v>
      </c>
      <c r="AZ46">
        <v>7.61</v>
      </c>
      <c r="BA46">
        <v>1</v>
      </c>
      <c r="BB46">
        <v>1</v>
      </c>
      <c r="BC46">
        <v>7.61</v>
      </c>
      <c r="BD46" t="s">
        <v>3</v>
      </c>
      <c r="BE46" t="s">
        <v>3</v>
      </c>
      <c r="BF46" t="s">
        <v>3</v>
      </c>
      <c r="BG46" t="s">
        <v>3</v>
      </c>
      <c r="BH46">
        <v>3</v>
      </c>
      <c r="BI46">
        <v>2</v>
      </c>
      <c r="BJ46" t="s">
        <v>111</v>
      </c>
      <c r="BM46">
        <v>108001</v>
      </c>
      <c r="BN46">
        <v>0</v>
      </c>
      <c r="BO46" t="s">
        <v>3</v>
      </c>
      <c r="BP46">
        <v>0</v>
      </c>
      <c r="BQ46">
        <v>3</v>
      </c>
      <c r="BR46">
        <v>0</v>
      </c>
      <c r="BS46">
        <v>1</v>
      </c>
      <c r="BT46">
        <v>1</v>
      </c>
      <c r="BU46">
        <v>1</v>
      </c>
      <c r="BV46">
        <v>1</v>
      </c>
      <c r="BW46">
        <v>1</v>
      </c>
      <c r="BX46">
        <v>1</v>
      </c>
      <c r="BY46" t="s">
        <v>3</v>
      </c>
      <c r="BZ46">
        <v>95</v>
      </c>
      <c r="CA46">
        <v>65</v>
      </c>
      <c r="CF46">
        <v>0</v>
      </c>
      <c r="CG46">
        <v>0</v>
      </c>
      <c r="CM46">
        <v>0</v>
      </c>
      <c r="CN46" t="s">
        <v>3</v>
      </c>
      <c r="CO46">
        <v>0</v>
      </c>
      <c r="CP46">
        <f>(P46+Q46+S46)</f>
        <v>242</v>
      </c>
      <c r="CQ46">
        <f>AC46*BC46</f>
        <v>161.33199999999999</v>
      </c>
      <c r="CR46">
        <f>AD46*BB46</f>
        <v>0</v>
      </c>
      <c r="CS46">
        <f>AE46*BS46</f>
        <v>0</v>
      </c>
      <c r="CT46">
        <f>AF46*BA46</f>
        <v>0</v>
      </c>
      <c r="CU46">
        <f>AG46</f>
        <v>0</v>
      </c>
      <c r="CV46">
        <f>AH46</f>
        <v>0</v>
      </c>
      <c r="CW46">
        <f>AI46</f>
        <v>0</v>
      </c>
      <c r="CX46">
        <f>AJ46</f>
        <v>0</v>
      </c>
      <c r="CY46">
        <f>(((S46+R46)*AT46)/100)</f>
        <v>0</v>
      </c>
      <c r="CZ46">
        <f>(((S46+R46)*AU46)/100)</f>
        <v>0</v>
      </c>
      <c r="DC46" t="s">
        <v>3</v>
      </c>
      <c r="DD46" t="s">
        <v>3</v>
      </c>
      <c r="DE46" t="s">
        <v>3</v>
      </c>
      <c r="DF46" t="s">
        <v>3</v>
      </c>
      <c r="DG46" t="s">
        <v>3</v>
      </c>
      <c r="DH46" t="s">
        <v>3</v>
      </c>
      <c r="DI46" t="s">
        <v>3</v>
      </c>
      <c r="DJ46" t="s">
        <v>3</v>
      </c>
      <c r="DK46" t="s">
        <v>3</v>
      </c>
      <c r="DL46" t="s">
        <v>3</v>
      </c>
      <c r="DM46" t="s">
        <v>3</v>
      </c>
      <c r="DN46">
        <v>0</v>
      </c>
      <c r="DO46">
        <v>0</v>
      </c>
      <c r="DP46">
        <v>1</v>
      </c>
      <c r="DQ46">
        <v>1</v>
      </c>
      <c r="DU46">
        <v>1003</v>
      </c>
      <c r="DV46" t="s">
        <v>110</v>
      </c>
      <c r="DW46" t="s">
        <v>110</v>
      </c>
      <c r="DX46">
        <v>10</v>
      </c>
      <c r="EE46">
        <v>38092698</v>
      </c>
      <c r="EF46">
        <v>3</v>
      </c>
      <c r="EG46" t="s">
        <v>16</v>
      </c>
      <c r="EH46">
        <v>0</v>
      </c>
      <c r="EI46" t="s">
        <v>3</v>
      </c>
      <c r="EJ46">
        <v>2</v>
      </c>
      <c r="EK46">
        <v>108001</v>
      </c>
      <c r="EL46" t="s">
        <v>56</v>
      </c>
      <c r="EM46" t="s">
        <v>57</v>
      </c>
      <c r="EO46" t="s">
        <v>3</v>
      </c>
      <c r="EQ46">
        <v>0</v>
      </c>
      <c r="ER46">
        <v>21.2</v>
      </c>
      <c r="ES46">
        <v>21.2</v>
      </c>
      <c r="ET46">
        <v>0</v>
      </c>
      <c r="EU46">
        <v>0</v>
      </c>
      <c r="EV46">
        <v>0</v>
      </c>
      <c r="EW46">
        <v>0</v>
      </c>
      <c r="EX46">
        <v>0</v>
      </c>
      <c r="FQ46">
        <v>0</v>
      </c>
      <c r="FR46">
        <f>ROUND(IF(AND(BH46=3,BI46=3),P46,0),2)</f>
        <v>0</v>
      </c>
      <c r="FS46">
        <v>0</v>
      </c>
      <c r="FX46">
        <v>95</v>
      </c>
      <c r="FY46">
        <v>65</v>
      </c>
      <c r="GA46" t="s">
        <v>3</v>
      </c>
      <c r="GD46">
        <v>0</v>
      </c>
      <c r="GF46">
        <v>-595881781</v>
      </c>
      <c r="GG46">
        <v>1</v>
      </c>
      <c r="GH46">
        <v>1</v>
      </c>
      <c r="GI46">
        <v>4</v>
      </c>
      <c r="GJ46">
        <v>0</v>
      </c>
      <c r="GK46">
        <f>ROUND(R46*(R12)/100,2)</f>
        <v>0</v>
      </c>
      <c r="GL46">
        <f>ROUND(IF(AND(BH46=3,BI46=3,FS46&lt;&gt;0),P46,0),2)</f>
        <v>0</v>
      </c>
      <c r="GM46">
        <f>ROUND(O46+X46+Y46+GK46,2)+GX46</f>
        <v>242</v>
      </c>
      <c r="GN46">
        <f>IF(OR(BI46=0,BI46=1),ROUND(O46+X46+Y46+GK46,2),0)</f>
        <v>0</v>
      </c>
      <c r="GO46">
        <f>IF(BI46=2,ROUND(O46+X46+Y46+GK46,2),0)</f>
        <v>242</v>
      </c>
      <c r="GP46">
        <f>IF(BI46=4,ROUND(O46+X46+Y46+GK46,2)+GX46,0)</f>
        <v>0</v>
      </c>
      <c r="GR46">
        <v>0</v>
      </c>
      <c r="GS46">
        <v>3</v>
      </c>
      <c r="GT46">
        <v>0</v>
      </c>
      <c r="GU46" t="s">
        <v>3</v>
      </c>
      <c r="GV46">
        <f>ROUND(GT46,2)</f>
        <v>0</v>
      </c>
      <c r="GW46">
        <v>1</v>
      </c>
      <c r="GX46">
        <f>ROUND(GV46*GW46*I46,2)</f>
        <v>0</v>
      </c>
      <c r="HA46">
        <v>0</v>
      </c>
      <c r="HB46">
        <v>0</v>
      </c>
      <c r="IK46">
        <v>0</v>
      </c>
    </row>
    <row r="47" spans="1:245" x14ac:dyDescent="0.2">
      <c r="A47">
        <v>17</v>
      </c>
      <c r="B47">
        <v>1</v>
      </c>
      <c r="C47">
        <f>ROW([4]SmtRes!A98)</f>
        <v>98</v>
      </c>
      <c r="D47">
        <f>ROW([4]EtalonRes!A85)</f>
        <v>85</v>
      </c>
      <c r="E47" t="s">
        <v>112</v>
      </c>
      <c r="F47" t="s">
        <v>113</v>
      </c>
      <c r="G47" t="s">
        <v>114</v>
      </c>
      <c r="H47" t="s">
        <v>105</v>
      </c>
      <c r="I47">
        <v>6.3</v>
      </c>
      <c r="J47">
        <v>0</v>
      </c>
      <c r="O47">
        <f>ROUND(CP47,2)</f>
        <v>9912.69</v>
      </c>
      <c r="P47">
        <f>ROUND(CQ47*I47,2)</f>
        <v>2470.5</v>
      </c>
      <c r="Q47">
        <f>ROUND(CR47*I47,2)</f>
        <v>14.86</v>
      </c>
      <c r="R47">
        <f>ROUND(CS47*I47,2)</f>
        <v>6.71</v>
      </c>
      <c r="S47">
        <f>ROUND(CT47*I47,2)</f>
        <v>7427.33</v>
      </c>
      <c r="T47">
        <f>ROUND(CU47*I47,2)</f>
        <v>0</v>
      </c>
      <c r="U47">
        <f>CV47*I47</f>
        <v>102.627</v>
      </c>
      <c r="V47">
        <f>CW47*I47</f>
        <v>6.3E-2</v>
      </c>
      <c r="W47">
        <f>ROUND(CX47*I47,2)</f>
        <v>0</v>
      </c>
      <c r="X47">
        <f>ROUND(CY47,2)</f>
        <v>7062.34</v>
      </c>
      <c r="Y47">
        <f>ROUND(CZ47,2)</f>
        <v>4832.13</v>
      </c>
      <c r="AA47">
        <v>39047969</v>
      </c>
      <c r="AB47">
        <f>ROUND((AC47+AD47+AF47),2)</f>
        <v>206.76</v>
      </c>
      <c r="AC47">
        <f>ROUND((ES47),2)</f>
        <v>51.53</v>
      </c>
      <c r="AD47">
        <f>ROUND((((ET47)-(EU47))+AE47),2)</f>
        <v>0.31</v>
      </c>
      <c r="AE47">
        <f>ROUND((EU47),2)</f>
        <v>0.14000000000000001</v>
      </c>
      <c r="AF47">
        <f>ROUND((EV47),2)</f>
        <v>154.91999999999999</v>
      </c>
      <c r="AG47">
        <f>ROUND((AP47),2)</f>
        <v>0</v>
      </c>
      <c r="AH47">
        <f>(EW47)</f>
        <v>16.29</v>
      </c>
      <c r="AI47">
        <f>(EX47)</f>
        <v>0.01</v>
      </c>
      <c r="AJ47">
        <f>ROUND((AS47),2)</f>
        <v>0</v>
      </c>
      <c r="AK47">
        <v>206.76</v>
      </c>
      <c r="AL47">
        <v>51.53</v>
      </c>
      <c r="AM47">
        <v>0.31</v>
      </c>
      <c r="AN47">
        <v>0.14000000000000001</v>
      </c>
      <c r="AO47">
        <v>154.91999999999999</v>
      </c>
      <c r="AP47">
        <v>0</v>
      </c>
      <c r="AQ47">
        <v>16.29</v>
      </c>
      <c r="AR47">
        <v>0.01</v>
      </c>
      <c r="AS47">
        <v>0</v>
      </c>
      <c r="AT47">
        <v>95</v>
      </c>
      <c r="AU47">
        <v>65</v>
      </c>
      <c r="AV47">
        <v>1</v>
      </c>
      <c r="AW47">
        <v>1</v>
      </c>
      <c r="AZ47">
        <v>7.61</v>
      </c>
      <c r="BA47">
        <v>7.61</v>
      </c>
      <c r="BB47">
        <v>7.61</v>
      </c>
      <c r="BC47">
        <v>7.61</v>
      </c>
      <c r="BD47" t="s">
        <v>3</v>
      </c>
      <c r="BE47" t="s">
        <v>3</v>
      </c>
      <c r="BF47" t="s">
        <v>3</v>
      </c>
      <c r="BG47" t="s">
        <v>3</v>
      </c>
      <c r="BH47">
        <v>0</v>
      </c>
      <c r="BI47">
        <v>2</v>
      </c>
      <c r="BJ47" t="s">
        <v>115</v>
      </c>
      <c r="BM47">
        <v>108001</v>
      </c>
      <c r="BN47">
        <v>0</v>
      </c>
      <c r="BO47" t="s">
        <v>3</v>
      </c>
      <c r="BP47">
        <v>0</v>
      </c>
      <c r="BQ47">
        <v>3</v>
      </c>
      <c r="BR47">
        <v>0</v>
      </c>
      <c r="BS47">
        <v>7.61</v>
      </c>
      <c r="BT47">
        <v>1</v>
      </c>
      <c r="BU47">
        <v>1</v>
      </c>
      <c r="BV47">
        <v>1</v>
      </c>
      <c r="BW47">
        <v>1</v>
      </c>
      <c r="BX47">
        <v>1</v>
      </c>
      <c r="BY47" t="s">
        <v>3</v>
      </c>
      <c r="BZ47">
        <v>95</v>
      </c>
      <c r="CA47">
        <v>65</v>
      </c>
      <c r="CF47">
        <v>0</v>
      </c>
      <c r="CG47">
        <v>0</v>
      </c>
      <c r="CM47">
        <v>0</v>
      </c>
      <c r="CN47" t="s">
        <v>3</v>
      </c>
      <c r="CO47">
        <v>0</v>
      </c>
      <c r="CP47">
        <f>(P47+Q47+S47)</f>
        <v>9912.69</v>
      </c>
      <c r="CQ47">
        <f>AC47*BC47</f>
        <v>392.14330000000001</v>
      </c>
      <c r="CR47">
        <f>AD47*BB47</f>
        <v>2.3591000000000002</v>
      </c>
      <c r="CS47">
        <f>AE47*BS47</f>
        <v>1.0654000000000001</v>
      </c>
      <c r="CT47">
        <f>AF47*BA47</f>
        <v>1178.9412</v>
      </c>
      <c r="CU47">
        <f>AG47</f>
        <v>0</v>
      </c>
      <c r="CV47">
        <f>AH47</f>
        <v>16.29</v>
      </c>
      <c r="CW47">
        <f>AI47</f>
        <v>0.01</v>
      </c>
      <c r="CX47">
        <f>AJ47</f>
        <v>0</v>
      </c>
      <c r="CY47">
        <f>(((S47+R47)*AT47)/100)</f>
        <v>7062.3380000000006</v>
      </c>
      <c r="CZ47">
        <f>(((S47+R47)*AU47)/100)</f>
        <v>4832.1260000000002</v>
      </c>
      <c r="DC47" t="s">
        <v>3</v>
      </c>
      <c r="DD47" t="s">
        <v>3</v>
      </c>
      <c r="DE47" t="s">
        <v>3</v>
      </c>
      <c r="DF47" t="s">
        <v>3</v>
      </c>
      <c r="DG47" t="s">
        <v>3</v>
      </c>
      <c r="DH47" t="s">
        <v>3</v>
      </c>
      <c r="DI47" t="s">
        <v>3</v>
      </c>
      <c r="DJ47" t="s">
        <v>3</v>
      </c>
      <c r="DK47" t="s">
        <v>3</v>
      </c>
      <c r="DL47" t="s">
        <v>3</v>
      </c>
      <c r="DM47" t="s">
        <v>3</v>
      </c>
      <c r="DN47">
        <v>0</v>
      </c>
      <c r="DO47">
        <v>0</v>
      </c>
      <c r="DP47">
        <v>1</v>
      </c>
      <c r="DQ47">
        <v>1</v>
      </c>
      <c r="DU47">
        <v>1003</v>
      </c>
      <c r="DV47" t="s">
        <v>105</v>
      </c>
      <c r="DW47" t="s">
        <v>105</v>
      </c>
      <c r="DX47">
        <v>100</v>
      </c>
      <c r="EE47">
        <v>38092698</v>
      </c>
      <c r="EF47">
        <v>3</v>
      </c>
      <c r="EG47" t="s">
        <v>16</v>
      </c>
      <c r="EH47">
        <v>0</v>
      </c>
      <c r="EI47" t="s">
        <v>3</v>
      </c>
      <c r="EJ47">
        <v>2</v>
      </c>
      <c r="EK47">
        <v>108001</v>
      </c>
      <c r="EL47" t="s">
        <v>56</v>
      </c>
      <c r="EM47" t="s">
        <v>57</v>
      </c>
      <c r="EO47" t="s">
        <v>3</v>
      </c>
      <c r="EQ47">
        <v>0</v>
      </c>
      <c r="ER47">
        <v>206.76</v>
      </c>
      <c r="ES47">
        <v>51.53</v>
      </c>
      <c r="ET47">
        <v>0.31</v>
      </c>
      <c r="EU47">
        <v>0.14000000000000001</v>
      </c>
      <c r="EV47">
        <v>154.91999999999999</v>
      </c>
      <c r="EW47">
        <v>16.29</v>
      </c>
      <c r="EX47">
        <v>0.01</v>
      </c>
      <c r="EY47">
        <v>0</v>
      </c>
      <c r="FQ47">
        <v>0</v>
      </c>
      <c r="FR47">
        <f>ROUND(IF(AND(BH47=3,BI47=3),P47,0),2)</f>
        <v>0</v>
      </c>
      <c r="FS47">
        <v>0</v>
      </c>
      <c r="FX47">
        <v>95</v>
      </c>
      <c r="FY47">
        <v>65</v>
      </c>
      <c r="GA47" t="s">
        <v>3</v>
      </c>
      <c r="GD47">
        <v>0</v>
      </c>
      <c r="GF47">
        <v>-1776686347</v>
      </c>
      <c r="GG47">
        <v>1</v>
      </c>
      <c r="GH47">
        <v>1</v>
      </c>
      <c r="GI47">
        <v>4</v>
      </c>
      <c r="GJ47">
        <v>0</v>
      </c>
      <c r="GK47">
        <f>ROUND(R47*(R12)/100,2)</f>
        <v>0</v>
      </c>
      <c r="GL47">
        <f>ROUND(IF(AND(BH47=3,BI47=3,FS47&lt;&gt;0),P47,0),2)</f>
        <v>0</v>
      </c>
      <c r="GM47">
        <f>ROUND(O47+X47+Y47+GK47,2)+GX47</f>
        <v>21807.16</v>
      </c>
      <c r="GN47">
        <f>IF(OR(BI47=0,BI47=1),ROUND(O47+X47+Y47+GK47,2),0)</f>
        <v>0</v>
      </c>
      <c r="GO47">
        <f>IF(BI47=2,ROUND(O47+X47+Y47+GK47,2),0)</f>
        <v>21807.16</v>
      </c>
      <c r="GP47">
        <f>IF(BI47=4,ROUND(O47+X47+Y47+GK47,2)+GX47,0)</f>
        <v>0</v>
      </c>
      <c r="GR47">
        <v>0</v>
      </c>
      <c r="GS47">
        <v>3</v>
      </c>
      <c r="GT47">
        <v>0</v>
      </c>
      <c r="GU47" t="s">
        <v>3</v>
      </c>
      <c r="GV47">
        <f>ROUND(GT47,2)</f>
        <v>0</v>
      </c>
      <c r="GW47">
        <v>1</v>
      </c>
      <c r="GX47">
        <f>ROUND(GV47*GW47*I47,2)</f>
        <v>0</v>
      </c>
      <c r="HA47">
        <v>0</v>
      </c>
      <c r="HB47">
        <v>0</v>
      </c>
      <c r="IK47">
        <v>0</v>
      </c>
    </row>
    <row r="48" spans="1:245" x14ac:dyDescent="0.2">
      <c r="A48">
        <v>18</v>
      </c>
      <c r="B48">
        <v>1</v>
      </c>
      <c r="C48">
        <v>97</v>
      </c>
      <c r="E48" t="s">
        <v>116</v>
      </c>
      <c r="F48" t="s">
        <v>117</v>
      </c>
      <c r="G48" t="s">
        <v>118</v>
      </c>
      <c r="H48" t="s">
        <v>105</v>
      </c>
      <c r="I48">
        <f>I47*J48</f>
        <v>6.3</v>
      </c>
      <c r="J48">
        <v>1</v>
      </c>
      <c r="O48">
        <f>ROUND(CP48,2)</f>
        <v>34998.39</v>
      </c>
      <c r="P48">
        <f>ROUND(CQ48*I48,2)</f>
        <v>34998.39</v>
      </c>
      <c r="Q48">
        <f>ROUND(CR48*I48,2)</f>
        <v>0</v>
      </c>
      <c r="R48">
        <f>ROUND(CS48*I48,2)</f>
        <v>0</v>
      </c>
      <c r="S48">
        <f>ROUND(CT48*I48,2)</f>
        <v>0</v>
      </c>
      <c r="T48">
        <f>ROUND(CU48*I48,2)</f>
        <v>0</v>
      </c>
      <c r="U48">
        <f>CV48*I48</f>
        <v>0</v>
      </c>
      <c r="V48">
        <f>CW48*I48</f>
        <v>0</v>
      </c>
      <c r="W48">
        <f>ROUND(CX48*I48,2)</f>
        <v>0</v>
      </c>
      <c r="X48">
        <f>ROUND(CY48,2)</f>
        <v>0</v>
      </c>
      <c r="Y48">
        <f>ROUND(CZ48,2)</f>
        <v>0</v>
      </c>
      <c r="AA48">
        <v>39047969</v>
      </c>
      <c r="AB48">
        <f>ROUND((AC48+AD48+AF48),2)</f>
        <v>730</v>
      </c>
      <c r="AC48">
        <f>ROUND((ES48),2)</f>
        <v>730</v>
      </c>
      <c r="AD48">
        <f>ROUND((((ET48)-(EU48))+AE48),2)</f>
        <v>0</v>
      </c>
      <c r="AE48">
        <f>ROUND((EU48),2)</f>
        <v>0</v>
      </c>
      <c r="AF48">
        <f>ROUND((EV48),2)</f>
        <v>0</v>
      </c>
      <c r="AG48">
        <f>ROUND((AP48),2)</f>
        <v>0</v>
      </c>
      <c r="AH48">
        <f>(EW48)</f>
        <v>0</v>
      </c>
      <c r="AI48">
        <f>(EX48)</f>
        <v>0</v>
      </c>
      <c r="AJ48">
        <f>ROUND((AS48),2)</f>
        <v>0</v>
      </c>
      <c r="AK48">
        <v>730</v>
      </c>
      <c r="AL48">
        <v>730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  <c r="AS48">
        <v>0</v>
      </c>
      <c r="AT48">
        <v>95</v>
      </c>
      <c r="AU48">
        <v>65</v>
      </c>
      <c r="AV48">
        <v>1</v>
      </c>
      <c r="AW48">
        <v>1</v>
      </c>
      <c r="AZ48">
        <v>7.61</v>
      </c>
      <c r="BA48">
        <v>1</v>
      </c>
      <c r="BB48">
        <v>1</v>
      </c>
      <c r="BC48">
        <v>7.61</v>
      </c>
      <c r="BD48" t="s">
        <v>3</v>
      </c>
      <c r="BE48" t="s">
        <v>3</v>
      </c>
      <c r="BF48" t="s">
        <v>3</v>
      </c>
      <c r="BG48" t="s">
        <v>3</v>
      </c>
      <c r="BH48">
        <v>3</v>
      </c>
      <c r="BI48">
        <v>2</v>
      </c>
      <c r="BJ48" t="s">
        <v>119</v>
      </c>
      <c r="BM48">
        <v>108001</v>
      </c>
      <c r="BN48">
        <v>0</v>
      </c>
      <c r="BO48" t="s">
        <v>3</v>
      </c>
      <c r="BP48">
        <v>0</v>
      </c>
      <c r="BQ48">
        <v>3</v>
      </c>
      <c r="BR48">
        <v>0</v>
      </c>
      <c r="BS48">
        <v>1</v>
      </c>
      <c r="BT48">
        <v>1</v>
      </c>
      <c r="BU48">
        <v>1</v>
      </c>
      <c r="BV48">
        <v>1</v>
      </c>
      <c r="BW48">
        <v>1</v>
      </c>
      <c r="BX48">
        <v>1</v>
      </c>
      <c r="BY48" t="s">
        <v>3</v>
      </c>
      <c r="BZ48">
        <v>95</v>
      </c>
      <c r="CA48">
        <v>65</v>
      </c>
      <c r="CF48">
        <v>0</v>
      </c>
      <c r="CG48">
        <v>0</v>
      </c>
      <c r="CM48">
        <v>0</v>
      </c>
      <c r="CN48" t="s">
        <v>3</v>
      </c>
      <c r="CO48">
        <v>0</v>
      </c>
      <c r="CP48">
        <f>(P48+Q48+S48)</f>
        <v>34998.39</v>
      </c>
      <c r="CQ48">
        <f>AC48*BC48</f>
        <v>5555.3</v>
      </c>
      <c r="CR48">
        <f>AD48*BB48</f>
        <v>0</v>
      </c>
      <c r="CS48">
        <f>AE48*BS48</f>
        <v>0</v>
      </c>
      <c r="CT48">
        <f>AF48*BA48</f>
        <v>0</v>
      </c>
      <c r="CU48">
        <f>AG48</f>
        <v>0</v>
      </c>
      <c r="CV48">
        <f>AH48</f>
        <v>0</v>
      </c>
      <c r="CW48">
        <f>AI48</f>
        <v>0</v>
      </c>
      <c r="CX48">
        <f>AJ48</f>
        <v>0</v>
      </c>
      <c r="CY48">
        <f>(((S48+R48)*AT48)/100)</f>
        <v>0</v>
      </c>
      <c r="CZ48">
        <f>(((S48+R48)*AU48)/100)</f>
        <v>0</v>
      </c>
      <c r="DC48" t="s">
        <v>3</v>
      </c>
      <c r="DD48" t="s">
        <v>3</v>
      </c>
      <c r="DE48" t="s">
        <v>3</v>
      </c>
      <c r="DF48" t="s">
        <v>3</v>
      </c>
      <c r="DG48" t="s">
        <v>3</v>
      </c>
      <c r="DH48" t="s">
        <v>3</v>
      </c>
      <c r="DI48" t="s">
        <v>3</v>
      </c>
      <c r="DJ48" t="s">
        <v>3</v>
      </c>
      <c r="DK48" t="s">
        <v>3</v>
      </c>
      <c r="DL48" t="s">
        <v>3</v>
      </c>
      <c r="DM48" t="s">
        <v>3</v>
      </c>
      <c r="DN48">
        <v>0</v>
      </c>
      <c r="DO48">
        <v>0</v>
      </c>
      <c r="DP48">
        <v>1</v>
      </c>
      <c r="DQ48">
        <v>1</v>
      </c>
      <c r="DU48">
        <v>1003</v>
      </c>
      <c r="DV48" t="s">
        <v>105</v>
      </c>
      <c r="DW48" t="s">
        <v>105</v>
      </c>
      <c r="DX48">
        <v>100</v>
      </c>
      <c r="EE48">
        <v>38092698</v>
      </c>
      <c r="EF48">
        <v>3</v>
      </c>
      <c r="EG48" t="s">
        <v>16</v>
      </c>
      <c r="EH48">
        <v>0</v>
      </c>
      <c r="EI48" t="s">
        <v>3</v>
      </c>
      <c r="EJ48">
        <v>2</v>
      </c>
      <c r="EK48">
        <v>108001</v>
      </c>
      <c r="EL48" t="s">
        <v>56</v>
      </c>
      <c r="EM48" t="s">
        <v>57</v>
      </c>
      <c r="EO48" t="s">
        <v>3</v>
      </c>
      <c r="EQ48">
        <v>0</v>
      </c>
      <c r="ER48">
        <v>730</v>
      </c>
      <c r="ES48">
        <v>730</v>
      </c>
      <c r="ET48">
        <v>0</v>
      </c>
      <c r="EU48">
        <v>0</v>
      </c>
      <c r="EV48">
        <v>0</v>
      </c>
      <c r="EW48">
        <v>0</v>
      </c>
      <c r="EX48">
        <v>0</v>
      </c>
      <c r="FQ48">
        <v>0</v>
      </c>
      <c r="FR48">
        <f>ROUND(IF(AND(BH48=3,BI48=3),P48,0),2)</f>
        <v>0</v>
      </c>
      <c r="FS48">
        <v>0</v>
      </c>
      <c r="FX48">
        <v>95</v>
      </c>
      <c r="FY48">
        <v>65</v>
      </c>
      <c r="GA48" t="s">
        <v>3</v>
      </c>
      <c r="GD48">
        <v>0</v>
      </c>
      <c r="GF48">
        <v>1891887981</v>
      </c>
      <c r="GG48">
        <v>1</v>
      </c>
      <c r="GH48">
        <v>1</v>
      </c>
      <c r="GI48">
        <v>4</v>
      </c>
      <c r="GJ48">
        <v>0</v>
      </c>
      <c r="GK48">
        <f>ROUND(R48*(R12)/100,2)</f>
        <v>0</v>
      </c>
      <c r="GL48">
        <f>ROUND(IF(AND(BH48=3,BI48=3,FS48&lt;&gt;0),P48,0),2)</f>
        <v>0</v>
      </c>
      <c r="GM48">
        <f>ROUND(O48+X48+Y48+GK48,2)+GX48</f>
        <v>34998.39</v>
      </c>
      <c r="GN48">
        <f>IF(OR(BI48=0,BI48=1),ROUND(O48+X48+Y48+GK48,2),0)</f>
        <v>0</v>
      </c>
      <c r="GO48">
        <f>IF(BI48=2,ROUND(O48+X48+Y48+GK48,2),0)</f>
        <v>34998.39</v>
      </c>
      <c r="GP48">
        <f>IF(BI48=4,ROUND(O48+X48+Y48+GK48,2)+GX48,0)</f>
        <v>0</v>
      </c>
      <c r="GR48">
        <v>0</v>
      </c>
      <c r="GS48">
        <v>3</v>
      </c>
      <c r="GT48">
        <v>0</v>
      </c>
      <c r="GU48" t="s">
        <v>3</v>
      </c>
      <c r="GV48">
        <f>ROUND(GT48,2)</f>
        <v>0</v>
      </c>
      <c r="GW48">
        <v>1</v>
      </c>
      <c r="GX48">
        <f>ROUND(GV48*GW48*I48,2)</f>
        <v>0</v>
      </c>
      <c r="HA48">
        <v>0</v>
      </c>
      <c r="HB48">
        <v>0</v>
      </c>
      <c r="IK48">
        <v>0</v>
      </c>
    </row>
    <row r="49" spans="1:245" x14ac:dyDescent="0.2">
      <c r="A49">
        <v>17</v>
      </c>
      <c r="B49">
        <v>1</v>
      </c>
      <c r="C49">
        <f>ROW([4]SmtRes!A104)</f>
        <v>104</v>
      </c>
      <c r="D49">
        <f>ROW([4]EtalonRes!A90)</f>
        <v>90</v>
      </c>
      <c r="E49" t="s">
        <v>120</v>
      </c>
      <c r="F49" t="s">
        <v>121</v>
      </c>
      <c r="G49" t="s">
        <v>122</v>
      </c>
      <c r="H49" t="s">
        <v>14</v>
      </c>
      <c r="I49">
        <v>58</v>
      </c>
      <c r="J49">
        <v>0</v>
      </c>
      <c r="O49">
        <f>ROUND(CP49,2)</f>
        <v>2334.9</v>
      </c>
      <c r="P49">
        <f>ROUND(CQ49*I49,2)</f>
        <v>180.97</v>
      </c>
      <c r="Q49">
        <f>ROUND(CR49*I49,2)</f>
        <v>0</v>
      </c>
      <c r="R49">
        <f>ROUND(CS49*I49,2)</f>
        <v>0</v>
      </c>
      <c r="S49">
        <f>ROUND(CT49*I49,2)</f>
        <v>2153.9299999999998</v>
      </c>
      <c r="T49">
        <f>ROUND(CU49*I49,2)</f>
        <v>0</v>
      </c>
      <c r="U49">
        <f>CV49*I49</f>
        <v>29</v>
      </c>
      <c r="V49">
        <f>CW49*I49</f>
        <v>0</v>
      </c>
      <c r="W49">
        <f>ROUND(CX49*I49,2)</f>
        <v>0</v>
      </c>
      <c r="X49">
        <f>ROUND(CY49,2)</f>
        <v>1723.14</v>
      </c>
      <c r="Y49">
        <f>ROUND(CZ49,2)</f>
        <v>1292.3599999999999</v>
      </c>
      <c r="AA49">
        <v>39047969</v>
      </c>
      <c r="AB49">
        <f>ROUND((AC49+AD49+AF49),2)</f>
        <v>5.29</v>
      </c>
      <c r="AC49">
        <f>ROUND((ES49),2)</f>
        <v>0.41</v>
      </c>
      <c r="AD49">
        <f>ROUND((((ET49)-(EU49))+AE49),2)</f>
        <v>0</v>
      </c>
      <c r="AE49">
        <f>ROUND((EU49),2)</f>
        <v>0</v>
      </c>
      <c r="AF49">
        <f>ROUND((EV49),2)</f>
        <v>4.88</v>
      </c>
      <c r="AG49">
        <f>ROUND((AP49),2)</f>
        <v>0</v>
      </c>
      <c r="AH49">
        <f>(EW49)</f>
        <v>0.5</v>
      </c>
      <c r="AI49">
        <f>(EX49)</f>
        <v>0</v>
      </c>
      <c r="AJ49">
        <f>ROUND((AS49),2)</f>
        <v>0</v>
      </c>
      <c r="AK49">
        <v>5.29</v>
      </c>
      <c r="AL49">
        <v>0.41</v>
      </c>
      <c r="AM49">
        <v>0</v>
      </c>
      <c r="AN49">
        <v>0</v>
      </c>
      <c r="AO49">
        <v>4.88</v>
      </c>
      <c r="AP49">
        <v>0</v>
      </c>
      <c r="AQ49">
        <v>0.5</v>
      </c>
      <c r="AR49">
        <v>0</v>
      </c>
      <c r="AS49">
        <v>0</v>
      </c>
      <c r="AT49">
        <v>80</v>
      </c>
      <c r="AU49">
        <v>60</v>
      </c>
      <c r="AV49">
        <v>1</v>
      </c>
      <c r="AW49">
        <v>1</v>
      </c>
      <c r="AZ49">
        <v>7.61</v>
      </c>
      <c r="BA49">
        <v>7.61</v>
      </c>
      <c r="BB49">
        <v>7.61</v>
      </c>
      <c r="BC49">
        <v>7.61</v>
      </c>
      <c r="BD49" t="s">
        <v>3</v>
      </c>
      <c r="BE49" t="s">
        <v>3</v>
      </c>
      <c r="BF49" t="s">
        <v>3</v>
      </c>
      <c r="BG49" t="s">
        <v>3</v>
      </c>
      <c r="BH49">
        <v>0</v>
      </c>
      <c r="BI49">
        <v>2</v>
      </c>
      <c r="BJ49" t="s">
        <v>123</v>
      </c>
      <c r="BM49">
        <v>110011</v>
      </c>
      <c r="BN49">
        <v>0</v>
      </c>
      <c r="BO49" t="s">
        <v>3</v>
      </c>
      <c r="BP49">
        <v>0</v>
      </c>
      <c r="BQ49">
        <v>3</v>
      </c>
      <c r="BR49">
        <v>0</v>
      </c>
      <c r="BS49">
        <v>7.61</v>
      </c>
      <c r="BT49">
        <v>1</v>
      </c>
      <c r="BU49">
        <v>1</v>
      </c>
      <c r="BV49">
        <v>1</v>
      </c>
      <c r="BW49">
        <v>1</v>
      </c>
      <c r="BX49">
        <v>1</v>
      </c>
      <c r="BY49" t="s">
        <v>3</v>
      </c>
      <c r="BZ49">
        <v>80</v>
      </c>
      <c r="CA49">
        <v>60</v>
      </c>
      <c r="CF49">
        <v>0</v>
      </c>
      <c r="CG49">
        <v>0</v>
      </c>
      <c r="CM49">
        <v>0</v>
      </c>
      <c r="CN49" t="s">
        <v>3</v>
      </c>
      <c r="CO49">
        <v>0</v>
      </c>
      <c r="CP49">
        <f>(P49+Q49+S49)</f>
        <v>2334.8999999999996</v>
      </c>
      <c r="CQ49">
        <f>AC49*BC49</f>
        <v>3.1200999999999999</v>
      </c>
      <c r="CR49">
        <f>AD49*BB49</f>
        <v>0</v>
      </c>
      <c r="CS49">
        <f>AE49*BS49</f>
        <v>0</v>
      </c>
      <c r="CT49">
        <f>AF49*BA49</f>
        <v>37.136800000000001</v>
      </c>
      <c r="CU49">
        <f>AG49</f>
        <v>0</v>
      </c>
      <c r="CV49">
        <f>AH49</f>
        <v>0.5</v>
      </c>
      <c r="CW49">
        <f>AI49</f>
        <v>0</v>
      </c>
      <c r="CX49">
        <f>AJ49</f>
        <v>0</v>
      </c>
      <c r="CY49">
        <f>(((S49+R49)*AT49)/100)</f>
        <v>1723.144</v>
      </c>
      <c r="CZ49">
        <f>(((S49+R49)*AU49)/100)</f>
        <v>1292.3579999999999</v>
      </c>
      <c r="DC49" t="s">
        <v>3</v>
      </c>
      <c r="DD49" t="s">
        <v>3</v>
      </c>
      <c r="DE49" t="s">
        <v>3</v>
      </c>
      <c r="DF49" t="s">
        <v>3</v>
      </c>
      <c r="DG49" t="s">
        <v>3</v>
      </c>
      <c r="DH49" t="s">
        <v>3</v>
      </c>
      <c r="DI49" t="s">
        <v>3</v>
      </c>
      <c r="DJ49" t="s">
        <v>3</v>
      </c>
      <c r="DK49" t="s">
        <v>3</v>
      </c>
      <c r="DL49" t="s">
        <v>3</v>
      </c>
      <c r="DM49" t="s">
        <v>3</v>
      </c>
      <c r="DN49">
        <v>0</v>
      </c>
      <c r="DO49">
        <v>0</v>
      </c>
      <c r="DP49">
        <v>1</v>
      </c>
      <c r="DQ49">
        <v>1</v>
      </c>
      <c r="DU49">
        <v>1013</v>
      </c>
      <c r="DV49" t="s">
        <v>14</v>
      </c>
      <c r="DW49" t="s">
        <v>14</v>
      </c>
      <c r="DX49">
        <v>1</v>
      </c>
      <c r="EE49">
        <v>38092745</v>
      </c>
      <c r="EF49">
        <v>3</v>
      </c>
      <c r="EG49" t="s">
        <v>16</v>
      </c>
      <c r="EH49">
        <v>0</v>
      </c>
      <c r="EI49" t="s">
        <v>3</v>
      </c>
      <c r="EJ49">
        <v>2</v>
      </c>
      <c r="EK49">
        <v>110011</v>
      </c>
      <c r="EL49" t="s">
        <v>37</v>
      </c>
      <c r="EM49" t="s">
        <v>18</v>
      </c>
      <c r="EO49" t="s">
        <v>3</v>
      </c>
      <c r="EQ49">
        <v>0</v>
      </c>
      <c r="ER49">
        <v>5.29</v>
      </c>
      <c r="ES49">
        <v>0.41</v>
      </c>
      <c r="ET49">
        <v>0</v>
      </c>
      <c r="EU49">
        <v>0</v>
      </c>
      <c r="EV49">
        <v>4.88</v>
      </c>
      <c r="EW49">
        <v>0.5</v>
      </c>
      <c r="EX49">
        <v>0</v>
      </c>
      <c r="EY49">
        <v>0</v>
      </c>
      <c r="FQ49">
        <v>0</v>
      </c>
      <c r="FR49">
        <f>ROUND(IF(AND(BH49=3,BI49=3),P49,0),2)</f>
        <v>0</v>
      </c>
      <c r="FS49">
        <v>0</v>
      </c>
      <c r="FX49">
        <v>80</v>
      </c>
      <c r="FY49">
        <v>60</v>
      </c>
      <c r="GA49" t="s">
        <v>3</v>
      </c>
      <c r="GD49">
        <v>0</v>
      </c>
      <c r="GF49">
        <v>287023441</v>
      </c>
      <c r="GG49">
        <v>1</v>
      </c>
      <c r="GH49">
        <v>1</v>
      </c>
      <c r="GI49">
        <v>4</v>
      </c>
      <c r="GJ49">
        <v>0</v>
      </c>
      <c r="GK49">
        <f>ROUND(R49*(R12)/100,2)</f>
        <v>0</v>
      </c>
      <c r="GL49">
        <f>ROUND(IF(AND(BH49=3,BI49=3,FS49&lt;&gt;0),P49,0),2)</f>
        <v>0</v>
      </c>
      <c r="GM49">
        <f>ROUND(O49+X49+Y49+GK49,2)+GX49</f>
        <v>5350.4</v>
      </c>
      <c r="GN49">
        <f>IF(OR(BI49=0,BI49=1),ROUND(O49+X49+Y49+GK49,2),0)</f>
        <v>0</v>
      </c>
      <c r="GO49">
        <f>IF(BI49=2,ROUND(O49+X49+Y49+GK49,2),0)</f>
        <v>5350.4</v>
      </c>
      <c r="GP49">
        <f>IF(BI49=4,ROUND(O49+X49+Y49+GK49,2)+GX49,0)</f>
        <v>0</v>
      </c>
      <c r="GR49">
        <v>0</v>
      </c>
      <c r="GS49">
        <v>3</v>
      </c>
      <c r="GT49">
        <v>0</v>
      </c>
      <c r="GU49" t="s">
        <v>3</v>
      </c>
      <c r="GV49">
        <f>ROUND(GT49,2)</f>
        <v>0</v>
      </c>
      <c r="GW49">
        <v>1</v>
      </c>
      <c r="GX49">
        <f>ROUND(GV49*GW49*I49,2)</f>
        <v>0</v>
      </c>
      <c r="HA49">
        <v>0</v>
      </c>
      <c r="HB49">
        <v>0</v>
      </c>
      <c r="IK49">
        <v>0</v>
      </c>
    </row>
    <row r="50" spans="1:245" x14ac:dyDescent="0.2">
      <c r="A50">
        <v>18</v>
      </c>
      <c r="B50">
        <v>1</v>
      </c>
      <c r="C50">
        <v>103</v>
      </c>
      <c r="E50" t="s">
        <v>124</v>
      </c>
      <c r="F50" t="s">
        <v>125</v>
      </c>
      <c r="G50" t="s">
        <v>126</v>
      </c>
      <c r="H50" t="s">
        <v>41</v>
      </c>
      <c r="I50">
        <f>I49*J50</f>
        <v>5.8</v>
      </c>
      <c r="J50">
        <v>9.9999999999999992E-2</v>
      </c>
      <c r="O50">
        <f>ROUND(CP50,2)</f>
        <v>2573.25</v>
      </c>
      <c r="P50">
        <f>ROUND(CQ50*I50,2)</f>
        <v>2573.25</v>
      </c>
      <c r="Q50">
        <f>ROUND(CR50*I50,2)</f>
        <v>0</v>
      </c>
      <c r="R50">
        <f>ROUND(CS50*I50,2)</f>
        <v>0</v>
      </c>
      <c r="S50">
        <f>ROUND(CT50*I50,2)</f>
        <v>0</v>
      </c>
      <c r="T50">
        <f>ROUND(CU50*I50,2)</f>
        <v>0</v>
      </c>
      <c r="U50">
        <f>CV50*I50</f>
        <v>0</v>
      </c>
      <c r="V50">
        <f>CW50*I50</f>
        <v>0</v>
      </c>
      <c r="W50">
        <f>ROUND(CX50*I50,2)</f>
        <v>0</v>
      </c>
      <c r="X50">
        <f>ROUND(CY50,2)</f>
        <v>0</v>
      </c>
      <c r="Y50">
        <f>ROUND(CZ50,2)</f>
        <v>0</v>
      </c>
      <c r="AA50">
        <v>39047969</v>
      </c>
      <c r="AB50">
        <f>ROUND((AC50+AD50+AF50),2)</f>
        <v>58.3</v>
      </c>
      <c r="AC50">
        <f>ROUND((ES50),2)</f>
        <v>58.3</v>
      </c>
      <c r="AD50">
        <f>ROUND((((ET50)-(EU50))+AE50),2)</f>
        <v>0</v>
      </c>
      <c r="AE50">
        <f>ROUND((EU50),2)</f>
        <v>0</v>
      </c>
      <c r="AF50">
        <f>ROUND((EV50),2)</f>
        <v>0</v>
      </c>
      <c r="AG50">
        <f>ROUND((AP50),2)</f>
        <v>0</v>
      </c>
      <c r="AH50">
        <f>(EW50)</f>
        <v>0</v>
      </c>
      <c r="AI50">
        <f>(EX50)</f>
        <v>0</v>
      </c>
      <c r="AJ50">
        <f>ROUND((AS50),2)</f>
        <v>0</v>
      </c>
      <c r="AK50">
        <v>58.3</v>
      </c>
      <c r="AL50">
        <v>58.3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  <c r="AS50">
        <v>0</v>
      </c>
      <c r="AT50">
        <v>80</v>
      </c>
      <c r="AU50">
        <v>60</v>
      </c>
      <c r="AV50">
        <v>1</v>
      </c>
      <c r="AW50">
        <v>1</v>
      </c>
      <c r="AZ50">
        <v>7.61</v>
      </c>
      <c r="BA50">
        <v>1</v>
      </c>
      <c r="BB50">
        <v>1</v>
      </c>
      <c r="BC50">
        <v>7.61</v>
      </c>
      <c r="BD50" t="s">
        <v>3</v>
      </c>
      <c r="BE50" t="s">
        <v>3</v>
      </c>
      <c r="BF50" t="s">
        <v>3</v>
      </c>
      <c r="BG50" t="s">
        <v>3</v>
      </c>
      <c r="BH50">
        <v>3</v>
      </c>
      <c r="BI50">
        <v>2</v>
      </c>
      <c r="BJ50" t="s">
        <v>127</v>
      </c>
      <c r="BM50">
        <v>110011</v>
      </c>
      <c r="BN50">
        <v>0</v>
      </c>
      <c r="BO50" t="s">
        <v>3</v>
      </c>
      <c r="BP50">
        <v>0</v>
      </c>
      <c r="BQ50">
        <v>3</v>
      </c>
      <c r="BR50">
        <v>0</v>
      </c>
      <c r="BS50">
        <v>1</v>
      </c>
      <c r="BT50">
        <v>1</v>
      </c>
      <c r="BU50">
        <v>1</v>
      </c>
      <c r="BV50">
        <v>1</v>
      </c>
      <c r="BW50">
        <v>1</v>
      </c>
      <c r="BX50">
        <v>1</v>
      </c>
      <c r="BY50" t="s">
        <v>3</v>
      </c>
      <c r="BZ50">
        <v>80</v>
      </c>
      <c r="CA50">
        <v>60</v>
      </c>
      <c r="CF50">
        <v>0</v>
      </c>
      <c r="CG50">
        <v>0</v>
      </c>
      <c r="CM50">
        <v>0</v>
      </c>
      <c r="CN50" t="s">
        <v>3</v>
      </c>
      <c r="CO50">
        <v>0</v>
      </c>
      <c r="CP50">
        <f>(P50+Q50+S50)</f>
        <v>2573.25</v>
      </c>
      <c r="CQ50">
        <f>AC50*BC50</f>
        <v>443.66300000000001</v>
      </c>
      <c r="CR50">
        <f>AD50*BB50</f>
        <v>0</v>
      </c>
      <c r="CS50">
        <f>AE50*BS50</f>
        <v>0</v>
      </c>
      <c r="CT50">
        <f>AF50*BA50</f>
        <v>0</v>
      </c>
      <c r="CU50">
        <f>AG50</f>
        <v>0</v>
      </c>
      <c r="CV50">
        <f>AH50</f>
        <v>0</v>
      </c>
      <c r="CW50">
        <f>AI50</f>
        <v>0</v>
      </c>
      <c r="CX50">
        <f>AJ50</f>
        <v>0</v>
      </c>
      <c r="CY50">
        <f>(((S50+R50)*AT50)/100)</f>
        <v>0</v>
      </c>
      <c r="CZ50">
        <f>(((S50+R50)*AU50)/100)</f>
        <v>0</v>
      </c>
      <c r="DC50" t="s">
        <v>3</v>
      </c>
      <c r="DD50" t="s">
        <v>3</v>
      </c>
      <c r="DE50" t="s">
        <v>3</v>
      </c>
      <c r="DF50" t="s">
        <v>3</v>
      </c>
      <c r="DG50" t="s">
        <v>3</v>
      </c>
      <c r="DH50" t="s">
        <v>3</v>
      </c>
      <c r="DI50" t="s">
        <v>3</v>
      </c>
      <c r="DJ50" t="s">
        <v>3</v>
      </c>
      <c r="DK50" t="s">
        <v>3</v>
      </c>
      <c r="DL50" t="s">
        <v>3</v>
      </c>
      <c r="DM50" t="s">
        <v>3</v>
      </c>
      <c r="DN50">
        <v>0</v>
      </c>
      <c r="DO50">
        <v>0</v>
      </c>
      <c r="DP50">
        <v>1</v>
      </c>
      <c r="DQ50">
        <v>1</v>
      </c>
      <c r="DU50">
        <v>1010</v>
      </c>
      <c r="DV50" t="s">
        <v>41</v>
      </c>
      <c r="DW50" t="s">
        <v>41</v>
      </c>
      <c r="DX50">
        <v>10</v>
      </c>
      <c r="EE50">
        <v>38092745</v>
      </c>
      <c r="EF50">
        <v>3</v>
      </c>
      <c r="EG50" t="s">
        <v>16</v>
      </c>
      <c r="EH50">
        <v>0</v>
      </c>
      <c r="EI50" t="s">
        <v>3</v>
      </c>
      <c r="EJ50">
        <v>2</v>
      </c>
      <c r="EK50">
        <v>110011</v>
      </c>
      <c r="EL50" t="s">
        <v>37</v>
      </c>
      <c r="EM50" t="s">
        <v>18</v>
      </c>
      <c r="EO50" t="s">
        <v>3</v>
      </c>
      <c r="EQ50">
        <v>0</v>
      </c>
      <c r="ER50">
        <v>58.3</v>
      </c>
      <c r="ES50">
        <v>58.3</v>
      </c>
      <c r="ET50">
        <v>0</v>
      </c>
      <c r="EU50">
        <v>0</v>
      </c>
      <c r="EV50">
        <v>0</v>
      </c>
      <c r="EW50">
        <v>0</v>
      </c>
      <c r="EX50">
        <v>0</v>
      </c>
      <c r="FQ50">
        <v>0</v>
      </c>
      <c r="FR50">
        <f>ROUND(IF(AND(BH50=3,BI50=3),P50,0),2)</f>
        <v>0</v>
      </c>
      <c r="FS50">
        <v>0</v>
      </c>
      <c r="FX50">
        <v>80</v>
      </c>
      <c r="FY50">
        <v>60</v>
      </c>
      <c r="GA50" t="s">
        <v>3</v>
      </c>
      <c r="GD50">
        <v>0</v>
      </c>
      <c r="GF50">
        <v>60419723</v>
      </c>
      <c r="GG50">
        <v>1</v>
      </c>
      <c r="GH50">
        <v>1</v>
      </c>
      <c r="GI50">
        <v>4</v>
      </c>
      <c r="GJ50">
        <v>0</v>
      </c>
      <c r="GK50">
        <f>ROUND(R50*(R12)/100,2)</f>
        <v>0</v>
      </c>
      <c r="GL50">
        <f>ROUND(IF(AND(BH50=3,BI50=3,FS50&lt;&gt;0),P50,0),2)</f>
        <v>0</v>
      </c>
      <c r="GM50">
        <f>ROUND(O50+X50+Y50+GK50,2)+GX50</f>
        <v>2573.25</v>
      </c>
      <c r="GN50">
        <f>IF(OR(BI50=0,BI50=1),ROUND(O50+X50+Y50+GK50,2),0)</f>
        <v>0</v>
      </c>
      <c r="GO50">
        <f>IF(BI50=2,ROUND(O50+X50+Y50+GK50,2),0)</f>
        <v>2573.25</v>
      </c>
      <c r="GP50">
        <f>IF(BI50=4,ROUND(O50+X50+Y50+GK50,2)+GX50,0)</f>
        <v>0</v>
      </c>
      <c r="GR50">
        <v>0</v>
      </c>
      <c r="GS50">
        <v>3</v>
      </c>
      <c r="GT50">
        <v>0</v>
      </c>
      <c r="GU50" t="s">
        <v>3</v>
      </c>
      <c r="GV50">
        <f>ROUND(GT50,2)</f>
        <v>0</v>
      </c>
      <c r="GW50">
        <v>1</v>
      </c>
      <c r="GX50">
        <f>ROUND(GV50*GW50*I50,2)</f>
        <v>0</v>
      </c>
      <c r="HA50">
        <v>0</v>
      </c>
      <c r="HB50">
        <v>0</v>
      </c>
      <c r="IK50">
        <v>0</v>
      </c>
    </row>
    <row r="51" spans="1:245" x14ac:dyDescent="0.2">
      <c r="A51">
        <v>17</v>
      </c>
      <c r="B51">
        <v>1</v>
      </c>
      <c r="C51">
        <f>ROW([4]SmtRes!A118)</f>
        <v>118</v>
      </c>
      <c r="D51">
        <f>ROW([4]EtalonRes!A100)</f>
        <v>100</v>
      </c>
      <c r="E51" t="s">
        <v>128</v>
      </c>
      <c r="F51" t="s">
        <v>129</v>
      </c>
      <c r="G51" t="s">
        <v>130</v>
      </c>
      <c r="H51" t="s">
        <v>105</v>
      </c>
      <c r="I51">
        <v>14.98</v>
      </c>
      <c r="J51">
        <v>0</v>
      </c>
      <c r="O51">
        <f>ROUND(CP51,2)</f>
        <v>20411.310000000001</v>
      </c>
      <c r="P51">
        <f>ROUND(CQ51*I51,2)</f>
        <v>4282.8999999999996</v>
      </c>
      <c r="Q51">
        <f>ROUND(CR51*I51,2)</f>
        <v>5194.88</v>
      </c>
      <c r="R51">
        <f>ROUND(CS51*I51,2)</f>
        <v>572.27</v>
      </c>
      <c r="S51">
        <f>ROUND(CT51*I51,2)</f>
        <v>10933.53</v>
      </c>
      <c r="T51">
        <f>ROUND(CU51*I51,2)</f>
        <v>0</v>
      </c>
      <c r="U51">
        <f>CV51*I51</f>
        <v>149.35060000000001</v>
      </c>
      <c r="V51">
        <f>CW51*I51</f>
        <v>5.9920000000000009</v>
      </c>
      <c r="W51">
        <f>ROUND(CX51*I51,2)</f>
        <v>0</v>
      </c>
      <c r="X51">
        <f>ROUND(CY51,2)</f>
        <v>10930.51</v>
      </c>
      <c r="Y51">
        <f>ROUND(CZ51,2)</f>
        <v>7478.77</v>
      </c>
      <c r="AA51">
        <v>39047969</v>
      </c>
      <c r="AB51">
        <f>ROUND((AC51+AD51+AF51),2)</f>
        <v>179.05</v>
      </c>
      <c r="AC51">
        <f>ROUND((ES51),2)</f>
        <v>37.57</v>
      </c>
      <c r="AD51">
        <f>ROUND((((ET51)-(EU51))+AE51),2)</f>
        <v>45.57</v>
      </c>
      <c r="AE51">
        <f>ROUND((EU51),2)</f>
        <v>5.0199999999999996</v>
      </c>
      <c r="AF51">
        <f>ROUND((EV51),2)</f>
        <v>95.91</v>
      </c>
      <c r="AG51">
        <f>ROUND((AP51),2)</f>
        <v>0</v>
      </c>
      <c r="AH51">
        <f>(EW51)</f>
        <v>9.9700000000000006</v>
      </c>
      <c r="AI51">
        <f>(EX51)</f>
        <v>0.4</v>
      </c>
      <c r="AJ51">
        <f>ROUND((AS51),2)</f>
        <v>0</v>
      </c>
      <c r="AK51">
        <v>179.05</v>
      </c>
      <c r="AL51">
        <v>37.57</v>
      </c>
      <c r="AM51">
        <v>45.57</v>
      </c>
      <c r="AN51">
        <v>5.0199999999999996</v>
      </c>
      <c r="AO51">
        <v>95.91</v>
      </c>
      <c r="AP51">
        <v>0</v>
      </c>
      <c r="AQ51">
        <v>9.9700000000000006</v>
      </c>
      <c r="AR51">
        <v>0.4</v>
      </c>
      <c r="AS51">
        <v>0</v>
      </c>
      <c r="AT51">
        <v>95</v>
      </c>
      <c r="AU51">
        <v>65</v>
      </c>
      <c r="AV51">
        <v>1</v>
      </c>
      <c r="AW51">
        <v>1</v>
      </c>
      <c r="AZ51">
        <v>7.61</v>
      </c>
      <c r="BA51">
        <v>7.61</v>
      </c>
      <c r="BB51">
        <v>7.61</v>
      </c>
      <c r="BC51">
        <v>7.61</v>
      </c>
      <c r="BD51" t="s">
        <v>3</v>
      </c>
      <c r="BE51" t="s">
        <v>3</v>
      </c>
      <c r="BF51" t="s">
        <v>3</v>
      </c>
      <c r="BG51" t="s">
        <v>3</v>
      </c>
      <c r="BH51">
        <v>0</v>
      </c>
      <c r="BI51">
        <v>2</v>
      </c>
      <c r="BJ51" t="s">
        <v>131</v>
      </c>
      <c r="BM51">
        <v>108001</v>
      </c>
      <c r="BN51">
        <v>0</v>
      </c>
      <c r="BO51" t="s">
        <v>3</v>
      </c>
      <c r="BP51">
        <v>0</v>
      </c>
      <c r="BQ51">
        <v>3</v>
      </c>
      <c r="BR51">
        <v>0</v>
      </c>
      <c r="BS51">
        <v>7.61</v>
      </c>
      <c r="BT51">
        <v>1</v>
      </c>
      <c r="BU51">
        <v>1</v>
      </c>
      <c r="BV51">
        <v>1</v>
      </c>
      <c r="BW51">
        <v>1</v>
      </c>
      <c r="BX51">
        <v>1</v>
      </c>
      <c r="BY51" t="s">
        <v>3</v>
      </c>
      <c r="BZ51">
        <v>95</v>
      </c>
      <c r="CA51">
        <v>65</v>
      </c>
      <c r="CF51">
        <v>0</v>
      </c>
      <c r="CG51">
        <v>0</v>
      </c>
      <c r="CM51">
        <v>0</v>
      </c>
      <c r="CN51" t="s">
        <v>3</v>
      </c>
      <c r="CO51">
        <v>0</v>
      </c>
      <c r="CP51">
        <f>(P51+Q51+S51)</f>
        <v>20411.309999999998</v>
      </c>
      <c r="CQ51">
        <f>AC51*BC51</f>
        <v>285.90770000000003</v>
      </c>
      <c r="CR51">
        <f>AD51*BB51</f>
        <v>346.78770000000003</v>
      </c>
      <c r="CS51">
        <f>AE51*BS51</f>
        <v>38.202199999999998</v>
      </c>
      <c r="CT51">
        <f>AF51*BA51</f>
        <v>729.87509999999997</v>
      </c>
      <c r="CU51">
        <f>AG51</f>
        <v>0</v>
      </c>
      <c r="CV51">
        <f>AH51</f>
        <v>9.9700000000000006</v>
      </c>
      <c r="CW51">
        <f>AI51</f>
        <v>0.4</v>
      </c>
      <c r="CX51">
        <f>AJ51</f>
        <v>0</v>
      </c>
      <c r="CY51">
        <f>(((S51+R51)*AT51)/100)</f>
        <v>10930.51</v>
      </c>
      <c r="CZ51">
        <f>(((S51+R51)*AU51)/100)</f>
        <v>7478.7700000000013</v>
      </c>
      <c r="DC51" t="s">
        <v>3</v>
      </c>
      <c r="DD51" t="s">
        <v>3</v>
      </c>
      <c r="DE51" t="s">
        <v>3</v>
      </c>
      <c r="DF51" t="s">
        <v>3</v>
      </c>
      <c r="DG51" t="s">
        <v>3</v>
      </c>
      <c r="DH51" t="s">
        <v>3</v>
      </c>
      <c r="DI51" t="s">
        <v>3</v>
      </c>
      <c r="DJ51" t="s">
        <v>3</v>
      </c>
      <c r="DK51" t="s">
        <v>3</v>
      </c>
      <c r="DL51" t="s">
        <v>3</v>
      </c>
      <c r="DM51" t="s">
        <v>3</v>
      </c>
      <c r="DN51">
        <v>0</v>
      </c>
      <c r="DO51">
        <v>0</v>
      </c>
      <c r="DP51">
        <v>1</v>
      </c>
      <c r="DQ51">
        <v>1</v>
      </c>
      <c r="DU51">
        <v>1003</v>
      </c>
      <c r="DV51" t="s">
        <v>105</v>
      </c>
      <c r="DW51" t="s">
        <v>105</v>
      </c>
      <c r="DX51">
        <v>100</v>
      </c>
      <c r="EE51">
        <v>38092698</v>
      </c>
      <c r="EF51">
        <v>3</v>
      </c>
      <c r="EG51" t="s">
        <v>16</v>
      </c>
      <c r="EH51">
        <v>0</v>
      </c>
      <c r="EI51" t="s">
        <v>3</v>
      </c>
      <c r="EJ51">
        <v>2</v>
      </c>
      <c r="EK51">
        <v>108001</v>
      </c>
      <c r="EL51" t="s">
        <v>56</v>
      </c>
      <c r="EM51" t="s">
        <v>57</v>
      </c>
      <c r="EO51" t="s">
        <v>3</v>
      </c>
      <c r="EQ51">
        <v>0</v>
      </c>
      <c r="ER51">
        <v>179.05</v>
      </c>
      <c r="ES51">
        <v>37.57</v>
      </c>
      <c r="ET51">
        <v>45.57</v>
      </c>
      <c r="EU51">
        <v>5.0199999999999996</v>
      </c>
      <c r="EV51">
        <v>95.91</v>
      </c>
      <c r="EW51">
        <v>9.9700000000000006</v>
      </c>
      <c r="EX51">
        <v>0.4</v>
      </c>
      <c r="EY51">
        <v>0</v>
      </c>
      <c r="FQ51">
        <v>0</v>
      </c>
      <c r="FR51">
        <f>ROUND(IF(AND(BH51=3,BI51=3),P51,0),2)</f>
        <v>0</v>
      </c>
      <c r="FS51">
        <v>0</v>
      </c>
      <c r="FX51">
        <v>95</v>
      </c>
      <c r="FY51">
        <v>65</v>
      </c>
      <c r="GA51" t="s">
        <v>3</v>
      </c>
      <c r="GD51">
        <v>0</v>
      </c>
      <c r="GF51">
        <v>402234653</v>
      </c>
      <c r="GG51">
        <v>1</v>
      </c>
      <c r="GH51">
        <v>1</v>
      </c>
      <c r="GI51">
        <v>4</v>
      </c>
      <c r="GJ51">
        <v>0</v>
      </c>
      <c r="GK51">
        <f>ROUND(R51*(R12)/100,2)</f>
        <v>0</v>
      </c>
      <c r="GL51">
        <f>ROUND(IF(AND(BH51=3,BI51=3,FS51&lt;&gt;0),P51,0),2)</f>
        <v>0</v>
      </c>
      <c r="GM51">
        <f>ROUND(O51+X51+Y51+GK51,2)+GX51</f>
        <v>38820.589999999997</v>
      </c>
      <c r="GN51">
        <f>IF(OR(BI51=0,BI51=1),ROUND(O51+X51+Y51+GK51,2),0)</f>
        <v>0</v>
      </c>
      <c r="GO51">
        <f>IF(BI51=2,ROUND(O51+X51+Y51+GK51,2),0)</f>
        <v>38820.589999999997</v>
      </c>
      <c r="GP51">
        <f>IF(BI51=4,ROUND(O51+X51+Y51+GK51,2)+GX51,0)</f>
        <v>0</v>
      </c>
      <c r="GR51">
        <v>0</v>
      </c>
      <c r="GS51">
        <v>3</v>
      </c>
      <c r="GT51">
        <v>0</v>
      </c>
      <c r="GU51" t="s">
        <v>3</v>
      </c>
      <c r="GV51">
        <f>ROUND(GT51,2)</f>
        <v>0</v>
      </c>
      <c r="GW51">
        <v>1</v>
      </c>
      <c r="GX51">
        <f>ROUND(GV51*GW51*I51,2)</f>
        <v>0</v>
      </c>
      <c r="HA51">
        <v>0</v>
      </c>
      <c r="HB51">
        <v>0</v>
      </c>
      <c r="IK51">
        <v>0</v>
      </c>
    </row>
    <row r="52" spans="1:245" x14ac:dyDescent="0.2">
      <c r="A52">
        <v>18</v>
      </c>
      <c r="B52">
        <v>1</v>
      </c>
      <c r="C52">
        <v>117</v>
      </c>
      <c r="E52" t="s">
        <v>132</v>
      </c>
      <c r="F52" t="s">
        <v>139</v>
      </c>
      <c r="G52" t="s">
        <v>265</v>
      </c>
      <c r="H52" t="s">
        <v>135</v>
      </c>
      <c r="I52">
        <f>I51*J52</f>
        <v>0.49899999999999994</v>
      </c>
      <c r="J52">
        <v>3.331108144192256E-2</v>
      </c>
      <c r="O52">
        <f>ROUND(CP52,2)</f>
        <v>40240.11</v>
      </c>
      <c r="P52">
        <f>ROUND(CQ52*I52,2)</f>
        <v>40240.11</v>
      </c>
      <c r="Q52">
        <f>ROUND(CR52*I52,2)</f>
        <v>0</v>
      </c>
      <c r="R52">
        <f>ROUND(CS52*I52,2)</f>
        <v>0</v>
      </c>
      <c r="S52">
        <f>ROUND(CT52*I52,2)</f>
        <v>0</v>
      </c>
      <c r="T52">
        <f>ROUND(CU52*I52,2)</f>
        <v>0</v>
      </c>
      <c r="U52">
        <f>CV52*I52</f>
        <v>0</v>
      </c>
      <c r="V52">
        <f>CW52*I52</f>
        <v>0</v>
      </c>
      <c r="W52">
        <f>ROUND(CX52*I52,2)</f>
        <v>0</v>
      </c>
      <c r="X52">
        <f>ROUND(CY52,2)</f>
        <v>0</v>
      </c>
      <c r="Y52">
        <f>ROUND(CZ52,2)</f>
        <v>0</v>
      </c>
      <c r="AA52">
        <v>39047969</v>
      </c>
      <c r="AB52">
        <f>ROUND((AC52+AD52+AF52),2)</f>
        <v>10596.78</v>
      </c>
      <c r="AC52">
        <f>ROUND((ES52),2)</f>
        <v>10596.78</v>
      </c>
      <c r="AD52">
        <f>ROUND((((ET52)-(EU52))+AE52),2)</f>
        <v>0</v>
      </c>
      <c r="AE52">
        <f>ROUND((EU52),2)</f>
        <v>0</v>
      </c>
      <c r="AF52">
        <f>ROUND((EV52),2)</f>
        <v>0</v>
      </c>
      <c r="AG52">
        <f>ROUND((AP52),2)</f>
        <v>0</v>
      </c>
      <c r="AH52">
        <f>(EW52)</f>
        <v>0</v>
      </c>
      <c r="AI52">
        <f>(EX52)</f>
        <v>0</v>
      </c>
      <c r="AJ52">
        <f>ROUND((AS52),2)</f>
        <v>0</v>
      </c>
      <c r="AK52">
        <v>10596.78</v>
      </c>
      <c r="AL52">
        <v>10596.78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  <c r="AS52">
        <v>0</v>
      </c>
      <c r="AT52">
        <v>95</v>
      </c>
      <c r="AU52">
        <v>65</v>
      </c>
      <c r="AV52">
        <v>1</v>
      </c>
      <c r="AW52">
        <v>1</v>
      </c>
      <c r="AZ52">
        <v>7.61</v>
      </c>
      <c r="BA52">
        <v>1</v>
      </c>
      <c r="BB52">
        <v>1</v>
      </c>
      <c r="BC52">
        <v>7.61</v>
      </c>
      <c r="BD52" t="s">
        <v>3</v>
      </c>
      <c r="BE52" t="s">
        <v>3</v>
      </c>
      <c r="BF52" t="s">
        <v>3</v>
      </c>
      <c r="BG52" t="s">
        <v>3</v>
      </c>
      <c r="BH52">
        <v>3</v>
      </c>
      <c r="BI52">
        <v>2</v>
      </c>
      <c r="BJ52" t="s">
        <v>140</v>
      </c>
      <c r="BM52">
        <v>108001</v>
      </c>
      <c r="BN52">
        <v>0</v>
      </c>
      <c r="BO52" t="s">
        <v>3</v>
      </c>
      <c r="BP52">
        <v>0</v>
      </c>
      <c r="BQ52">
        <v>3</v>
      </c>
      <c r="BR52">
        <v>0</v>
      </c>
      <c r="BS52">
        <v>1</v>
      </c>
      <c r="BT52">
        <v>1</v>
      </c>
      <c r="BU52">
        <v>1</v>
      </c>
      <c r="BV52">
        <v>1</v>
      </c>
      <c r="BW52">
        <v>1</v>
      </c>
      <c r="BX52">
        <v>1</v>
      </c>
      <c r="BY52" t="s">
        <v>3</v>
      </c>
      <c r="BZ52">
        <v>95</v>
      </c>
      <c r="CA52">
        <v>65</v>
      </c>
      <c r="CF52">
        <v>0</v>
      </c>
      <c r="CG52">
        <v>0</v>
      </c>
      <c r="CM52">
        <v>0</v>
      </c>
      <c r="CN52" t="s">
        <v>3</v>
      </c>
      <c r="CO52">
        <v>0</v>
      </c>
      <c r="CP52">
        <f>(P52+Q52+S52)</f>
        <v>40240.11</v>
      </c>
      <c r="CQ52">
        <f>AC52*BC52</f>
        <v>80641.495800000004</v>
      </c>
      <c r="CR52">
        <f>AD52*BB52</f>
        <v>0</v>
      </c>
      <c r="CS52">
        <f>AE52*BS52</f>
        <v>0</v>
      </c>
      <c r="CT52">
        <f>AF52*BA52</f>
        <v>0</v>
      </c>
      <c r="CU52">
        <f>AG52</f>
        <v>0</v>
      </c>
      <c r="CV52">
        <f>AH52</f>
        <v>0</v>
      </c>
      <c r="CW52">
        <f>AI52</f>
        <v>0</v>
      </c>
      <c r="CX52">
        <f>AJ52</f>
        <v>0</v>
      </c>
      <c r="CY52">
        <f>(((S52+R52)*AT52)/100)</f>
        <v>0</v>
      </c>
      <c r="CZ52">
        <f>(((S52+R52)*AU52)/100)</f>
        <v>0</v>
      </c>
      <c r="DC52" t="s">
        <v>3</v>
      </c>
      <c r="DD52" t="s">
        <v>3</v>
      </c>
      <c r="DE52" t="s">
        <v>3</v>
      </c>
      <c r="DF52" t="s">
        <v>3</v>
      </c>
      <c r="DG52" t="s">
        <v>3</v>
      </c>
      <c r="DH52" t="s">
        <v>3</v>
      </c>
      <c r="DI52" t="s">
        <v>3</v>
      </c>
      <c r="DJ52" t="s">
        <v>3</v>
      </c>
      <c r="DK52" t="s">
        <v>3</v>
      </c>
      <c r="DL52" t="s">
        <v>3</v>
      </c>
      <c r="DM52" t="s">
        <v>3</v>
      </c>
      <c r="DN52">
        <v>0</v>
      </c>
      <c r="DO52">
        <v>0</v>
      </c>
      <c r="DP52">
        <v>1</v>
      </c>
      <c r="DQ52">
        <v>1</v>
      </c>
      <c r="DU52">
        <v>1013</v>
      </c>
      <c r="DV52" t="s">
        <v>135</v>
      </c>
      <c r="DW52" t="s">
        <v>137</v>
      </c>
      <c r="DX52">
        <v>1</v>
      </c>
      <c r="EE52">
        <v>38092698</v>
      </c>
      <c r="EF52">
        <v>3</v>
      </c>
      <c r="EG52" t="s">
        <v>16</v>
      </c>
      <c r="EH52">
        <v>0</v>
      </c>
      <c r="EI52" t="s">
        <v>3</v>
      </c>
      <c r="EJ52">
        <v>2</v>
      </c>
      <c r="EK52">
        <v>108001</v>
      </c>
      <c r="EL52" t="s">
        <v>56</v>
      </c>
      <c r="EM52" t="s">
        <v>57</v>
      </c>
      <c r="EO52" t="s">
        <v>3</v>
      </c>
      <c r="EQ52">
        <v>0</v>
      </c>
      <c r="ER52">
        <v>10596.78</v>
      </c>
      <c r="ES52">
        <v>10596.78</v>
      </c>
      <c r="ET52">
        <v>0</v>
      </c>
      <c r="EU52">
        <v>0</v>
      </c>
      <c r="EV52">
        <v>0</v>
      </c>
      <c r="EW52">
        <v>0</v>
      </c>
      <c r="EX52">
        <v>0</v>
      </c>
      <c r="FQ52">
        <v>0</v>
      </c>
      <c r="FR52">
        <f>ROUND(IF(AND(BH52=3,BI52=3),P52,0),2)</f>
        <v>0</v>
      </c>
      <c r="FS52">
        <v>0</v>
      </c>
      <c r="FX52">
        <v>95</v>
      </c>
      <c r="FY52">
        <v>65</v>
      </c>
      <c r="GA52" t="s">
        <v>3</v>
      </c>
      <c r="GD52">
        <v>0</v>
      </c>
      <c r="GF52">
        <v>-1110123209</v>
      </c>
      <c r="GG52">
        <v>1</v>
      </c>
      <c r="GH52">
        <v>1</v>
      </c>
      <c r="GI52">
        <v>4</v>
      </c>
      <c r="GJ52">
        <v>0</v>
      </c>
      <c r="GK52">
        <f>ROUND(R52*(R12)/100,2)</f>
        <v>0</v>
      </c>
      <c r="GL52">
        <f>ROUND(IF(AND(BH52=3,BI52=3,FS52&lt;&gt;0),P52,0),2)</f>
        <v>0</v>
      </c>
      <c r="GM52">
        <f>ROUND(O52+X52+Y52+GK52,2)+GX52</f>
        <v>40240.11</v>
      </c>
      <c r="GN52">
        <f>IF(OR(BI52=0,BI52=1),ROUND(O52+X52+Y52+GK52,2),0)</f>
        <v>0</v>
      </c>
      <c r="GO52">
        <f>IF(BI52=2,ROUND(O52+X52+Y52+GK52,2),0)</f>
        <v>40240.11</v>
      </c>
      <c r="GP52">
        <f>IF(BI52=4,ROUND(O52+X52+Y52+GK52,2)+GX52,0)</f>
        <v>0</v>
      </c>
      <c r="GR52">
        <v>0</v>
      </c>
      <c r="GS52">
        <v>3</v>
      </c>
      <c r="GT52">
        <v>0</v>
      </c>
      <c r="GU52" t="s">
        <v>3</v>
      </c>
      <c r="GV52">
        <f>ROUND(GT52,2)</f>
        <v>0</v>
      </c>
      <c r="GW52">
        <v>1</v>
      </c>
      <c r="GX52">
        <f>ROUND(GV52*GW52*I52,2)</f>
        <v>0</v>
      </c>
      <c r="HA52">
        <v>0</v>
      </c>
      <c r="HB52">
        <v>0</v>
      </c>
      <c r="IK52">
        <v>0</v>
      </c>
    </row>
    <row r="53" spans="1:245" x14ac:dyDescent="0.2">
      <c r="A53">
        <v>18</v>
      </c>
      <c r="B53">
        <v>1</v>
      </c>
      <c r="C53">
        <v>116</v>
      </c>
      <c r="E53" t="s">
        <v>138</v>
      </c>
      <c r="F53" t="s">
        <v>142</v>
      </c>
      <c r="G53" t="s">
        <v>264</v>
      </c>
      <c r="H53" t="s">
        <v>135</v>
      </c>
      <c r="I53">
        <f>I51*J53</f>
        <v>0.98799999999999999</v>
      </c>
      <c r="J53">
        <v>6.5954606141522029E-2</v>
      </c>
      <c r="O53">
        <f>ROUND(CP53,2)</f>
        <v>54944.26</v>
      </c>
      <c r="P53">
        <f>ROUND(CQ53*I53,2)</f>
        <v>54944.26</v>
      </c>
      <c r="Q53">
        <f>ROUND(CR53*I53,2)</f>
        <v>0</v>
      </c>
      <c r="R53">
        <f>ROUND(CS53*I53,2)</f>
        <v>0</v>
      </c>
      <c r="S53">
        <f>ROUND(CT53*I53,2)</f>
        <v>0</v>
      </c>
      <c r="T53">
        <f>ROUND(CU53*I53,2)</f>
        <v>0</v>
      </c>
      <c r="U53">
        <f>CV53*I53</f>
        <v>0</v>
      </c>
      <c r="V53">
        <f>CW53*I53</f>
        <v>0</v>
      </c>
      <c r="W53">
        <f>ROUND(CX53*I53,2)</f>
        <v>0</v>
      </c>
      <c r="X53">
        <f>ROUND(CY53,2)</f>
        <v>0</v>
      </c>
      <c r="Y53">
        <f>ROUND(CZ53,2)</f>
        <v>0</v>
      </c>
      <c r="AA53">
        <v>39047969</v>
      </c>
      <c r="AB53">
        <f>ROUND((AC53+AD53+AF53),2)</f>
        <v>7307.7</v>
      </c>
      <c r="AC53">
        <f>ROUND((ES53),2)</f>
        <v>7307.7</v>
      </c>
      <c r="AD53">
        <f>ROUND((((ET53)-(EU53))+AE53),2)</f>
        <v>0</v>
      </c>
      <c r="AE53">
        <f>ROUND((EU53),2)</f>
        <v>0</v>
      </c>
      <c r="AF53">
        <f>ROUND((EV53),2)</f>
        <v>0</v>
      </c>
      <c r="AG53">
        <f>ROUND((AP53),2)</f>
        <v>0</v>
      </c>
      <c r="AH53">
        <f>(EW53)</f>
        <v>0</v>
      </c>
      <c r="AI53">
        <f>(EX53)</f>
        <v>0</v>
      </c>
      <c r="AJ53">
        <f>ROUND((AS53),2)</f>
        <v>0</v>
      </c>
      <c r="AK53">
        <v>7307.7</v>
      </c>
      <c r="AL53">
        <v>7307.7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  <c r="AS53">
        <v>0</v>
      </c>
      <c r="AT53">
        <v>95</v>
      </c>
      <c r="AU53">
        <v>65</v>
      </c>
      <c r="AV53">
        <v>1</v>
      </c>
      <c r="AW53">
        <v>1</v>
      </c>
      <c r="AZ53">
        <v>7.61</v>
      </c>
      <c r="BA53">
        <v>1</v>
      </c>
      <c r="BB53">
        <v>1</v>
      </c>
      <c r="BC53">
        <v>7.61</v>
      </c>
      <c r="BD53" t="s">
        <v>3</v>
      </c>
      <c r="BE53" t="s">
        <v>3</v>
      </c>
      <c r="BF53" t="s">
        <v>3</v>
      </c>
      <c r="BG53" t="s">
        <v>3</v>
      </c>
      <c r="BH53">
        <v>3</v>
      </c>
      <c r="BI53">
        <v>2</v>
      </c>
      <c r="BJ53" t="s">
        <v>143</v>
      </c>
      <c r="BM53">
        <v>108001</v>
      </c>
      <c r="BN53">
        <v>0</v>
      </c>
      <c r="BO53" t="s">
        <v>3</v>
      </c>
      <c r="BP53">
        <v>0</v>
      </c>
      <c r="BQ53">
        <v>3</v>
      </c>
      <c r="BR53">
        <v>0</v>
      </c>
      <c r="BS53">
        <v>1</v>
      </c>
      <c r="BT53">
        <v>1</v>
      </c>
      <c r="BU53">
        <v>1</v>
      </c>
      <c r="BV53">
        <v>1</v>
      </c>
      <c r="BW53">
        <v>1</v>
      </c>
      <c r="BX53">
        <v>1</v>
      </c>
      <c r="BY53" t="s">
        <v>3</v>
      </c>
      <c r="BZ53">
        <v>95</v>
      </c>
      <c r="CA53">
        <v>65</v>
      </c>
      <c r="CF53">
        <v>0</v>
      </c>
      <c r="CG53">
        <v>0</v>
      </c>
      <c r="CM53">
        <v>0</v>
      </c>
      <c r="CN53" t="s">
        <v>3</v>
      </c>
      <c r="CO53">
        <v>0</v>
      </c>
      <c r="CP53">
        <f>(P53+Q53+S53)</f>
        <v>54944.26</v>
      </c>
      <c r="CQ53">
        <f>AC53*BC53</f>
        <v>55611.597000000002</v>
      </c>
      <c r="CR53">
        <f>AD53*BB53</f>
        <v>0</v>
      </c>
      <c r="CS53">
        <f>AE53*BS53</f>
        <v>0</v>
      </c>
      <c r="CT53">
        <f>AF53*BA53</f>
        <v>0</v>
      </c>
      <c r="CU53">
        <f>AG53</f>
        <v>0</v>
      </c>
      <c r="CV53">
        <f>AH53</f>
        <v>0</v>
      </c>
      <c r="CW53">
        <f>AI53</f>
        <v>0</v>
      </c>
      <c r="CX53">
        <f>AJ53</f>
        <v>0</v>
      </c>
      <c r="CY53">
        <f>(((S53+R53)*AT53)/100)</f>
        <v>0</v>
      </c>
      <c r="CZ53">
        <f>(((S53+R53)*AU53)/100)</f>
        <v>0</v>
      </c>
      <c r="DC53" t="s">
        <v>3</v>
      </c>
      <c r="DD53" t="s">
        <v>3</v>
      </c>
      <c r="DE53" t="s">
        <v>3</v>
      </c>
      <c r="DF53" t="s">
        <v>3</v>
      </c>
      <c r="DG53" t="s">
        <v>3</v>
      </c>
      <c r="DH53" t="s">
        <v>3</v>
      </c>
      <c r="DI53" t="s">
        <v>3</v>
      </c>
      <c r="DJ53" t="s">
        <v>3</v>
      </c>
      <c r="DK53" t="s">
        <v>3</v>
      </c>
      <c r="DL53" t="s">
        <v>3</v>
      </c>
      <c r="DM53" t="s">
        <v>3</v>
      </c>
      <c r="DN53">
        <v>0</v>
      </c>
      <c r="DO53">
        <v>0</v>
      </c>
      <c r="DP53">
        <v>1</v>
      </c>
      <c r="DQ53">
        <v>1</v>
      </c>
      <c r="DU53">
        <v>1013</v>
      </c>
      <c r="DV53" t="s">
        <v>135</v>
      </c>
      <c r="DW53" t="s">
        <v>137</v>
      </c>
      <c r="DX53">
        <v>1</v>
      </c>
      <c r="EE53">
        <v>38092698</v>
      </c>
      <c r="EF53">
        <v>3</v>
      </c>
      <c r="EG53" t="s">
        <v>16</v>
      </c>
      <c r="EH53">
        <v>0</v>
      </c>
      <c r="EI53" t="s">
        <v>3</v>
      </c>
      <c r="EJ53">
        <v>2</v>
      </c>
      <c r="EK53">
        <v>108001</v>
      </c>
      <c r="EL53" t="s">
        <v>56</v>
      </c>
      <c r="EM53" t="s">
        <v>57</v>
      </c>
      <c r="EO53" t="s">
        <v>3</v>
      </c>
      <c r="EQ53">
        <v>0</v>
      </c>
      <c r="ER53">
        <v>7307.7</v>
      </c>
      <c r="ES53">
        <v>7307.7</v>
      </c>
      <c r="ET53">
        <v>0</v>
      </c>
      <c r="EU53">
        <v>0</v>
      </c>
      <c r="EV53">
        <v>0</v>
      </c>
      <c r="EW53">
        <v>0</v>
      </c>
      <c r="EX53">
        <v>0</v>
      </c>
      <c r="FQ53">
        <v>0</v>
      </c>
      <c r="FR53">
        <f>ROUND(IF(AND(BH53=3,BI53=3),P53,0),2)</f>
        <v>0</v>
      </c>
      <c r="FS53">
        <v>0</v>
      </c>
      <c r="FX53">
        <v>95</v>
      </c>
      <c r="FY53">
        <v>65</v>
      </c>
      <c r="GA53" t="s">
        <v>3</v>
      </c>
      <c r="GD53">
        <v>0</v>
      </c>
      <c r="GF53">
        <v>287234314</v>
      </c>
      <c r="GG53">
        <v>1</v>
      </c>
      <c r="GH53">
        <v>1</v>
      </c>
      <c r="GI53">
        <v>4</v>
      </c>
      <c r="GJ53">
        <v>0</v>
      </c>
      <c r="GK53">
        <f>ROUND(R53*(R12)/100,2)</f>
        <v>0</v>
      </c>
      <c r="GL53">
        <f>ROUND(IF(AND(BH53=3,BI53=3,FS53&lt;&gt;0),P53,0),2)</f>
        <v>0</v>
      </c>
      <c r="GM53">
        <f>ROUND(O53+X53+Y53+GK53,2)+GX53</f>
        <v>54944.26</v>
      </c>
      <c r="GN53">
        <f>IF(OR(BI53=0,BI53=1),ROUND(O53+X53+Y53+GK53,2),0)</f>
        <v>0</v>
      </c>
      <c r="GO53">
        <f>IF(BI53=2,ROUND(O53+X53+Y53+GK53,2),0)</f>
        <v>54944.26</v>
      </c>
      <c r="GP53">
        <f>IF(BI53=4,ROUND(O53+X53+Y53+GK53,2)+GX53,0)</f>
        <v>0</v>
      </c>
      <c r="GR53">
        <v>0</v>
      </c>
      <c r="GS53">
        <v>3</v>
      </c>
      <c r="GT53">
        <v>0</v>
      </c>
      <c r="GU53" t="s">
        <v>3</v>
      </c>
      <c r="GV53">
        <f>ROUND(GT53,2)</f>
        <v>0</v>
      </c>
      <c r="GW53">
        <v>1</v>
      </c>
      <c r="GX53">
        <f>ROUND(GV53*GW53*I53,2)</f>
        <v>0</v>
      </c>
      <c r="HA53">
        <v>0</v>
      </c>
      <c r="HB53">
        <v>0</v>
      </c>
      <c r="IK53">
        <v>0</v>
      </c>
    </row>
    <row r="54" spans="1:245" x14ac:dyDescent="0.2">
      <c r="A54">
        <v>18</v>
      </c>
      <c r="B54">
        <v>1</v>
      </c>
      <c r="C54">
        <v>114</v>
      </c>
      <c r="E54" t="s">
        <v>141</v>
      </c>
      <c r="F54" t="s">
        <v>324</v>
      </c>
      <c r="G54" t="s">
        <v>323</v>
      </c>
      <c r="H54" t="s">
        <v>135</v>
      </c>
      <c r="I54">
        <v>0</v>
      </c>
      <c r="J54">
        <v>2.9098798397863819E-4</v>
      </c>
      <c r="O54">
        <f>ROUND(CP54,2)</f>
        <v>0</v>
      </c>
      <c r="P54">
        <f>ROUND(CQ54*I54,2)</f>
        <v>0</v>
      </c>
      <c r="Q54">
        <f>ROUND(CR54*I54,2)</f>
        <v>0</v>
      </c>
      <c r="R54">
        <f>ROUND(CS54*I54,2)</f>
        <v>0</v>
      </c>
      <c r="S54">
        <f>ROUND(CT54*I54,2)</f>
        <v>0</v>
      </c>
      <c r="T54">
        <f>ROUND(CU54*I54,2)</f>
        <v>0</v>
      </c>
      <c r="U54">
        <f>CV54*I54</f>
        <v>0</v>
      </c>
      <c r="V54">
        <f>CW54*I54</f>
        <v>0</v>
      </c>
      <c r="W54">
        <f>ROUND(CX54*I54,2)</f>
        <v>0</v>
      </c>
      <c r="X54">
        <f>ROUND(CY54,2)</f>
        <v>0</v>
      </c>
      <c r="Y54">
        <f>ROUND(CZ54,2)</f>
        <v>0</v>
      </c>
      <c r="AA54">
        <v>39047969</v>
      </c>
      <c r="AB54">
        <f>ROUND((AC54+AD54+AF54),2)</f>
        <v>1150.19</v>
      </c>
      <c r="AC54">
        <f>ROUND((ES54),2)</f>
        <v>1150.19</v>
      </c>
      <c r="AD54">
        <f>ROUND((((ET54)-(EU54))+AE54),2)</f>
        <v>0</v>
      </c>
      <c r="AE54">
        <f>ROUND((EU54),2)</f>
        <v>0</v>
      </c>
      <c r="AF54">
        <f>ROUND((EV54),2)</f>
        <v>0</v>
      </c>
      <c r="AG54">
        <f>ROUND((AP54),2)</f>
        <v>0</v>
      </c>
      <c r="AH54">
        <f>(EW54)</f>
        <v>0</v>
      </c>
      <c r="AI54">
        <f>(EX54)</f>
        <v>0</v>
      </c>
      <c r="AJ54">
        <f>ROUND((AS54),2)</f>
        <v>0</v>
      </c>
      <c r="AK54">
        <v>1150.19</v>
      </c>
      <c r="AL54">
        <v>1150.19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  <c r="AS54">
        <v>0</v>
      </c>
      <c r="AT54">
        <v>95</v>
      </c>
      <c r="AU54">
        <v>65</v>
      </c>
      <c r="AV54">
        <v>1</v>
      </c>
      <c r="AW54">
        <v>1</v>
      </c>
      <c r="AZ54">
        <v>7.61</v>
      </c>
      <c r="BA54">
        <v>1</v>
      </c>
      <c r="BB54">
        <v>1</v>
      </c>
      <c r="BC54">
        <v>7.61</v>
      </c>
      <c r="BD54" t="s">
        <v>3</v>
      </c>
      <c r="BE54" t="s">
        <v>3</v>
      </c>
      <c r="BF54" t="s">
        <v>3</v>
      </c>
      <c r="BG54" t="s">
        <v>3</v>
      </c>
      <c r="BH54">
        <v>3</v>
      </c>
      <c r="BI54">
        <v>2</v>
      </c>
      <c r="BJ54" t="s">
        <v>322</v>
      </c>
      <c r="BM54">
        <v>108001</v>
      </c>
      <c r="BN54">
        <v>0</v>
      </c>
      <c r="BO54" t="s">
        <v>3</v>
      </c>
      <c r="BP54">
        <v>0</v>
      </c>
      <c r="BQ54">
        <v>3</v>
      </c>
      <c r="BR54">
        <v>0</v>
      </c>
      <c r="BS54">
        <v>1</v>
      </c>
      <c r="BT54">
        <v>1</v>
      </c>
      <c r="BU54">
        <v>1</v>
      </c>
      <c r="BV54">
        <v>1</v>
      </c>
      <c r="BW54">
        <v>1</v>
      </c>
      <c r="BX54">
        <v>1</v>
      </c>
      <c r="BY54" t="s">
        <v>3</v>
      </c>
      <c r="BZ54">
        <v>95</v>
      </c>
      <c r="CA54">
        <v>65</v>
      </c>
      <c r="CF54">
        <v>0</v>
      </c>
      <c r="CG54">
        <v>0</v>
      </c>
      <c r="CM54">
        <v>0</v>
      </c>
      <c r="CN54" t="s">
        <v>3</v>
      </c>
      <c r="CO54">
        <v>0</v>
      </c>
      <c r="CP54">
        <f>(P54+Q54+S54)</f>
        <v>0</v>
      </c>
      <c r="CQ54">
        <f>AC54*BC54</f>
        <v>8752.9459000000006</v>
      </c>
      <c r="CR54">
        <f>AD54*BB54</f>
        <v>0</v>
      </c>
      <c r="CS54">
        <f>AE54*BS54</f>
        <v>0</v>
      </c>
      <c r="CT54">
        <f>AF54*BA54</f>
        <v>0</v>
      </c>
      <c r="CU54">
        <f>AG54</f>
        <v>0</v>
      </c>
      <c r="CV54">
        <f>AH54</f>
        <v>0</v>
      </c>
      <c r="CW54">
        <f>AI54</f>
        <v>0</v>
      </c>
      <c r="CX54">
        <f>AJ54</f>
        <v>0</v>
      </c>
      <c r="CY54">
        <f>(((S54+R54)*AT54)/100)</f>
        <v>0</v>
      </c>
      <c r="CZ54">
        <f>(((S54+R54)*AU54)/100)</f>
        <v>0</v>
      </c>
      <c r="DC54" t="s">
        <v>3</v>
      </c>
      <c r="DD54" t="s">
        <v>3</v>
      </c>
      <c r="DE54" t="s">
        <v>3</v>
      </c>
      <c r="DF54" t="s">
        <v>3</v>
      </c>
      <c r="DG54" t="s">
        <v>3</v>
      </c>
      <c r="DH54" t="s">
        <v>3</v>
      </c>
      <c r="DI54" t="s">
        <v>3</v>
      </c>
      <c r="DJ54" t="s">
        <v>3</v>
      </c>
      <c r="DK54" t="s">
        <v>3</v>
      </c>
      <c r="DL54" t="s">
        <v>3</v>
      </c>
      <c r="DM54" t="s">
        <v>3</v>
      </c>
      <c r="DN54">
        <v>0</v>
      </c>
      <c r="DO54">
        <v>0</v>
      </c>
      <c r="DP54">
        <v>1</v>
      </c>
      <c r="DQ54">
        <v>1</v>
      </c>
      <c r="DU54">
        <v>1013</v>
      </c>
      <c r="DV54" t="s">
        <v>135</v>
      </c>
      <c r="DW54" t="s">
        <v>137</v>
      </c>
      <c r="DX54">
        <v>1</v>
      </c>
      <c r="EE54">
        <v>38092698</v>
      </c>
      <c r="EF54">
        <v>3</v>
      </c>
      <c r="EG54" t="s">
        <v>16</v>
      </c>
      <c r="EH54">
        <v>0</v>
      </c>
      <c r="EI54" t="s">
        <v>3</v>
      </c>
      <c r="EJ54">
        <v>2</v>
      </c>
      <c r="EK54">
        <v>108001</v>
      </c>
      <c r="EL54" t="s">
        <v>56</v>
      </c>
      <c r="EM54" t="s">
        <v>57</v>
      </c>
      <c r="EO54" t="s">
        <v>3</v>
      </c>
      <c r="EQ54">
        <v>0</v>
      </c>
      <c r="ER54">
        <v>1150.19</v>
      </c>
      <c r="ES54">
        <v>1150.19</v>
      </c>
      <c r="ET54">
        <v>0</v>
      </c>
      <c r="EU54">
        <v>0</v>
      </c>
      <c r="EV54">
        <v>0</v>
      </c>
      <c r="EW54">
        <v>0</v>
      </c>
      <c r="EX54">
        <v>0</v>
      </c>
      <c r="FQ54">
        <v>0</v>
      </c>
      <c r="FR54">
        <f>ROUND(IF(AND(BH54=3,BI54=3),P54,0),2)</f>
        <v>0</v>
      </c>
      <c r="FS54">
        <v>0</v>
      </c>
      <c r="FX54">
        <v>95</v>
      </c>
      <c r="FY54">
        <v>65</v>
      </c>
      <c r="GA54" t="s">
        <v>3</v>
      </c>
      <c r="GD54">
        <v>0</v>
      </c>
      <c r="GF54">
        <v>-1545624813</v>
      </c>
      <c r="GG54">
        <v>1</v>
      </c>
      <c r="GH54">
        <v>1</v>
      </c>
      <c r="GI54">
        <v>4</v>
      </c>
      <c r="GJ54">
        <v>0</v>
      </c>
      <c r="GK54">
        <f>ROUND(R54*(R12)/100,2)</f>
        <v>0</v>
      </c>
      <c r="GL54">
        <f>ROUND(IF(AND(BH54=3,BI54=3,FS54&lt;&gt;0),P54,0),2)</f>
        <v>0</v>
      </c>
      <c r="GM54">
        <f>ROUND(O54+X54+Y54+GK54,2)+GX54</f>
        <v>0</v>
      </c>
      <c r="GN54">
        <f>IF(OR(BI54=0,BI54=1),ROUND(O54+X54+Y54+GK54,2),0)</f>
        <v>0</v>
      </c>
      <c r="GO54">
        <f>IF(BI54=2,ROUND(O54+X54+Y54+GK54,2),0)</f>
        <v>0</v>
      </c>
      <c r="GP54">
        <f>IF(BI54=4,ROUND(O54+X54+Y54+GK54,2)+GX54,0)</f>
        <v>0</v>
      </c>
      <c r="GR54">
        <v>0</v>
      </c>
      <c r="GS54">
        <v>3</v>
      </c>
      <c r="GT54">
        <v>0</v>
      </c>
      <c r="GU54" t="s">
        <v>3</v>
      </c>
      <c r="GV54">
        <f>ROUND(GT54,2)</f>
        <v>0</v>
      </c>
      <c r="GW54">
        <v>1</v>
      </c>
      <c r="GX54">
        <f>ROUND(GV54*GW54*I54,2)</f>
        <v>0</v>
      </c>
      <c r="HA54">
        <v>0</v>
      </c>
      <c r="HB54">
        <v>0</v>
      </c>
      <c r="IK54">
        <v>0</v>
      </c>
    </row>
    <row r="55" spans="1:245" x14ac:dyDescent="0.2">
      <c r="A55">
        <v>18</v>
      </c>
      <c r="B55">
        <v>1</v>
      </c>
      <c r="C55">
        <v>115</v>
      </c>
      <c r="E55" t="s">
        <v>422</v>
      </c>
      <c r="F55" t="s">
        <v>133</v>
      </c>
      <c r="G55" t="s">
        <v>134</v>
      </c>
      <c r="H55" t="s">
        <v>135</v>
      </c>
      <c r="I55">
        <f>I51*J55</f>
        <v>1.0999999999999999E-2</v>
      </c>
      <c r="J55">
        <v>7.3431241655540712E-4</v>
      </c>
      <c r="O55">
        <f>ROUND(CP55,2)</f>
        <v>1662.73</v>
      </c>
      <c r="P55">
        <f>ROUND(CQ55*I55,2)</f>
        <v>1662.73</v>
      </c>
      <c r="Q55">
        <f>ROUND(CR55*I55,2)</f>
        <v>0</v>
      </c>
      <c r="R55">
        <f>ROUND(CS55*I55,2)</f>
        <v>0</v>
      </c>
      <c r="S55">
        <f>ROUND(CT55*I55,2)</f>
        <v>0</v>
      </c>
      <c r="T55">
        <f>ROUND(CU55*I55,2)</f>
        <v>0</v>
      </c>
      <c r="U55">
        <f>CV55*I55</f>
        <v>0</v>
      </c>
      <c r="V55">
        <f>CW55*I55</f>
        <v>0</v>
      </c>
      <c r="W55">
        <f>ROUND(CX55*I55,2)</f>
        <v>0</v>
      </c>
      <c r="X55">
        <f>ROUND(CY55,2)</f>
        <v>0</v>
      </c>
      <c r="Y55">
        <f>ROUND(CZ55,2)</f>
        <v>0</v>
      </c>
      <c r="AA55">
        <v>39047969</v>
      </c>
      <c r="AB55">
        <f>ROUND((AC55+AD55+AF55),2)</f>
        <v>19862.939999999999</v>
      </c>
      <c r="AC55">
        <f>ROUND((ES55),2)</f>
        <v>19862.939999999999</v>
      </c>
      <c r="AD55">
        <f>ROUND((((ET55)-(EU55))+AE55),2)</f>
        <v>0</v>
      </c>
      <c r="AE55">
        <f>ROUND((EU55),2)</f>
        <v>0</v>
      </c>
      <c r="AF55">
        <f>ROUND((EV55),2)</f>
        <v>0</v>
      </c>
      <c r="AG55">
        <f>ROUND((AP55),2)</f>
        <v>0</v>
      </c>
      <c r="AH55">
        <f>(EW55)</f>
        <v>0</v>
      </c>
      <c r="AI55">
        <f>(EX55)</f>
        <v>0</v>
      </c>
      <c r="AJ55">
        <f>ROUND((AS55),2)</f>
        <v>0</v>
      </c>
      <c r="AK55">
        <v>19862.939999999999</v>
      </c>
      <c r="AL55">
        <v>19862.939999999999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  <c r="AS55">
        <v>0</v>
      </c>
      <c r="AT55">
        <v>95</v>
      </c>
      <c r="AU55">
        <v>65</v>
      </c>
      <c r="AV55">
        <v>1</v>
      </c>
      <c r="AW55">
        <v>1</v>
      </c>
      <c r="AZ55">
        <v>7.61</v>
      </c>
      <c r="BA55">
        <v>1</v>
      </c>
      <c r="BB55">
        <v>1</v>
      </c>
      <c r="BC55">
        <v>7.61</v>
      </c>
      <c r="BD55" t="s">
        <v>3</v>
      </c>
      <c r="BE55" t="s">
        <v>3</v>
      </c>
      <c r="BF55" t="s">
        <v>3</v>
      </c>
      <c r="BG55" t="s">
        <v>3</v>
      </c>
      <c r="BH55">
        <v>3</v>
      </c>
      <c r="BI55">
        <v>2</v>
      </c>
      <c r="BJ55" t="s">
        <v>136</v>
      </c>
      <c r="BM55">
        <v>108001</v>
      </c>
      <c r="BN55">
        <v>0</v>
      </c>
      <c r="BO55" t="s">
        <v>3</v>
      </c>
      <c r="BP55">
        <v>0</v>
      </c>
      <c r="BQ55">
        <v>3</v>
      </c>
      <c r="BR55">
        <v>0</v>
      </c>
      <c r="BS55">
        <v>1</v>
      </c>
      <c r="BT55">
        <v>1</v>
      </c>
      <c r="BU55">
        <v>1</v>
      </c>
      <c r="BV55">
        <v>1</v>
      </c>
      <c r="BW55">
        <v>1</v>
      </c>
      <c r="BX55">
        <v>1</v>
      </c>
      <c r="BY55" t="s">
        <v>3</v>
      </c>
      <c r="BZ55">
        <v>95</v>
      </c>
      <c r="CA55">
        <v>65</v>
      </c>
      <c r="CF55">
        <v>0</v>
      </c>
      <c r="CG55">
        <v>0</v>
      </c>
      <c r="CM55">
        <v>0</v>
      </c>
      <c r="CN55" t="s">
        <v>3</v>
      </c>
      <c r="CO55">
        <v>0</v>
      </c>
      <c r="CP55">
        <f>(P55+Q55+S55)</f>
        <v>1662.73</v>
      </c>
      <c r="CQ55">
        <f>AC55*BC55</f>
        <v>151156.97339999999</v>
      </c>
      <c r="CR55">
        <f>AD55*BB55</f>
        <v>0</v>
      </c>
      <c r="CS55">
        <f>AE55*BS55</f>
        <v>0</v>
      </c>
      <c r="CT55">
        <f>AF55*BA55</f>
        <v>0</v>
      </c>
      <c r="CU55">
        <f>AG55</f>
        <v>0</v>
      </c>
      <c r="CV55">
        <f>AH55</f>
        <v>0</v>
      </c>
      <c r="CW55">
        <f>AI55</f>
        <v>0</v>
      </c>
      <c r="CX55">
        <f>AJ55</f>
        <v>0</v>
      </c>
      <c r="CY55">
        <f>(((S55+R55)*AT55)/100)</f>
        <v>0</v>
      </c>
      <c r="CZ55">
        <f>(((S55+R55)*AU55)/100)</f>
        <v>0</v>
      </c>
      <c r="DC55" t="s">
        <v>3</v>
      </c>
      <c r="DD55" t="s">
        <v>3</v>
      </c>
      <c r="DE55" t="s">
        <v>3</v>
      </c>
      <c r="DF55" t="s">
        <v>3</v>
      </c>
      <c r="DG55" t="s">
        <v>3</v>
      </c>
      <c r="DH55" t="s">
        <v>3</v>
      </c>
      <c r="DI55" t="s">
        <v>3</v>
      </c>
      <c r="DJ55" t="s">
        <v>3</v>
      </c>
      <c r="DK55" t="s">
        <v>3</v>
      </c>
      <c r="DL55" t="s">
        <v>3</v>
      </c>
      <c r="DM55" t="s">
        <v>3</v>
      </c>
      <c r="DN55">
        <v>0</v>
      </c>
      <c r="DO55">
        <v>0</v>
      </c>
      <c r="DP55">
        <v>1</v>
      </c>
      <c r="DQ55">
        <v>1</v>
      </c>
      <c r="DU55">
        <v>1013</v>
      </c>
      <c r="DV55" t="s">
        <v>135</v>
      </c>
      <c r="DW55" t="s">
        <v>137</v>
      </c>
      <c r="DX55">
        <v>1</v>
      </c>
      <c r="EE55">
        <v>38092698</v>
      </c>
      <c r="EF55">
        <v>3</v>
      </c>
      <c r="EG55" t="s">
        <v>16</v>
      </c>
      <c r="EH55">
        <v>0</v>
      </c>
      <c r="EI55" t="s">
        <v>3</v>
      </c>
      <c r="EJ55">
        <v>2</v>
      </c>
      <c r="EK55">
        <v>108001</v>
      </c>
      <c r="EL55" t="s">
        <v>56</v>
      </c>
      <c r="EM55" t="s">
        <v>57</v>
      </c>
      <c r="EO55" t="s">
        <v>3</v>
      </c>
      <c r="EQ55">
        <v>0</v>
      </c>
      <c r="ER55">
        <v>19862.939999999999</v>
      </c>
      <c r="ES55">
        <v>19862.939999999999</v>
      </c>
      <c r="ET55">
        <v>0</v>
      </c>
      <c r="EU55">
        <v>0</v>
      </c>
      <c r="EV55">
        <v>0</v>
      </c>
      <c r="EW55">
        <v>0</v>
      </c>
      <c r="EX55">
        <v>0</v>
      </c>
      <c r="FQ55">
        <v>0</v>
      </c>
      <c r="FR55">
        <f>ROUND(IF(AND(BH55=3,BI55=3),P55,0),2)</f>
        <v>0</v>
      </c>
      <c r="FS55">
        <v>0</v>
      </c>
      <c r="FX55">
        <v>95</v>
      </c>
      <c r="FY55">
        <v>65</v>
      </c>
      <c r="GA55" t="s">
        <v>3</v>
      </c>
      <c r="GD55">
        <v>0</v>
      </c>
      <c r="GF55">
        <v>-1945804292</v>
      </c>
      <c r="GG55">
        <v>1</v>
      </c>
      <c r="GH55">
        <v>1</v>
      </c>
      <c r="GI55">
        <v>4</v>
      </c>
      <c r="GJ55">
        <v>0</v>
      </c>
      <c r="GK55">
        <f>ROUND(R55*(R12)/100,2)</f>
        <v>0</v>
      </c>
      <c r="GL55">
        <f>ROUND(IF(AND(BH55=3,BI55=3,FS55&lt;&gt;0),P55,0),2)</f>
        <v>0</v>
      </c>
      <c r="GM55">
        <f>ROUND(O55+X55+Y55+GK55,2)+GX55</f>
        <v>1662.73</v>
      </c>
      <c r="GN55">
        <f>IF(OR(BI55=0,BI55=1),ROUND(O55+X55+Y55+GK55,2),0)</f>
        <v>0</v>
      </c>
      <c r="GO55">
        <f>IF(BI55=2,ROUND(O55+X55+Y55+GK55,2),0)</f>
        <v>1662.73</v>
      </c>
      <c r="GP55">
        <f>IF(BI55=4,ROUND(O55+X55+Y55+GK55,2)+GX55,0)</f>
        <v>0</v>
      </c>
      <c r="GR55">
        <v>0</v>
      </c>
      <c r="GS55">
        <v>3</v>
      </c>
      <c r="GT55">
        <v>0</v>
      </c>
      <c r="GU55" t="s">
        <v>3</v>
      </c>
      <c r="GV55">
        <f>ROUND(GT55,2)</f>
        <v>0</v>
      </c>
      <c r="GW55">
        <v>1</v>
      </c>
      <c r="GX55">
        <f>ROUND(GV55*GW55*I55,2)</f>
        <v>0</v>
      </c>
      <c r="HA55">
        <v>0</v>
      </c>
      <c r="HB55">
        <v>0</v>
      </c>
      <c r="IK55">
        <v>0</v>
      </c>
    </row>
    <row r="57" spans="1:245" x14ac:dyDescent="0.2">
      <c r="A57" s="2">
        <v>51</v>
      </c>
      <c r="B57" s="2">
        <f>B20</f>
        <v>1</v>
      </c>
      <c r="C57" s="2">
        <f>A20</f>
        <v>3</v>
      </c>
      <c r="D57" s="2">
        <f>ROW(A20)</f>
        <v>20</v>
      </c>
      <c r="E57" s="2"/>
      <c r="F57" s="2" t="str">
        <f>IF(F20&lt;&gt;"",F20,"")</f>
        <v>Новая локальная смета</v>
      </c>
      <c r="G57" s="2" t="str">
        <f>IF(G20&lt;&gt;"",G20,"")</f>
        <v>Новая локальная смета</v>
      </c>
      <c r="H57" s="2">
        <v>0</v>
      </c>
      <c r="I57" s="2"/>
      <c r="J57" s="2"/>
      <c r="K57" s="2"/>
      <c r="L57" s="2"/>
      <c r="M57" s="2"/>
      <c r="N57" s="2"/>
      <c r="O57" s="2">
        <f>ROUND(AB57,2)</f>
        <v>354037.37</v>
      </c>
      <c r="P57" s="2">
        <f>ROUND(AC57,2)</f>
        <v>302424.26</v>
      </c>
      <c r="Q57" s="2">
        <f>ROUND(AD57,2)</f>
        <v>6788.21</v>
      </c>
      <c r="R57" s="2">
        <f>ROUND(AE57,2)</f>
        <v>763.07</v>
      </c>
      <c r="S57" s="2">
        <f>ROUND(AF57,2)</f>
        <v>44824.9</v>
      </c>
      <c r="T57" s="2">
        <f>ROUND(AG57,2)</f>
        <v>0</v>
      </c>
      <c r="U57" s="2">
        <f>AH57</f>
        <v>580.97879999999998</v>
      </c>
      <c r="V57" s="2">
        <f>AI57</f>
        <v>8.2430000000000021</v>
      </c>
      <c r="W57" s="2">
        <f>ROUND(AJ57,2)</f>
        <v>0</v>
      </c>
      <c r="X57" s="2">
        <f>ROUND(AK57,2)</f>
        <v>40333.31</v>
      </c>
      <c r="Y57" s="2">
        <f>ROUND(AL57,2)</f>
        <v>28713.599999999999</v>
      </c>
      <c r="Z57" s="2"/>
      <c r="AA57" s="2"/>
      <c r="AB57" s="2">
        <f>ROUND(SUMIF(AA24:AA55,"=39047969",O24:O55),2)</f>
        <v>354037.37</v>
      </c>
      <c r="AC57" s="2">
        <f>ROUND(SUMIF(AA24:AA55,"=39047969",P24:P55),2)</f>
        <v>302424.26</v>
      </c>
      <c r="AD57" s="2">
        <f>ROUND(SUMIF(AA24:AA55,"=39047969",Q24:Q55),2)</f>
        <v>6788.21</v>
      </c>
      <c r="AE57" s="2">
        <f>ROUND(SUMIF(AA24:AA55,"=39047969",R24:R55),2)</f>
        <v>763.07</v>
      </c>
      <c r="AF57" s="2">
        <f>ROUND(SUMIF(AA24:AA55,"=39047969",S24:S55),2)</f>
        <v>44824.9</v>
      </c>
      <c r="AG57" s="2">
        <f>ROUND(SUMIF(AA24:AA55,"=39047969",T24:T55),2)</f>
        <v>0</v>
      </c>
      <c r="AH57" s="2">
        <f>SUMIF(AA24:AA55,"=39047969",U24:U55)</f>
        <v>580.97879999999998</v>
      </c>
      <c r="AI57" s="2">
        <f>SUMIF(AA24:AA55,"=39047969",V24:V55)</f>
        <v>8.2430000000000021</v>
      </c>
      <c r="AJ57" s="2">
        <f>ROUND(SUMIF(AA24:AA55,"=39047969",W24:W55),2)</f>
        <v>0</v>
      </c>
      <c r="AK57" s="2">
        <f>ROUND(SUMIF(AA24:AA55,"=39047969",X24:X55),2)</f>
        <v>40333.31</v>
      </c>
      <c r="AL57" s="2">
        <f>ROUND(SUMIF(AA24:AA55,"=39047969",Y24:Y55),2)</f>
        <v>28713.599999999999</v>
      </c>
      <c r="AM57" s="2"/>
      <c r="AN57" s="2"/>
      <c r="AO57" s="2">
        <f>ROUND(BX57,2)</f>
        <v>0</v>
      </c>
      <c r="AP57" s="2">
        <f>ROUND(BY57,2)</f>
        <v>0</v>
      </c>
      <c r="AQ57" s="2">
        <f>ROUND(BZ57,2)</f>
        <v>0</v>
      </c>
      <c r="AR57" s="2">
        <f>ROUND(CA57,2)</f>
        <v>423084.28</v>
      </c>
      <c r="AS57" s="2">
        <f>ROUND(CB57,2)</f>
        <v>0</v>
      </c>
      <c r="AT57" s="2">
        <f>ROUND(CC57,2)</f>
        <v>423084.28</v>
      </c>
      <c r="AU57" s="2">
        <f>ROUND(CD57,2)</f>
        <v>0</v>
      </c>
      <c r="AV57" s="2">
        <f>ROUND(CE57,2)</f>
        <v>302424.26</v>
      </c>
      <c r="AW57" s="2">
        <f>ROUND(CF57,2)</f>
        <v>302424.26</v>
      </c>
      <c r="AX57" s="2">
        <f>ROUND(CG57,2)</f>
        <v>0</v>
      </c>
      <c r="AY57" s="2">
        <f>ROUND(CH57,2)</f>
        <v>302424.26</v>
      </c>
      <c r="AZ57" s="2">
        <f>ROUND(CI57,2)</f>
        <v>0</v>
      </c>
      <c r="BA57" s="2">
        <f>ROUND(CJ57,2)</f>
        <v>0</v>
      </c>
      <c r="BB57" s="2">
        <f>ROUND(CK57,2)</f>
        <v>0</v>
      </c>
      <c r="BC57" s="2">
        <f>ROUND(CL57,2)</f>
        <v>0</v>
      </c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  <c r="BQ57" s="2"/>
      <c r="BR57" s="2"/>
      <c r="BS57" s="2"/>
      <c r="BT57" s="2"/>
      <c r="BU57" s="2"/>
      <c r="BV57" s="2"/>
      <c r="BW57" s="2"/>
      <c r="BX57" s="2">
        <f>ROUND(SUMIF(AA24:AA55,"=39047969",FQ24:FQ55),2)</f>
        <v>0</v>
      </c>
      <c r="BY57" s="2">
        <f>ROUND(SUMIF(AA24:AA55,"=39047969",FR24:FR55),2)</f>
        <v>0</v>
      </c>
      <c r="BZ57" s="2">
        <f>ROUND(SUMIF(AA24:AA55,"=39047969",GL24:GL55),2)</f>
        <v>0</v>
      </c>
      <c r="CA57" s="2">
        <f>ROUND(SUMIF(AA24:AA55,"=39047969",GM24:GM55),2)</f>
        <v>423084.28</v>
      </c>
      <c r="CB57" s="2">
        <f>ROUND(SUMIF(AA24:AA55,"=39047969",GN24:GN55),2)</f>
        <v>0</v>
      </c>
      <c r="CC57" s="2">
        <f>ROUND(SUMIF(AA24:AA55,"=39047969",GO24:GO55),2)</f>
        <v>423084.28</v>
      </c>
      <c r="CD57" s="2">
        <f>ROUND(SUMIF(AA24:AA55,"=39047969",GP24:GP55),2)</f>
        <v>0</v>
      </c>
      <c r="CE57" s="2">
        <f>AC57-BX57</f>
        <v>302424.26</v>
      </c>
      <c r="CF57" s="2">
        <f>AC57-BY57</f>
        <v>302424.26</v>
      </c>
      <c r="CG57" s="2">
        <f>BX57-BZ57</f>
        <v>0</v>
      </c>
      <c r="CH57" s="2">
        <f>AC57-BX57-BY57+BZ57</f>
        <v>302424.26</v>
      </c>
      <c r="CI57" s="2">
        <f>BY57-BZ57</f>
        <v>0</v>
      </c>
      <c r="CJ57" s="2">
        <f>ROUND(SUMIF(AA24:AA55,"=39047969",GX24:GX55),2)</f>
        <v>0</v>
      </c>
      <c r="CK57" s="2">
        <f>ROUND(SUMIF(AA24:AA55,"=39047969",GY24:GY55),2)</f>
        <v>0</v>
      </c>
      <c r="CL57" s="2">
        <f>ROUND(SUMIF(AA24:AA55,"=39047969",GZ24:GZ55),2)</f>
        <v>0</v>
      </c>
      <c r="CM57" s="2"/>
      <c r="CN57" s="2"/>
      <c r="CO57" s="2"/>
      <c r="CP57" s="2"/>
      <c r="CQ57" s="2"/>
      <c r="CR57" s="2"/>
      <c r="CS57" s="2"/>
      <c r="CT57" s="2"/>
      <c r="CU57" s="2"/>
      <c r="CV57" s="2"/>
      <c r="CW57" s="2"/>
      <c r="CX57" s="2"/>
      <c r="CY57" s="2"/>
      <c r="CZ57" s="2"/>
      <c r="DA57" s="2"/>
      <c r="DB57" s="2"/>
      <c r="DC57" s="2"/>
      <c r="DD57" s="2"/>
      <c r="DE57" s="2"/>
      <c r="DF57" s="2"/>
      <c r="DG57" s="3"/>
      <c r="DH57" s="3"/>
      <c r="DI57" s="3"/>
      <c r="DJ57" s="3"/>
      <c r="DK57" s="3"/>
      <c r="DL57" s="3"/>
      <c r="DM57" s="3"/>
      <c r="DN57" s="3"/>
      <c r="DO57" s="3"/>
      <c r="DP57" s="3"/>
      <c r="DQ57" s="3"/>
      <c r="DR57" s="3"/>
      <c r="DS57" s="3"/>
      <c r="DT57" s="3"/>
      <c r="DU57" s="3"/>
      <c r="DV57" s="3"/>
      <c r="DW57" s="3"/>
      <c r="DX57" s="3"/>
      <c r="DY57" s="3"/>
      <c r="DZ57" s="3"/>
      <c r="EA57" s="3"/>
      <c r="EB57" s="3"/>
      <c r="EC57" s="3"/>
      <c r="ED57" s="3"/>
      <c r="EE57" s="3"/>
      <c r="EF57" s="3"/>
      <c r="EG57" s="3"/>
      <c r="EH57" s="3"/>
      <c r="EI57" s="3"/>
      <c r="EJ57" s="3"/>
      <c r="EK57" s="3"/>
      <c r="EL57" s="3"/>
      <c r="EM57" s="3"/>
      <c r="EN57" s="3"/>
      <c r="EO57" s="3"/>
      <c r="EP57" s="3"/>
      <c r="EQ57" s="3"/>
      <c r="ER57" s="3"/>
      <c r="ES57" s="3"/>
      <c r="ET57" s="3"/>
      <c r="EU57" s="3"/>
      <c r="EV57" s="3"/>
      <c r="EW57" s="3"/>
      <c r="EX57" s="3"/>
      <c r="EY57" s="3"/>
      <c r="EZ57" s="3"/>
      <c r="FA57" s="3"/>
      <c r="FB57" s="3"/>
      <c r="FC57" s="3"/>
      <c r="FD57" s="3"/>
      <c r="FE57" s="3"/>
      <c r="FF57" s="3"/>
      <c r="FG57" s="3"/>
      <c r="FH57" s="3"/>
      <c r="FI57" s="3"/>
      <c r="FJ57" s="3"/>
      <c r="FK57" s="3"/>
      <c r="FL57" s="3"/>
      <c r="FM57" s="3"/>
      <c r="FN57" s="3"/>
      <c r="FO57" s="3"/>
      <c r="FP57" s="3"/>
      <c r="FQ57" s="3"/>
      <c r="FR57" s="3"/>
      <c r="FS57" s="3"/>
      <c r="FT57" s="3"/>
      <c r="FU57" s="3"/>
      <c r="FV57" s="3"/>
      <c r="FW57" s="3"/>
      <c r="FX57" s="3"/>
      <c r="FY57" s="3"/>
      <c r="FZ57" s="3"/>
      <c r="GA57" s="3"/>
      <c r="GB57" s="3"/>
      <c r="GC57" s="3"/>
      <c r="GD57" s="3"/>
      <c r="GE57" s="3"/>
      <c r="GF57" s="3"/>
      <c r="GG57" s="3"/>
      <c r="GH57" s="3"/>
      <c r="GI57" s="3"/>
      <c r="GJ57" s="3"/>
      <c r="GK57" s="3"/>
      <c r="GL57" s="3"/>
      <c r="GM57" s="3"/>
      <c r="GN57" s="3"/>
      <c r="GO57" s="3"/>
      <c r="GP57" s="3"/>
      <c r="GQ57" s="3"/>
      <c r="GR57" s="3"/>
      <c r="GS57" s="3"/>
      <c r="GT57" s="3"/>
      <c r="GU57" s="3"/>
      <c r="GV57" s="3"/>
      <c r="GW57" s="3"/>
      <c r="GX57" s="3">
        <v>0</v>
      </c>
    </row>
    <row r="59" spans="1:245" x14ac:dyDescent="0.2">
      <c r="A59" s="4">
        <v>50</v>
      </c>
      <c r="B59" s="4">
        <v>0</v>
      </c>
      <c r="C59" s="4">
        <v>0</v>
      </c>
      <c r="D59" s="4">
        <v>1</v>
      </c>
      <c r="E59" s="4">
        <v>201</v>
      </c>
      <c r="F59" s="4">
        <f>ROUND(SourceП5!O57,O59)</f>
        <v>354037.37</v>
      </c>
      <c r="G59" s="4" t="s">
        <v>144</v>
      </c>
      <c r="H59" s="4" t="s">
        <v>145</v>
      </c>
      <c r="I59" s="4"/>
      <c r="J59" s="4"/>
      <c r="K59" s="4">
        <v>201</v>
      </c>
      <c r="L59" s="4">
        <v>1</v>
      </c>
      <c r="M59" s="4">
        <v>3</v>
      </c>
      <c r="N59" s="4" t="s">
        <v>3</v>
      </c>
      <c r="O59" s="4">
        <v>2</v>
      </c>
      <c r="P59" s="4"/>
      <c r="Q59" s="4"/>
      <c r="R59" s="4"/>
      <c r="S59" s="4"/>
      <c r="T59" s="4"/>
      <c r="U59" s="4"/>
      <c r="V59" s="4"/>
      <c r="W59" s="4"/>
    </row>
    <row r="60" spans="1:245" x14ac:dyDescent="0.2">
      <c r="A60" s="4">
        <v>50</v>
      </c>
      <c r="B60" s="4">
        <v>0</v>
      </c>
      <c r="C60" s="4">
        <v>0</v>
      </c>
      <c r="D60" s="4">
        <v>1</v>
      </c>
      <c r="E60" s="4">
        <v>202</v>
      </c>
      <c r="F60" s="4">
        <f>ROUND(SourceП5!P57,O60)</f>
        <v>302424.26</v>
      </c>
      <c r="G60" s="4" t="s">
        <v>146</v>
      </c>
      <c r="H60" s="4" t="s">
        <v>147</v>
      </c>
      <c r="I60" s="4"/>
      <c r="J60" s="4"/>
      <c r="K60" s="4">
        <v>202</v>
      </c>
      <c r="L60" s="4">
        <v>2</v>
      </c>
      <c r="M60" s="4">
        <v>3</v>
      </c>
      <c r="N60" s="4" t="s">
        <v>3</v>
      </c>
      <c r="O60" s="4">
        <v>2</v>
      </c>
      <c r="P60" s="4"/>
      <c r="Q60" s="4"/>
      <c r="R60" s="4"/>
      <c r="S60" s="4"/>
      <c r="T60" s="4"/>
      <c r="U60" s="4"/>
      <c r="V60" s="4"/>
      <c r="W60" s="4"/>
    </row>
    <row r="61" spans="1:245" x14ac:dyDescent="0.2">
      <c r="A61" s="4">
        <v>50</v>
      </c>
      <c r="B61" s="4">
        <v>0</v>
      </c>
      <c r="C61" s="4">
        <v>0</v>
      </c>
      <c r="D61" s="4">
        <v>1</v>
      </c>
      <c r="E61" s="4">
        <v>222</v>
      </c>
      <c r="F61" s="4">
        <f>ROUND(SourceП5!AO57,O61)</f>
        <v>0</v>
      </c>
      <c r="G61" s="4" t="s">
        <v>148</v>
      </c>
      <c r="H61" s="4" t="s">
        <v>149</v>
      </c>
      <c r="I61" s="4"/>
      <c r="J61" s="4"/>
      <c r="K61" s="4">
        <v>222</v>
      </c>
      <c r="L61" s="4">
        <v>3</v>
      </c>
      <c r="M61" s="4">
        <v>3</v>
      </c>
      <c r="N61" s="4" t="s">
        <v>3</v>
      </c>
      <c r="O61" s="4">
        <v>2</v>
      </c>
      <c r="P61" s="4"/>
      <c r="Q61" s="4"/>
      <c r="R61" s="4"/>
      <c r="S61" s="4"/>
      <c r="T61" s="4"/>
      <c r="U61" s="4"/>
      <c r="V61" s="4"/>
      <c r="W61" s="4"/>
    </row>
    <row r="62" spans="1:245" x14ac:dyDescent="0.2">
      <c r="A62" s="4">
        <v>50</v>
      </c>
      <c r="B62" s="4">
        <v>0</v>
      </c>
      <c r="C62" s="4">
        <v>0</v>
      </c>
      <c r="D62" s="4">
        <v>1</v>
      </c>
      <c r="E62" s="4">
        <v>225</v>
      </c>
      <c r="F62" s="4">
        <f>ROUND(SourceП5!AV57,O62)</f>
        <v>302424.26</v>
      </c>
      <c r="G62" s="4" t="s">
        <v>150</v>
      </c>
      <c r="H62" s="4" t="s">
        <v>151</v>
      </c>
      <c r="I62" s="4"/>
      <c r="J62" s="4"/>
      <c r="K62" s="4">
        <v>225</v>
      </c>
      <c r="L62" s="4">
        <v>4</v>
      </c>
      <c r="M62" s="4">
        <v>3</v>
      </c>
      <c r="N62" s="4" t="s">
        <v>3</v>
      </c>
      <c r="O62" s="4">
        <v>2</v>
      </c>
      <c r="P62" s="4"/>
      <c r="Q62" s="4"/>
      <c r="R62" s="4"/>
      <c r="S62" s="4"/>
      <c r="T62" s="4"/>
      <c r="U62" s="4"/>
      <c r="V62" s="4"/>
      <c r="W62" s="4"/>
    </row>
    <row r="63" spans="1:245" x14ac:dyDescent="0.2">
      <c r="A63" s="4">
        <v>50</v>
      </c>
      <c r="B63" s="4">
        <v>0</v>
      </c>
      <c r="C63" s="4">
        <v>0</v>
      </c>
      <c r="D63" s="4">
        <v>1</v>
      </c>
      <c r="E63" s="4">
        <v>226</v>
      </c>
      <c r="F63" s="4">
        <f>ROUND(SourceП5!AW57,O63)</f>
        <v>302424.26</v>
      </c>
      <c r="G63" s="4" t="s">
        <v>152</v>
      </c>
      <c r="H63" s="4" t="s">
        <v>153</v>
      </c>
      <c r="I63" s="4"/>
      <c r="J63" s="4"/>
      <c r="K63" s="4">
        <v>226</v>
      </c>
      <c r="L63" s="4">
        <v>5</v>
      </c>
      <c r="M63" s="4">
        <v>3</v>
      </c>
      <c r="N63" s="4" t="s">
        <v>3</v>
      </c>
      <c r="O63" s="4">
        <v>2</v>
      </c>
      <c r="P63" s="4"/>
      <c r="Q63" s="4"/>
      <c r="R63" s="4"/>
      <c r="S63" s="4"/>
      <c r="T63" s="4"/>
      <c r="U63" s="4"/>
      <c r="V63" s="4"/>
      <c r="W63" s="4"/>
    </row>
    <row r="64" spans="1:245" x14ac:dyDescent="0.2">
      <c r="A64" s="4">
        <v>50</v>
      </c>
      <c r="B64" s="4">
        <v>0</v>
      </c>
      <c r="C64" s="4">
        <v>0</v>
      </c>
      <c r="D64" s="4">
        <v>1</v>
      </c>
      <c r="E64" s="4">
        <v>227</v>
      </c>
      <c r="F64" s="4">
        <f>ROUND(SourceП5!AX57,O64)</f>
        <v>0</v>
      </c>
      <c r="G64" s="4" t="s">
        <v>154</v>
      </c>
      <c r="H64" s="4" t="s">
        <v>155</v>
      </c>
      <c r="I64" s="4"/>
      <c r="J64" s="4"/>
      <c r="K64" s="4">
        <v>227</v>
      </c>
      <c r="L64" s="4">
        <v>6</v>
      </c>
      <c r="M64" s="4">
        <v>3</v>
      </c>
      <c r="N64" s="4" t="s">
        <v>3</v>
      </c>
      <c r="O64" s="4">
        <v>2</v>
      </c>
      <c r="P64" s="4"/>
      <c r="Q64" s="4"/>
      <c r="R64" s="4"/>
      <c r="S64" s="4"/>
      <c r="T64" s="4"/>
      <c r="U64" s="4"/>
      <c r="V64" s="4"/>
      <c r="W64" s="4"/>
    </row>
    <row r="65" spans="1:23" x14ac:dyDescent="0.2">
      <c r="A65" s="4">
        <v>50</v>
      </c>
      <c r="B65" s="4">
        <v>0</v>
      </c>
      <c r="C65" s="4">
        <v>0</v>
      </c>
      <c r="D65" s="4">
        <v>1</v>
      </c>
      <c r="E65" s="4">
        <v>228</v>
      </c>
      <c r="F65" s="4">
        <f>ROUND(SourceП5!AY57,O65)</f>
        <v>302424.26</v>
      </c>
      <c r="G65" s="4" t="s">
        <v>156</v>
      </c>
      <c r="H65" s="4" t="s">
        <v>157</v>
      </c>
      <c r="I65" s="4"/>
      <c r="J65" s="4"/>
      <c r="K65" s="4">
        <v>228</v>
      </c>
      <c r="L65" s="4">
        <v>7</v>
      </c>
      <c r="M65" s="4">
        <v>3</v>
      </c>
      <c r="N65" s="4" t="s">
        <v>3</v>
      </c>
      <c r="O65" s="4">
        <v>2</v>
      </c>
      <c r="P65" s="4"/>
      <c r="Q65" s="4"/>
      <c r="R65" s="4"/>
      <c r="S65" s="4"/>
      <c r="T65" s="4"/>
      <c r="U65" s="4"/>
      <c r="V65" s="4"/>
      <c r="W65" s="4"/>
    </row>
    <row r="66" spans="1:23" x14ac:dyDescent="0.2">
      <c r="A66" s="4">
        <v>50</v>
      </c>
      <c r="B66" s="4">
        <v>0</v>
      </c>
      <c r="C66" s="4">
        <v>0</v>
      </c>
      <c r="D66" s="4">
        <v>1</v>
      </c>
      <c r="E66" s="4">
        <v>216</v>
      </c>
      <c r="F66" s="4">
        <f>ROUND(SourceП5!AP57,O66)</f>
        <v>0</v>
      </c>
      <c r="G66" s="4" t="s">
        <v>158</v>
      </c>
      <c r="H66" s="4" t="s">
        <v>159</v>
      </c>
      <c r="I66" s="4"/>
      <c r="J66" s="4"/>
      <c r="K66" s="4">
        <v>216</v>
      </c>
      <c r="L66" s="4">
        <v>8</v>
      </c>
      <c r="M66" s="4">
        <v>3</v>
      </c>
      <c r="N66" s="4" t="s">
        <v>3</v>
      </c>
      <c r="O66" s="4">
        <v>2</v>
      </c>
      <c r="P66" s="4"/>
      <c r="Q66" s="4"/>
      <c r="R66" s="4"/>
      <c r="S66" s="4"/>
      <c r="T66" s="4"/>
      <c r="U66" s="4"/>
      <c r="V66" s="4"/>
      <c r="W66" s="4"/>
    </row>
    <row r="67" spans="1:23" x14ac:dyDescent="0.2">
      <c r="A67" s="4">
        <v>50</v>
      </c>
      <c r="B67" s="4">
        <v>0</v>
      </c>
      <c r="C67" s="4">
        <v>0</v>
      </c>
      <c r="D67" s="4">
        <v>1</v>
      </c>
      <c r="E67" s="4">
        <v>223</v>
      </c>
      <c r="F67" s="4">
        <f>ROUND(SourceП5!AQ57,O67)</f>
        <v>0</v>
      </c>
      <c r="G67" s="4" t="s">
        <v>160</v>
      </c>
      <c r="H67" s="4" t="s">
        <v>161</v>
      </c>
      <c r="I67" s="4"/>
      <c r="J67" s="4"/>
      <c r="K67" s="4">
        <v>223</v>
      </c>
      <c r="L67" s="4">
        <v>9</v>
      </c>
      <c r="M67" s="4">
        <v>3</v>
      </c>
      <c r="N67" s="4" t="s">
        <v>3</v>
      </c>
      <c r="O67" s="4">
        <v>2</v>
      </c>
      <c r="P67" s="4"/>
      <c r="Q67" s="4"/>
      <c r="R67" s="4"/>
      <c r="S67" s="4"/>
      <c r="T67" s="4"/>
      <c r="U67" s="4"/>
      <c r="V67" s="4"/>
      <c r="W67" s="4"/>
    </row>
    <row r="68" spans="1:23" x14ac:dyDescent="0.2">
      <c r="A68" s="4">
        <v>50</v>
      </c>
      <c r="B68" s="4">
        <v>0</v>
      </c>
      <c r="C68" s="4">
        <v>0</v>
      </c>
      <c r="D68" s="4">
        <v>1</v>
      </c>
      <c r="E68" s="4">
        <v>229</v>
      </c>
      <c r="F68" s="4">
        <f>ROUND(SourceП5!AZ57,O68)</f>
        <v>0</v>
      </c>
      <c r="G68" s="4" t="s">
        <v>162</v>
      </c>
      <c r="H68" s="4" t="s">
        <v>163</v>
      </c>
      <c r="I68" s="4"/>
      <c r="J68" s="4"/>
      <c r="K68" s="4">
        <v>229</v>
      </c>
      <c r="L68" s="4">
        <v>10</v>
      </c>
      <c r="M68" s="4">
        <v>3</v>
      </c>
      <c r="N68" s="4" t="s">
        <v>3</v>
      </c>
      <c r="O68" s="4">
        <v>2</v>
      </c>
      <c r="P68" s="4"/>
      <c r="Q68" s="4"/>
      <c r="R68" s="4"/>
      <c r="S68" s="4"/>
      <c r="T68" s="4"/>
      <c r="U68" s="4"/>
      <c r="V68" s="4"/>
      <c r="W68" s="4"/>
    </row>
    <row r="69" spans="1:23" x14ac:dyDescent="0.2">
      <c r="A69" s="4">
        <v>50</v>
      </c>
      <c r="B69" s="4">
        <v>0</v>
      </c>
      <c r="C69" s="4">
        <v>0</v>
      </c>
      <c r="D69" s="4">
        <v>1</v>
      </c>
      <c r="E69" s="4">
        <v>203</v>
      </c>
      <c r="F69" s="4">
        <f>ROUND(SourceП5!Q57,O69)</f>
        <v>6788.21</v>
      </c>
      <c r="G69" s="4" t="s">
        <v>164</v>
      </c>
      <c r="H69" s="4" t="s">
        <v>165</v>
      </c>
      <c r="I69" s="4"/>
      <c r="J69" s="4"/>
      <c r="K69" s="4">
        <v>203</v>
      </c>
      <c r="L69" s="4">
        <v>11</v>
      </c>
      <c r="M69" s="4">
        <v>3</v>
      </c>
      <c r="N69" s="4" t="s">
        <v>3</v>
      </c>
      <c r="O69" s="4">
        <v>2</v>
      </c>
      <c r="P69" s="4"/>
      <c r="Q69" s="4"/>
      <c r="R69" s="4"/>
      <c r="S69" s="4"/>
      <c r="T69" s="4"/>
      <c r="U69" s="4"/>
      <c r="V69" s="4"/>
      <c r="W69" s="4"/>
    </row>
    <row r="70" spans="1:23" x14ac:dyDescent="0.2">
      <c r="A70" s="4">
        <v>50</v>
      </c>
      <c r="B70" s="4">
        <v>0</v>
      </c>
      <c r="C70" s="4">
        <v>0</v>
      </c>
      <c r="D70" s="4">
        <v>1</v>
      </c>
      <c r="E70" s="4">
        <v>231</v>
      </c>
      <c r="F70" s="4">
        <f>ROUND(SourceП5!BB57,O70)</f>
        <v>0</v>
      </c>
      <c r="G70" s="4" t="s">
        <v>166</v>
      </c>
      <c r="H70" s="4" t="s">
        <v>167</v>
      </c>
      <c r="I70" s="4"/>
      <c r="J70" s="4"/>
      <c r="K70" s="4">
        <v>231</v>
      </c>
      <c r="L70" s="4">
        <v>12</v>
      </c>
      <c r="M70" s="4">
        <v>3</v>
      </c>
      <c r="N70" s="4" t="s">
        <v>3</v>
      </c>
      <c r="O70" s="4">
        <v>2</v>
      </c>
      <c r="P70" s="4"/>
      <c r="Q70" s="4"/>
      <c r="R70" s="4"/>
      <c r="S70" s="4"/>
      <c r="T70" s="4"/>
      <c r="U70" s="4"/>
      <c r="V70" s="4"/>
      <c r="W70" s="4"/>
    </row>
    <row r="71" spans="1:23" x14ac:dyDescent="0.2">
      <c r="A71" s="4">
        <v>50</v>
      </c>
      <c r="B71" s="4">
        <v>0</v>
      </c>
      <c r="C71" s="4">
        <v>0</v>
      </c>
      <c r="D71" s="4">
        <v>1</v>
      </c>
      <c r="E71" s="4">
        <v>204</v>
      </c>
      <c r="F71" s="4">
        <f>ROUND(SourceП5!R57,O71)</f>
        <v>763.07</v>
      </c>
      <c r="G71" s="4" t="s">
        <v>168</v>
      </c>
      <c r="H71" s="4" t="s">
        <v>169</v>
      </c>
      <c r="I71" s="4"/>
      <c r="J71" s="4"/>
      <c r="K71" s="4">
        <v>204</v>
      </c>
      <c r="L71" s="4">
        <v>13</v>
      </c>
      <c r="M71" s="4">
        <v>3</v>
      </c>
      <c r="N71" s="4" t="s">
        <v>3</v>
      </c>
      <c r="O71" s="4">
        <v>2</v>
      </c>
      <c r="P71" s="4"/>
      <c r="Q71" s="4"/>
      <c r="R71" s="4"/>
      <c r="S71" s="4"/>
      <c r="T71" s="4"/>
      <c r="U71" s="4"/>
      <c r="V71" s="4"/>
      <c r="W71" s="4"/>
    </row>
    <row r="72" spans="1:23" x14ac:dyDescent="0.2">
      <c r="A72" s="4">
        <v>50</v>
      </c>
      <c r="B72" s="4">
        <v>0</v>
      </c>
      <c r="C72" s="4">
        <v>0</v>
      </c>
      <c r="D72" s="4">
        <v>1</v>
      </c>
      <c r="E72" s="4">
        <v>205</v>
      </c>
      <c r="F72" s="4">
        <f>ROUND(SourceП5!S57,O72)</f>
        <v>44824.9</v>
      </c>
      <c r="G72" s="4" t="s">
        <v>170</v>
      </c>
      <c r="H72" s="4" t="s">
        <v>171</v>
      </c>
      <c r="I72" s="4"/>
      <c r="J72" s="4"/>
      <c r="K72" s="4">
        <v>205</v>
      </c>
      <c r="L72" s="4">
        <v>14</v>
      </c>
      <c r="M72" s="4">
        <v>3</v>
      </c>
      <c r="N72" s="4" t="s">
        <v>3</v>
      </c>
      <c r="O72" s="4">
        <v>2</v>
      </c>
      <c r="P72" s="4"/>
      <c r="Q72" s="4"/>
      <c r="R72" s="4"/>
      <c r="S72" s="4"/>
      <c r="T72" s="4"/>
      <c r="U72" s="4"/>
      <c r="V72" s="4"/>
      <c r="W72" s="4"/>
    </row>
    <row r="73" spans="1:23" x14ac:dyDescent="0.2">
      <c r="A73" s="4">
        <v>50</v>
      </c>
      <c r="B73" s="4">
        <v>0</v>
      </c>
      <c r="C73" s="4">
        <v>0</v>
      </c>
      <c r="D73" s="4">
        <v>1</v>
      </c>
      <c r="E73" s="4">
        <v>232</v>
      </c>
      <c r="F73" s="4">
        <f>ROUND(SourceП5!BC57,O73)</f>
        <v>0</v>
      </c>
      <c r="G73" s="4" t="s">
        <v>172</v>
      </c>
      <c r="H73" s="4" t="s">
        <v>173</v>
      </c>
      <c r="I73" s="4"/>
      <c r="J73" s="4"/>
      <c r="K73" s="4">
        <v>232</v>
      </c>
      <c r="L73" s="4">
        <v>15</v>
      </c>
      <c r="M73" s="4">
        <v>3</v>
      </c>
      <c r="N73" s="4" t="s">
        <v>3</v>
      </c>
      <c r="O73" s="4">
        <v>2</v>
      </c>
      <c r="P73" s="4"/>
      <c r="Q73" s="4"/>
      <c r="R73" s="4"/>
      <c r="S73" s="4"/>
      <c r="T73" s="4"/>
      <c r="U73" s="4"/>
      <c r="V73" s="4"/>
      <c r="W73" s="4"/>
    </row>
    <row r="74" spans="1:23" x14ac:dyDescent="0.2">
      <c r="A74" s="4">
        <v>50</v>
      </c>
      <c r="B74" s="4">
        <v>0</v>
      </c>
      <c r="C74" s="4">
        <v>0</v>
      </c>
      <c r="D74" s="4">
        <v>1</v>
      </c>
      <c r="E74" s="4">
        <v>214</v>
      </c>
      <c r="F74" s="4">
        <f>ROUND(SourceП5!AS57,O74)</f>
        <v>0</v>
      </c>
      <c r="G74" s="4" t="s">
        <v>174</v>
      </c>
      <c r="H74" s="4" t="s">
        <v>175</v>
      </c>
      <c r="I74" s="4"/>
      <c r="J74" s="4"/>
      <c r="K74" s="4">
        <v>214</v>
      </c>
      <c r="L74" s="4">
        <v>16</v>
      </c>
      <c r="M74" s="4">
        <v>3</v>
      </c>
      <c r="N74" s="4" t="s">
        <v>3</v>
      </c>
      <c r="O74" s="4">
        <v>2</v>
      </c>
      <c r="P74" s="4"/>
      <c r="Q74" s="4"/>
      <c r="R74" s="4"/>
      <c r="S74" s="4"/>
      <c r="T74" s="4"/>
      <c r="U74" s="4"/>
      <c r="V74" s="4"/>
      <c r="W74" s="4"/>
    </row>
    <row r="75" spans="1:23" x14ac:dyDescent="0.2">
      <c r="A75" s="4">
        <v>50</v>
      </c>
      <c r="B75" s="4">
        <v>0</v>
      </c>
      <c r="C75" s="4">
        <v>0</v>
      </c>
      <c r="D75" s="4">
        <v>1</v>
      </c>
      <c r="E75" s="4">
        <v>215</v>
      </c>
      <c r="F75" s="4">
        <f>ROUND(SourceП5!AT57,O75)</f>
        <v>423084.28</v>
      </c>
      <c r="G75" s="4" t="s">
        <v>176</v>
      </c>
      <c r="H75" s="4" t="s">
        <v>177</v>
      </c>
      <c r="I75" s="4"/>
      <c r="J75" s="4"/>
      <c r="K75" s="4">
        <v>215</v>
      </c>
      <c r="L75" s="4">
        <v>17</v>
      </c>
      <c r="M75" s="4">
        <v>3</v>
      </c>
      <c r="N75" s="4" t="s">
        <v>3</v>
      </c>
      <c r="O75" s="4">
        <v>2</v>
      </c>
      <c r="P75" s="4"/>
      <c r="Q75" s="4"/>
      <c r="R75" s="4"/>
      <c r="S75" s="4"/>
      <c r="T75" s="4"/>
      <c r="U75" s="4"/>
      <c r="V75" s="4"/>
      <c r="W75" s="4"/>
    </row>
    <row r="76" spans="1:23" x14ac:dyDescent="0.2">
      <c r="A76" s="4">
        <v>50</v>
      </c>
      <c r="B76" s="4">
        <v>0</v>
      </c>
      <c r="C76" s="4">
        <v>0</v>
      </c>
      <c r="D76" s="4">
        <v>1</v>
      </c>
      <c r="E76" s="4">
        <v>217</v>
      </c>
      <c r="F76" s="4">
        <f>ROUND(SourceП5!AU57,O76)</f>
        <v>0</v>
      </c>
      <c r="G76" s="4" t="s">
        <v>178</v>
      </c>
      <c r="H76" s="4" t="s">
        <v>179</v>
      </c>
      <c r="I76" s="4"/>
      <c r="J76" s="4"/>
      <c r="K76" s="4">
        <v>217</v>
      </c>
      <c r="L76" s="4">
        <v>18</v>
      </c>
      <c r="M76" s="4">
        <v>3</v>
      </c>
      <c r="N76" s="4" t="s">
        <v>3</v>
      </c>
      <c r="O76" s="4">
        <v>2</v>
      </c>
      <c r="P76" s="4"/>
      <c r="Q76" s="4"/>
      <c r="R76" s="4"/>
      <c r="S76" s="4"/>
      <c r="T76" s="4"/>
      <c r="U76" s="4"/>
      <c r="V76" s="4"/>
      <c r="W76" s="4"/>
    </row>
    <row r="77" spans="1:23" x14ac:dyDescent="0.2">
      <c r="A77" s="4">
        <v>50</v>
      </c>
      <c r="B77" s="4">
        <v>0</v>
      </c>
      <c r="C77" s="4">
        <v>0</v>
      </c>
      <c r="D77" s="4">
        <v>1</v>
      </c>
      <c r="E77" s="4">
        <v>230</v>
      </c>
      <c r="F77" s="4">
        <f>ROUND(SourceП5!BA57,O77)</f>
        <v>0</v>
      </c>
      <c r="G77" s="4" t="s">
        <v>180</v>
      </c>
      <c r="H77" s="4" t="s">
        <v>181</v>
      </c>
      <c r="I77" s="4"/>
      <c r="J77" s="4"/>
      <c r="K77" s="4">
        <v>230</v>
      </c>
      <c r="L77" s="4">
        <v>19</v>
      </c>
      <c r="M77" s="4">
        <v>3</v>
      </c>
      <c r="N77" s="4" t="s">
        <v>3</v>
      </c>
      <c r="O77" s="4">
        <v>2</v>
      </c>
      <c r="P77" s="4"/>
      <c r="Q77" s="4"/>
      <c r="R77" s="4"/>
      <c r="S77" s="4"/>
      <c r="T77" s="4"/>
      <c r="U77" s="4"/>
      <c r="V77" s="4"/>
      <c r="W77" s="4"/>
    </row>
    <row r="78" spans="1:23" x14ac:dyDescent="0.2">
      <c r="A78" s="4">
        <v>50</v>
      </c>
      <c r="B78" s="4">
        <v>0</v>
      </c>
      <c r="C78" s="4">
        <v>0</v>
      </c>
      <c r="D78" s="4">
        <v>1</v>
      </c>
      <c r="E78" s="4">
        <v>206</v>
      </c>
      <c r="F78" s="4">
        <f>ROUND(SourceП5!T57,O78)</f>
        <v>0</v>
      </c>
      <c r="G78" s="4" t="s">
        <v>182</v>
      </c>
      <c r="H78" s="4" t="s">
        <v>183</v>
      </c>
      <c r="I78" s="4"/>
      <c r="J78" s="4"/>
      <c r="K78" s="4">
        <v>206</v>
      </c>
      <c r="L78" s="4">
        <v>20</v>
      </c>
      <c r="M78" s="4">
        <v>3</v>
      </c>
      <c r="N78" s="4" t="s">
        <v>3</v>
      </c>
      <c r="O78" s="4">
        <v>2</v>
      </c>
      <c r="P78" s="4"/>
      <c r="Q78" s="4"/>
      <c r="R78" s="4"/>
      <c r="S78" s="4"/>
      <c r="T78" s="4"/>
      <c r="U78" s="4"/>
      <c r="V78" s="4"/>
      <c r="W78" s="4"/>
    </row>
    <row r="79" spans="1:23" x14ac:dyDescent="0.2">
      <c r="A79" s="4">
        <v>50</v>
      </c>
      <c r="B79" s="4">
        <v>0</v>
      </c>
      <c r="C79" s="4">
        <v>0</v>
      </c>
      <c r="D79" s="4">
        <v>1</v>
      </c>
      <c r="E79" s="4">
        <v>207</v>
      </c>
      <c r="F79" s="4">
        <f>SourceП5!U57</f>
        <v>580.97879999999998</v>
      </c>
      <c r="G79" s="4" t="s">
        <v>184</v>
      </c>
      <c r="H79" s="4" t="s">
        <v>185</v>
      </c>
      <c r="I79" s="4"/>
      <c r="J79" s="4"/>
      <c r="K79" s="4">
        <v>207</v>
      </c>
      <c r="L79" s="4">
        <v>21</v>
      </c>
      <c r="M79" s="4">
        <v>3</v>
      </c>
      <c r="N79" s="4" t="s">
        <v>3</v>
      </c>
      <c r="O79" s="4">
        <v>-1</v>
      </c>
      <c r="P79" s="4"/>
      <c r="Q79" s="4"/>
      <c r="R79" s="4"/>
      <c r="S79" s="4"/>
      <c r="T79" s="4"/>
      <c r="U79" s="4"/>
      <c r="V79" s="4"/>
      <c r="W79" s="4"/>
    </row>
    <row r="80" spans="1:23" x14ac:dyDescent="0.2">
      <c r="A80" s="4">
        <v>50</v>
      </c>
      <c r="B80" s="4">
        <v>0</v>
      </c>
      <c r="C80" s="4">
        <v>0</v>
      </c>
      <c r="D80" s="4">
        <v>1</v>
      </c>
      <c r="E80" s="4">
        <v>208</v>
      </c>
      <c r="F80" s="4">
        <f>SourceП5!V57</f>
        <v>8.2430000000000021</v>
      </c>
      <c r="G80" s="4" t="s">
        <v>186</v>
      </c>
      <c r="H80" s="4" t="s">
        <v>187</v>
      </c>
      <c r="I80" s="4"/>
      <c r="J80" s="4"/>
      <c r="K80" s="4">
        <v>208</v>
      </c>
      <c r="L80" s="4">
        <v>22</v>
      </c>
      <c r="M80" s="4">
        <v>3</v>
      </c>
      <c r="N80" s="4" t="s">
        <v>3</v>
      </c>
      <c r="O80" s="4">
        <v>-1</v>
      </c>
      <c r="P80" s="4"/>
      <c r="Q80" s="4"/>
      <c r="R80" s="4"/>
      <c r="S80" s="4"/>
      <c r="T80" s="4"/>
      <c r="U80" s="4"/>
      <c r="V80" s="4"/>
      <c r="W80" s="4"/>
    </row>
    <row r="81" spans="1:206" x14ac:dyDescent="0.2">
      <c r="A81" s="4">
        <v>50</v>
      </c>
      <c r="B81" s="4">
        <v>0</v>
      </c>
      <c r="C81" s="4">
        <v>0</v>
      </c>
      <c r="D81" s="4">
        <v>1</v>
      </c>
      <c r="E81" s="4">
        <v>209</v>
      </c>
      <c r="F81" s="4">
        <f>ROUND(SourceП5!W57,O81)</f>
        <v>0</v>
      </c>
      <c r="G81" s="4" t="s">
        <v>188</v>
      </c>
      <c r="H81" s="4" t="s">
        <v>189</v>
      </c>
      <c r="I81" s="4"/>
      <c r="J81" s="4"/>
      <c r="K81" s="4">
        <v>209</v>
      </c>
      <c r="L81" s="4">
        <v>23</v>
      </c>
      <c r="M81" s="4">
        <v>3</v>
      </c>
      <c r="N81" s="4" t="s">
        <v>3</v>
      </c>
      <c r="O81" s="4">
        <v>2</v>
      </c>
      <c r="P81" s="4"/>
      <c r="Q81" s="4"/>
      <c r="R81" s="4"/>
      <c r="S81" s="4"/>
      <c r="T81" s="4"/>
      <c r="U81" s="4"/>
      <c r="V81" s="4"/>
      <c r="W81" s="4"/>
    </row>
    <row r="82" spans="1:206" x14ac:dyDescent="0.2">
      <c r="A82" s="4">
        <v>50</v>
      </c>
      <c r="B82" s="4">
        <v>0</v>
      </c>
      <c r="C82" s="4">
        <v>0</v>
      </c>
      <c r="D82" s="4">
        <v>1</v>
      </c>
      <c r="E82" s="4">
        <v>210</v>
      </c>
      <c r="F82" s="4">
        <f>ROUND(SourceП5!X57,O82)</f>
        <v>40333.31</v>
      </c>
      <c r="G82" s="4" t="s">
        <v>190</v>
      </c>
      <c r="H82" s="4" t="s">
        <v>191</v>
      </c>
      <c r="I82" s="4"/>
      <c r="J82" s="4"/>
      <c r="K82" s="4">
        <v>210</v>
      </c>
      <c r="L82" s="4">
        <v>24</v>
      </c>
      <c r="M82" s="4">
        <v>3</v>
      </c>
      <c r="N82" s="4" t="s">
        <v>3</v>
      </c>
      <c r="O82" s="4">
        <v>2</v>
      </c>
      <c r="P82" s="4"/>
      <c r="Q82" s="4"/>
      <c r="R82" s="4"/>
      <c r="S82" s="4"/>
      <c r="T82" s="4"/>
      <c r="U82" s="4"/>
      <c r="V82" s="4"/>
      <c r="W82" s="4"/>
    </row>
    <row r="83" spans="1:206" x14ac:dyDescent="0.2">
      <c r="A83" s="4">
        <v>50</v>
      </c>
      <c r="B83" s="4">
        <v>0</v>
      </c>
      <c r="C83" s="4">
        <v>0</v>
      </c>
      <c r="D83" s="4">
        <v>1</v>
      </c>
      <c r="E83" s="4">
        <v>211</v>
      </c>
      <c r="F83" s="4">
        <f>ROUND(SourceП5!Y57,O83)</f>
        <v>28713.599999999999</v>
      </c>
      <c r="G83" s="4" t="s">
        <v>192</v>
      </c>
      <c r="H83" s="4" t="s">
        <v>193</v>
      </c>
      <c r="I83" s="4"/>
      <c r="J83" s="4"/>
      <c r="K83" s="4">
        <v>211</v>
      </c>
      <c r="L83" s="4">
        <v>25</v>
      </c>
      <c r="M83" s="4">
        <v>3</v>
      </c>
      <c r="N83" s="4" t="s">
        <v>3</v>
      </c>
      <c r="O83" s="4">
        <v>2</v>
      </c>
      <c r="P83" s="4"/>
      <c r="Q83" s="4"/>
      <c r="R83" s="4"/>
      <c r="S83" s="4"/>
      <c r="T83" s="4"/>
      <c r="U83" s="4"/>
      <c r="V83" s="4"/>
      <c r="W83" s="4"/>
    </row>
    <row r="84" spans="1:206" x14ac:dyDescent="0.2">
      <c r="A84" s="4">
        <v>50</v>
      </c>
      <c r="B84" s="4">
        <v>0</v>
      </c>
      <c r="C84" s="4">
        <v>0</v>
      </c>
      <c r="D84" s="4">
        <v>1</v>
      </c>
      <c r="E84" s="4">
        <v>224</v>
      </c>
      <c r="F84" s="4">
        <f>ROUND(SourceП5!AR57,O84)</f>
        <v>423084.28</v>
      </c>
      <c r="G84" s="4" t="s">
        <v>194</v>
      </c>
      <c r="H84" s="4" t="s">
        <v>195</v>
      </c>
      <c r="I84" s="4"/>
      <c r="J84" s="4"/>
      <c r="K84" s="4">
        <v>224</v>
      </c>
      <c r="L84" s="4">
        <v>26</v>
      </c>
      <c r="M84" s="4">
        <v>3</v>
      </c>
      <c r="N84" s="4" t="s">
        <v>3</v>
      </c>
      <c r="O84" s="4">
        <v>2</v>
      </c>
      <c r="P84" s="4"/>
      <c r="Q84" s="4"/>
      <c r="R84" s="4"/>
      <c r="S84" s="4"/>
      <c r="T84" s="4"/>
      <c r="U84" s="4"/>
      <c r="V84" s="4"/>
      <c r="W84" s="4"/>
    </row>
    <row r="85" spans="1:206" x14ac:dyDescent="0.2">
      <c r="A85" s="4">
        <v>50</v>
      </c>
      <c r="B85" s="4">
        <v>1</v>
      </c>
      <c r="C85" s="4">
        <v>0</v>
      </c>
      <c r="D85" s="4">
        <v>2</v>
      </c>
      <c r="E85" s="4">
        <v>0</v>
      </c>
      <c r="F85" s="4">
        <f>ROUND(F84,O85)</f>
        <v>423084.28</v>
      </c>
      <c r="G85" s="4" t="s">
        <v>196</v>
      </c>
      <c r="H85" s="4" t="s">
        <v>197</v>
      </c>
      <c r="I85" s="4"/>
      <c r="J85" s="4"/>
      <c r="K85" s="4">
        <v>212</v>
      </c>
      <c r="L85" s="4">
        <v>27</v>
      </c>
      <c r="M85" s="4">
        <v>0</v>
      </c>
      <c r="N85" s="4" t="s">
        <v>3</v>
      </c>
      <c r="O85" s="4">
        <v>2</v>
      </c>
      <c r="P85" s="4"/>
      <c r="Q85" s="4"/>
      <c r="R85" s="4"/>
      <c r="S85" s="4"/>
      <c r="T85" s="4"/>
      <c r="U85" s="4"/>
      <c r="V85" s="4"/>
      <c r="W85" s="4"/>
    </row>
    <row r="86" spans="1:206" x14ac:dyDescent="0.2">
      <c r="A86" s="4">
        <v>50</v>
      </c>
      <c r="B86" s="4">
        <v>1</v>
      </c>
      <c r="C86" s="4">
        <v>0</v>
      </c>
      <c r="D86" s="4">
        <v>2</v>
      </c>
      <c r="E86" s="4">
        <v>0</v>
      </c>
      <c r="F86" s="4">
        <f>ROUND(F85*0.18,O86)</f>
        <v>76155.17</v>
      </c>
      <c r="G86" s="4" t="s">
        <v>198</v>
      </c>
      <c r="H86" s="4" t="s">
        <v>199</v>
      </c>
      <c r="I86" s="4"/>
      <c r="J86" s="4"/>
      <c r="K86" s="4">
        <v>212</v>
      </c>
      <c r="L86" s="4">
        <v>28</v>
      </c>
      <c r="M86" s="4">
        <v>0</v>
      </c>
      <c r="N86" s="4" t="s">
        <v>3</v>
      </c>
      <c r="O86" s="4">
        <v>2</v>
      </c>
      <c r="P86" s="4"/>
      <c r="Q86" s="4"/>
      <c r="R86" s="4"/>
      <c r="S86" s="4"/>
      <c r="T86" s="4"/>
      <c r="U86" s="4"/>
      <c r="V86" s="4"/>
      <c r="W86" s="4"/>
    </row>
    <row r="87" spans="1:206" x14ac:dyDescent="0.2">
      <c r="A87" s="4">
        <v>50</v>
      </c>
      <c r="B87" s="4">
        <v>1</v>
      </c>
      <c r="C87" s="4">
        <v>0</v>
      </c>
      <c r="D87" s="4">
        <v>2</v>
      </c>
      <c r="E87" s="4">
        <v>213</v>
      </c>
      <c r="F87" s="4">
        <f>ROUND(F85+F86,O87)</f>
        <v>499239.45</v>
      </c>
      <c r="G87" s="4" t="s">
        <v>200</v>
      </c>
      <c r="H87" s="4" t="s">
        <v>194</v>
      </c>
      <c r="I87" s="4"/>
      <c r="J87" s="4"/>
      <c r="K87" s="4">
        <v>212</v>
      </c>
      <c r="L87" s="4">
        <v>29</v>
      </c>
      <c r="M87" s="4">
        <v>0</v>
      </c>
      <c r="N87" s="4" t="s">
        <v>3</v>
      </c>
      <c r="O87" s="4">
        <v>2</v>
      </c>
      <c r="P87" s="4"/>
      <c r="Q87" s="4"/>
      <c r="R87" s="4"/>
      <c r="S87" s="4"/>
      <c r="T87" s="4"/>
      <c r="U87" s="4"/>
      <c r="V87" s="4"/>
      <c r="W87" s="4"/>
    </row>
    <row r="89" spans="1:206" x14ac:dyDescent="0.2">
      <c r="A89" s="2">
        <v>51</v>
      </c>
      <c r="B89" s="2">
        <f>B12</f>
        <v>147</v>
      </c>
      <c r="C89" s="2">
        <f>A12</f>
        <v>1</v>
      </c>
      <c r="D89" s="2">
        <f>ROW(A12)</f>
        <v>12</v>
      </c>
      <c r="E89" s="2"/>
      <c r="F89" s="2" t="str">
        <f>IF(F12&lt;&gt;"",F12,"")</f>
        <v/>
      </c>
      <c r="G89" s="2" t="str">
        <f>IF(G12&lt;&gt;"",G12,"")</f>
        <v>Кислов пожарка 4-ый этаж ШКУЛЁВО</v>
      </c>
      <c r="H89" s="2">
        <v>0</v>
      </c>
      <c r="I89" s="2"/>
      <c r="J89" s="2"/>
      <c r="K89" s="2"/>
      <c r="L89" s="2"/>
      <c r="M89" s="2"/>
      <c r="N89" s="2"/>
      <c r="O89" s="2">
        <f>ROUND(O57,2)</f>
        <v>354037.37</v>
      </c>
      <c r="P89" s="2">
        <f>ROUND(P57,2)</f>
        <v>302424.26</v>
      </c>
      <c r="Q89" s="2">
        <f>ROUND(Q57,2)</f>
        <v>6788.21</v>
      </c>
      <c r="R89" s="2">
        <f>ROUND(R57,2)</f>
        <v>763.07</v>
      </c>
      <c r="S89" s="2">
        <f>ROUND(S57,2)</f>
        <v>44824.9</v>
      </c>
      <c r="T89" s="2">
        <f>ROUND(T57,2)</f>
        <v>0</v>
      </c>
      <c r="U89" s="2">
        <f>U57</f>
        <v>580.97879999999998</v>
      </c>
      <c r="V89" s="2">
        <f>V57</f>
        <v>8.2430000000000021</v>
      </c>
      <c r="W89" s="2">
        <f>ROUND(W57,2)</f>
        <v>0</v>
      </c>
      <c r="X89" s="2">
        <f>ROUND(X57,2)</f>
        <v>40333.31</v>
      </c>
      <c r="Y89" s="2">
        <f>ROUND(Y57,2)</f>
        <v>28713.599999999999</v>
      </c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>
        <f>ROUND(AO57,2)</f>
        <v>0</v>
      </c>
      <c r="AP89" s="2">
        <f>ROUND(AP57,2)</f>
        <v>0</v>
      </c>
      <c r="AQ89" s="2">
        <f>ROUND(AQ57,2)</f>
        <v>0</v>
      </c>
      <c r="AR89" s="2">
        <f>ROUND(AR57,2)</f>
        <v>423084.28</v>
      </c>
      <c r="AS89" s="2">
        <f>ROUND(AS57,2)</f>
        <v>0</v>
      </c>
      <c r="AT89" s="2">
        <f>ROUND(AT57,2)</f>
        <v>423084.28</v>
      </c>
      <c r="AU89" s="2">
        <f>ROUND(AU57,2)</f>
        <v>0</v>
      </c>
      <c r="AV89" s="2">
        <f>ROUND(AV57,2)</f>
        <v>302424.26</v>
      </c>
      <c r="AW89" s="2">
        <f>ROUND(AW57,2)</f>
        <v>302424.26</v>
      </c>
      <c r="AX89" s="2">
        <f>ROUND(AX57,2)</f>
        <v>0</v>
      </c>
      <c r="AY89" s="2">
        <f>ROUND(AY57,2)</f>
        <v>302424.26</v>
      </c>
      <c r="AZ89" s="2">
        <f>ROUND(AZ57,2)</f>
        <v>0</v>
      </c>
      <c r="BA89" s="2">
        <f>ROUND(BA57,2)</f>
        <v>0</v>
      </c>
      <c r="BB89" s="2">
        <f>ROUND(BB57,2)</f>
        <v>0</v>
      </c>
      <c r="BC89" s="2">
        <f>ROUND(BC57,2)</f>
        <v>0</v>
      </c>
      <c r="BD89" s="2"/>
      <c r="BE89" s="2"/>
      <c r="BF89" s="2"/>
      <c r="BG89" s="2"/>
      <c r="BH89" s="2"/>
      <c r="BI89" s="2"/>
      <c r="BJ89" s="2"/>
      <c r="BK89" s="2"/>
      <c r="BL89" s="2"/>
      <c r="BM89" s="2"/>
      <c r="BN89" s="2"/>
      <c r="BO89" s="2"/>
      <c r="BP89" s="2"/>
      <c r="BQ89" s="2"/>
      <c r="BR89" s="2"/>
      <c r="BS89" s="2"/>
      <c r="BT89" s="2"/>
      <c r="BU89" s="2"/>
      <c r="BV89" s="2"/>
      <c r="BW89" s="2"/>
      <c r="BX89" s="2"/>
      <c r="BY89" s="2"/>
      <c r="BZ89" s="2"/>
      <c r="CA89" s="2"/>
      <c r="CB89" s="2"/>
      <c r="CC89" s="2"/>
      <c r="CD89" s="2"/>
      <c r="CE89" s="2"/>
      <c r="CF89" s="2"/>
      <c r="CG89" s="2"/>
      <c r="CH89" s="2"/>
      <c r="CI89" s="2"/>
      <c r="CJ89" s="2"/>
      <c r="CK89" s="2"/>
      <c r="CL89" s="2"/>
      <c r="CM89" s="2"/>
      <c r="CN89" s="2"/>
      <c r="CO89" s="2"/>
      <c r="CP89" s="2"/>
      <c r="CQ89" s="2"/>
      <c r="CR89" s="2"/>
      <c r="CS89" s="2"/>
      <c r="CT89" s="2"/>
      <c r="CU89" s="2"/>
      <c r="CV89" s="2"/>
      <c r="CW89" s="2"/>
      <c r="CX89" s="2"/>
      <c r="CY89" s="2"/>
      <c r="CZ89" s="2"/>
      <c r="DA89" s="2"/>
      <c r="DB89" s="2"/>
      <c r="DC89" s="2"/>
      <c r="DD89" s="2"/>
      <c r="DE89" s="2"/>
      <c r="DF89" s="2"/>
      <c r="DG89" s="3"/>
      <c r="DH89" s="3"/>
      <c r="DI89" s="3"/>
      <c r="DJ89" s="3"/>
      <c r="DK89" s="3"/>
      <c r="DL89" s="3"/>
      <c r="DM89" s="3"/>
      <c r="DN89" s="3"/>
      <c r="DO89" s="3"/>
      <c r="DP89" s="3"/>
      <c r="DQ89" s="3"/>
      <c r="DR89" s="3"/>
      <c r="DS89" s="3"/>
      <c r="DT89" s="3"/>
      <c r="DU89" s="3"/>
      <c r="DV89" s="3"/>
      <c r="DW89" s="3"/>
      <c r="DX89" s="3"/>
      <c r="DY89" s="3"/>
      <c r="DZ89" s="3"/>
      <c r="EA89" s="3"/>
      <c r="EB89" s="3"/>
      <c r="EC89" s="3"/>
      <c r="ED89" s="3"/>
      <c r="EE89" s="3"/>
      <c r="EF89" s="3"/>
      <c r="EG89" s="3"/>
      <c r="EH89" s="3"/>
      <c r="EI89" s="3"/>
      <c r="EJ89" s="3"/>
      <c r="EK89" s="3"/>
      <c r="EL89" s="3"/>
      <c r="EM89" s="3"/>
      <c r="EN89" s="3"/>
      <c r="EO89" s="3"/>
      <c r="EP89" s="3"/>
      <c r="EQ89" s="3"/>
      <c r="ER89" s="3"/>
      <c r="ES89" s="3"/>
      <c r="ET89" s="3"/>
      <c r="EU89" s="3"/>
      <c r="EV89" s="3"/>
      <c r="EW89" s="3"/>
      <c r="EX89" s="3"/>
      <c r="EY89" s="3"/>
      <c r="EZ89" s="3"/>
      <c r="FA89" s="3"/>
      <c r="FB89" s="3"/>
      <c r="FC89" s="3"/>
      <c r="FD89" s="3"/>
      <c r="FE89" s="3"/>
      <c r="FF89" s="3"/>
      <c r="FG89" s="3"/>
      <c r="FH89" s="3"/>
      <c r="FI89" s="3"/>
      <c r="FJ89" s="3"/>
      <c r="FK89" s="3"/>
      <c r="FL89" s="3"/>
      <c r="FM89" s="3"/>
      <c r="FN89" s="3"/>
      <c r="FO89" s="3"/>
      <c r="FP89" s="3"/>
      <c r="FQ89" s="3"/>
      <c r="FR89" s="3"/>
      <c r="FS89" s="3"/>
      <c r="FT89" s="3"/>
      <c r="FU89" s="3"/>
      <c r="FV89" s="3"/>
      <c r="FW89" s="3"/>
      <c r="FX89" s="3"/>
      <c r="FY89" s="3"/>
      <c r="FZ89" s="3"/>
      <c r="GA89" s="3"/>
      <c r="GB89" s="3"/>
      <c r="GC89" s="3"/>
      <c r="GD89" s="3"/>
      <c r="GE89" s="3"/>
      <c r="GF89" s="3"/>
      <c r="GG89" s="3"/>
      <c r="GH89" s="3"/>
      <c r="GI89" s="3"/>
      <c r="GJ89" s="3"/>
      <c r="GK89" s="3"/>
      <c r="GL89" s="3"/>
      <c r="GM89" s="3"/>
      <c r="GN89" s="3"/>
      <c r="GO89" s="3"/>
      <c r="GP89" s="3"/>
      <c r="GQ89" s="3"/>
      <c r="GR89" s="3"/>
      <c r="GS89" s="3"/>
      <c r="GT89" s="3"/>
      <c r="GU89" s="3"/>
      <c r="GV89" s="3"/>
      <c r="GW89" s="3"/>
      <c r="GX89" s="3">
        <v>0</v>
      </c>
    </row>
    <row r="91" spans="1:206" x14ac:dyDescent="0.2">
      <c r="A91" s="4">
        <v>50</v>
      </c>
      <c r="B91" s="4">
        <v>0</v>
      </c>
      <c r="C91" s="4">
        <v>0</v>
      </c>
      <c r="D91" s="4">
        <v>1</v>
      </c>
      <c r="E91" s="4">
        <v>201</v>
      </c>
      <c r="F91" s="4">
        <f>ROUND(SourceП5!O89,O91)</f>
        <v>354037.37</v>
      </c>
      <c r="G91" s="4" t="s">
        <v>144</v>
      </c>
      <c r="H91" s="4" t="s">
        <v>145</v>
      </c>
      <c r="I91" s="4"/>
      <c r="J91" s="4"/>
      <c r="K91" s="4">
        <v>201</v>
      </c>
      <c r="L91" s="4">
        <v>1</v>
      </c>
      <c r="M91" s="4">
        <v>3</v>
      </c>
      <c r="N91" s="4" t="s">
        <v>3</v>
      </c>
      <c r="O91" s="4">
        <v>2</v>
      </c>
      <c r="P91" s="4"/>
      <c r="Q91" s="4"/>
      <c r="R91" s="4"/>
      <c r="S91" s="4"/>
      <c r="T91" s="4"/>
      <c r="U91" s="4"/>
      <c r="V91" s="4"/>
      <c r="W91" s="4"/>
    </row>
    <row r="92" spans="1:206" x14ac:dyDescent="0.2">
      <c r="A92" s="4">
        <v>50</v>
      </c>
      <c r="B92" s="4">
        <v>0</v>
      </c>
      <c r="C92" s="4">
        <v>0</v>
      </c>
      <c r="D92" s="4">
        <v>1</v>
      </c>
      <c r="E92" s="4">
        <v>202</v>
      </c>
      <c r="F92" s="4">
        <f>ROUND(SourceП5!P89,O92)</f>
        <v>302424.26</v>
      </c>
      <c r="G92" s="4" t="s">
        <v>146</v>
      </c>
      <c r="H92" s="4" t="s">
        <v>147</v>
      </c>
      <c r="I92" s="4"/>
      <c r="J92" s="4"/>
      <c r="K92" s="4">
        <v>202</v>
      </c>
      <c r="L92" s="4">
        <v>2</v>
      </c>
      <c r="M92" s="4">
        <v>3</v>
      </c>
      <c r="N92" s="4" t="s">
        <v>3</v>
      </c>
      <c r="O92" s="4">
        <v>2</v>
      </c>
      <c r="P92" s="4"/>
      <c r="Q92" s="4"/>
      <c r="R92" s="4"/>
      <c r="S92" s="4"/>
      <c r="T92" s="4"/>
      <c r="U92" s="4"/>
      <c r="V92" s="4"/>
      <c r="W92" s="4"/>
    </row>
    <row r="93" spans="1:206" x14ac:dyDescent="0.2">
      <c r="A93" s="4">
        <v>50</v>
      </c>
      <c r="B93" s="4">
        <v>0</v>
      </c>
      <c r="C93" s="4">
        <v>0</v>
      </c>
      <c r="D93" s="4">
        <v>1</v>
      </c>
      <c r="E93" s="4">
        <v>222</v>
      </c>
      <c r="F93" s="4">
        <f>ROUND(SourceП5!AO89,O93)</f>
        <v>0</v>
      </c>
      <c r="G93" s="4" t="s">
        <v>148</v>
      </c>
      <c r="H93" s="4" t="s">
        <v>149</v>
      </c>
      <c r="I93" s="4"/>
      <c r="J93" s="4"/>
      <c r="K93" s="4">
        <v>222</v>
      </c>
      <c r="L93" s="4">
        <v>3</v>
      </c>
      <c r="M93" s="4">
        <v>3</v>
      </c>
      <c r="N93" s="4" t="s">
        <v>3</v>
      </c>
      <c r="O93" s="4">
        <v>2</v>
      </c>
      <c r="P93" s="4"/>
      <c r="Q93" s="4"/>
      <c r="R93" s="4"/>
      <c r="S93" s="4"/>
      <c r="T93" s="4"/>
      <c r="U93" s="4"/>
      <c r="V93" s="4"/>
      <c r="W93" s="4"/>
    </row>
    <row r="94" spans="1:206" x14ac:dyDescent="0.2">
      <c r="A94" s="4">
        <v>50</v>
      </c>
      <c r="B94" s="4">
        <v>0</v>
      </c>
      <c r="C94" s="4">
        <v>0</v>
      </c>
      <c r="D94" s="4">
        <v>1</v>
      </c>
      <c r="E94" s="4">
        <v>225</v>
      </c>
      <c r="F94" s="4">
        <f>ROUND(SourceП5!AV89,O94)</f>
        <v>302424.26</v>
      </c>
      <c r="G94" s="4" t="s">
        <v>150</v>
      </c>
      <c r="H94" s="4" t="s">
        <v>151</v>
      </c>
      <c r="I94" s="4"/>
      <c r="J94" s="4"/>
      <c r="K94" s="4">
        <v>225</v>
      </c>
      <c r="L94" s="4">
        <v>4</v>
      </c>
      <c r="M94" s="4">
        <v>3</v>
      </c>
      <c r="N94" s="4" t="s">
        <v>3</v>
      </c>
      <c r="O94" s="4">
        <v>2</v>
      </c>
      <c r="P94" s="4"/>
      <c r="Q94" s="4"/>
      <c r="R94" s="4"/>
      <c r="S94" s="4"/>
      <c r="T94" s="4"/>
      <c r="U94" s="4"/>
      <c r="V94" s="4"/>
      <c r="W94" s="4"/>
    </row>
    <row r="95" spans="1:206" x14ac:dyDescent="0.2">
      <c r="A95" s="4">
        <v>50</v>
      </c>
      <c r="B95" s="4">
        <v>0</v>
      </c>
      <c r="C95" s="4">
        <v>0</v>
      </c>
      <c r="D95" s="4">
        <v>1</v>
      </c>
      <c r="E95" s="4">
        <v>226</v>
      </c>
      <c r="F95" s="4">
        <f>ROUND(SourceП5!AW89,O95)</f>
        <v>302424.26</v>
      </c>
      <c r="G95" s="4" t="s">
        <v>152</v>
      </c>
      <c r="H95" s="4" t="s">
        <v>153</v>
      </c>
      <c r="I95" s="4"/>
      <c r="J95" s="4"/>
      <c r="K95" s="4">
        <v>226</v>
      </c>
      <c r="L95" s="4">
        <v>5</v>
      </c>
      <c r="M95" s="4">
        <v>3</v>
      </c>
      <c r="N95" s="4" t="s">
        <v>3</v>
      </c>
      <c r="O95" s="4">
        <v>2</v>
      </c>
      <c r="P95" s="4"/>
      <c r="Q95" s="4"/>
      <c r="R95" s="4"/>
      <c r="S95" s="4"/>
      <c r="T95" s="4"/>
      <c r="U95" s="4"/>
      <c r="V95" s="4"/>
      <c r="W95" s="4"/>
    </row>
    <row r="96" spans="1:206" x14ac:dyDescent="0.2">
      <c r="A96" s="4">
        <v>50</v>
      </c>
      <c r="B96" s="4">
        <v>0</v>
      </c>
      <c r="C96" s="4">
        <v>0</v>
      </c>
      <c r="D96" s="4">
        <v>1</v>
      </c>
      <c r="E96" s="4">
        <v>227</v>
      </c>
      <c r="F96" s="4">
        <f>ROUND(SourceП5!AX89,O96)</f>
        <v>0</v>
      </c>
      <c r="G96" s="4" t="s">
        <v>154</v>
      </c>
      <c r="H96" s="4" t="s">
        <v>155</v>
      </c>
      <c r="I96" s="4"/>
      <c r="J96" s="4"/>
      <c r="K96" s="4">
        <v>227</v>
      </c>
      <c r="L96" s="4">
        <v>6</v>
      </c>
      <c r="M96" s="4">
        <v>3</v>
      </c>
      <c r="N96" s="4" t="s">
        <v>3</v>
      </c>
      <c r="O96" s="4">
        <v>2</v>
      </c>
      <c r="P96" s="4"/>
      <c r="Q96" s="4"/>
      <c r="R96" s="4"/>
      <c r="S96" s="4"/>
      <c r="T96" s="4"/>
      <c r="U96" s="4"/>
      <c r="V96" s="4"/>
      <c r="W96" s="4"/>
    </row>
    <row r="97" spans="1:23" x14ac:dyDescent="0.2">
      <c r="A97" s="4">
        <v>50</v>
      </c>
      <c r="B97" s="4">
        <v>0</v>
      </c>
      <c r="C97" s="4">
        <v>0</v>
      </c>
      <c r="D97" s="4">
        <v>1</v>
      </c>
      <c r="E97" s="4">
        <v>228</v>
      </c>
      <c r="F97" s="4">
        <f>ROUND(SourceП5!AY89,O97)</f>
        <v>302424.26</v>
      </c>
      <c r="G97" s="4" t="s">
        <v>156</v>
      </c>
      <c r="H97" s="4" t="s">
        <v>157</v>
      </c>
      <c r="I97" s="4"/>
      <c r="J97" s="4"/>
      <c r="K97" s="4">
        <v>228</v>
      </c>
      <c r="L97" s="4">
        <v>7</v>
      </c>
      <c r="M97" s="4">
        <v>3</v>
      </c>
      <c r="N97" s="4" t="s">
        <v>3</v>
      </c>
      <c r="O97" s="4">
        <v>2</v>
      </c>
      <c r="P97" s="4"/>
      <c r="Q97" s="4"/>
      <c r="R97" s="4"/>
      <c r="S97" s="4"/>
      <c r="T97" s="4"/>
      <c r="U97" s="4"/>
      <c r="V97" s="4"/>
      <c r="W97" s="4"/>
    </row>
    <row r="98" spans="1:23" x14ac:dyDescent="0.2">
      <c r="A98" s="4">
        <v>50</v>
      </c>
      <c r="B98" s="4">
        <v>0</v>
      </c>
      <c r="C98" s="4">
        <v>0</v>
      </c>
      <c r="D98" s="4">
        <v>1</v>
      </c>
      <c r="E98" s="4">
        <v>216</v>
      </c>
      <c r="F98" s="4">
        <f>ROUND(SourceП5!AP89,O98)</f>
        <v>0</v>
      </c>
      <c r="G98" s="4" t="s">
        <v>158</v>
      </c>
      <c r="H98" s="4" t="s">
        <v>159</v>
      </c>
      <c r="I98" s="4"/>
      <c r="J98" s="4"/>
      <c r="K98" s="4">
        <v>216</v>
      </c>
      <c r="L98" s="4">
        <v>8</v>
      </c>
      <c r="M98" s="4">
        <v>3</v>
      </c>
      <c r="N98" s="4" t="s">
        <v>3</v>
      </c>
      <c r="O98" s="4">
        <v>2</v>
      </c>
      <c r="P98" s="4"/>
      <c r="Q98" s="4"/>
      <c r="R98" s="4"/>
      <c r="S98" s="4"/>
      <c r="T98" s="4"/>
      <c r="U98" s="4"/>
      <c r="V98" s="4"/>
      <c r="W98" s="4"/>
    </row>
    <row r="99" spans="1:23" x14ac:dyDescent="0.2">
      <c r="A99" s="4">
        <v>50</v>
      </c>
      <c r="B99" s="4">
        <v>0</v>
      </c>
      <c r="C99" s="4">
        <v>0</v>
      </c>
      <c r="D99" s="4">
        <v>1</v>
      </c>
      <c r="E99" s="4">
        <v>223</v>
      </c>
      <c r="F99" s="4">
        <f>ROUND(SourceП5!AQ89,O99)</f>
        <v>0</v>
      </c>
      <c r="G99" s="4" t="s">
        <v>160</v>
      </c>
      <c r="H99" s="4" t="s">
        <v>161</v>
      </c>
      <c r="I99" s="4"/>
      <c r="J99" s="4"/>
      <c r="K99" s="4">
        <v>223</v>
      </c>
      <c r="L99" s="4">
        <v>9</v>
      </c>
      <c r="M99" s="4">
        <v>3</v>
      </c>
      <c r="N99" s="4" t="s">
        <v>3</v>
      </c>
      <c r="O99" s="4">
        <v>2</v>
      </c>
      <c r="P99" s="4"/>
      <c r="Q99" s="4"/>
      <c r="R99" s="4"/>
      <c r="S99" s="4"/>
      <c r="T99" s="4"/>
      <c r="U99" s="4"/>
      <c r="V99" s="4"/>
      <c r="W99" s="4"/>
    </row>
    <row r="100" spans="1:23" x14ac:dyDescent="0.2">
      <c r="A100" s="4">
        <v>50</v>
      </c>
      <c r="B100" s="4">
        <v>0</v>
      </c>
      <c r="C100" s="4">
        <v>0</v>
      </c>
      <c r="D100" s="4">
        <v>1</v>
      </c>
      <c r="E100" s="4">
        <v>229</v>
      </c>
      <c r="F100" s="4">
        <f>ROUND(SourceП5!AZ89,O100)</f>
        <v>0</v>
      </c>
      <c r="G100" s="4" t="s">
        <v>162</v>
      </c>
      <c r="H100" s="4" t="s">
        <v>163</v>
      </c>
      <c r="I100" s="4"/>
      <c r="J100" s="4"/>
      <c r="K100" s="4">
        <v>229</v>
      </c>
      <c r="L100" s="4">
        <v>10</v>
      </c>
      <c r="M100" s="4">
        <v>3</v>
      </c>
      <c r="N100" s="4" t="s">
        <v>3</v>
      </c>
      <c r="O100" s="4">
        <v>2</v>
      </c>
      <c r="P100" s="4"/>
      <c r="Q100" s="4"/>
      <c r="R100" s="4"/>
      <c r="S100" s="4"/>
      <c r="T100" s="4"/>
      <c r="U100" s="4"/>
      <c r="V100" s="4"/>
      <c r="W100" s="4"/>
    </row>
    <row r="101" spans="1:23" x14ac:dyDescent="0.2">
      <c r="A101" s="4">
        <v>50</v>
      </c>
      <c r="B101" s="4">
        <v>0</v>
      </c>
      <c r="C101" s="4">
        <v>0</v>
      </c>
      <c r="D101" s="4">
        <v>1</v>
      </c>
      <c r="E101" s="4">
        <v>203</v>
      </c>
      <c r="F101" s="4">
        <f>ROUND(SourceП5!Q89,O101)</f>
        <v>6788.21</v>
      </c>
      <c r="G101" s="4" t="s">
        <v>164</v>
      </c>
      <c r="H101" s="4" t="s">
        <v>165</v>
      </c>
      <c r="I101" s="4"/>
      <c r="J101" s="4"/>
      <c r="K101" s="4">
        <v>203</v>
      </c>
      <c r="L101" s="4">
        <v>11</v>
      </c>
      <c r="M101" s="4">
        <v>3</v>
      </c>
      <c r="N101" s="4" t="s">
        <v>3</v>
      </c>
      <c r="O101" s="4">
        <v>2</v>
      </c>
      <c r="P101" s="4"/>
      <c r="Q101" s="4"/>
      <c r="R101" s="4"/>
      <c r="S101" s="4"/>
      <c r="T101" s="4"/>
      <c r="U101" s="4"/>
      <c r="V101" s="4"/>
      <c r="W101" s="4"/>
    </row>
    <row r="102" spans="1:23" x14ac:dyDescent="0.2">
      <c r="A102" s="4">
        <v>50</v>
      </c>
      <c r="B102" s="4">
        <v>0</v>
      </c>
      <c r="C102" s="4">
        <v>0</v>
      </c>
      <c r="D102" s="4">
        <v>1</v>
      </c>
      <c r="E102" s="4">
        <v>231</v>
      </c>
      <c r="F102" s="4">
        <f>ROUND(SourceП5!BB89,O102)</f>
        <v>0</v>
      </c>
      <c r="G102" s="4" t="s">
        <v>166</v>
      </c>
      <c r="H102" s="4" t="s">
        <v>167</v>
      </c>
      <c r="I102" s="4"/>
      <c r="J102" s="4"/>
      <c r="K102" s="4">
        <v>231</v>
      </c>
      <c r="L102" s="4">
        <v>12</v>
      </c>
      <c r="M102" s="4">
        <v>3</v>
      </c>
      <c r="N102" s="4" t="s">
        <v>3</v>
      </c>
      <c r="O102" s="4">
        <v>2</v>
      </c>
      <c r="P102" s="4"/>
      <c r="Q102" s="4"/>
      <c r="R102" s="4"/>
      <c r="S102" s="4"/>
      <c r="T102" s="4"/>
      <c r="U102" s="4"/>
      <c r="V102" s="4"/>
      <c r="W102" s="4"/>
    </row>
    <row r="103" spans="1:23" x14ac:dyDescent="0.2">
      <c r="A103" s="4">
        <v>50</v>
      </c>
      <c r="B103" s="4">
        <v>0</v>
      </c>
      <c r="C103" s="4">
        <v>0</v>
      </c>
      <c r="D103" s="4">
        <v>1</v>
      </c>
      <c r="E103" s="4">
        <v>204</v>
      </c>
      <c r="F103" s="4">
        <f>ROUND(SourceП5!R89,O103)</f>
        <v>763.07</v>
      </c>
      <c r="G103" s="4" t="s">
        <v>168</v>
      </c>
      <c r="H103" s="4" t="s">
        <v>169</v>
      </c>
      <c r="I103" s="4"/>
      <c r="J103" s="4"/>
      <c r="K103" s="4">
        <v>204</v>
      </c>
      <c r="L103" s="4">
        <v>13</v>
      </c>
      <c r="M103" s="4">
        <v>3</v>
      </c>
      <c r="N103" s="4" t="s">
        <v>3</v>
      </c>
      <c r="O103" s="4">
        <v>2</v>
      </c>
      <c r="P103" s="4"/>
      <c r="Q103" s="4"/>
      <c r="R103" s="4"/>
      <c r="S103" s="4"/>
      <c r="T103" s="4"/>
      <c r="U103" s="4"/>
      <c r="V103" s="4"/>
      <c r="W103" s="4"/>
    </row>
    <row r="104" spans="1:23" x14ac:dyDescent="0.2">
      <c r="A104" s="4">
        <v>50</v>
      </c>
      <c r="B104" s="4">
        <v>0</v>
      </c>
      <c r="C104" s="4">
        <v>0</v>
      </c>
      <c r="D104" s="4">
        <v>1</v>
      </c>
      <c r="E104" s="4">
        <v>205</v>
      </c>
      <c r="F104" s="4">
        <f>ROUND(SourceП5!S89,O104)</f>
        <v>44824.9</v>
      </c>
      <c r="G104" s="4" t="s">
        <v>170</v>
      </c>
      <c r="H104" s="4" t="s">
        <v>171</v>
      </c>
      <c r="I104" s="4"/>
      <c r="J104" s="4"/>
      <c r="K104" s="4">
        <v>205</v>
      </c>
      <c r="L104" s="4">
        <v>14</v>
      </c>
      <c r="M104" s="4">
        <v>3</v>
      </c>
      <c r="N104" s="4" t="s">
        <v>3</v>
      </c>
      <c r="O104" s="4">
        <v>2</v>
      </c>
      <c r="P104" s="4"/>
      <c r="Q104" s="4"/>
      <c r="R104" s="4"/>
      <c r="S104" s="4"/>
      <c r="T104" s="4"/>
      <c r="U104" s="4"/>
      <c r="V104" s="4"/>
      <c r="W104" s="4"/>
    </row>
    <row r="105" spans="1:23" x14ac:dyDescent="0.2">
      <c r="A105" s="4">
        <v>50</v>
      </c>
      <c r="B105" s="4">
        <v>0</v>
      </c>
      <c r="C105" s="4">
        <v>0</v>
      </c>
      <c r="D105" s="4">
        <v>1</v>
      </c>
      <c r="E105" s="4">
        <v>232</v>
      </c>
      <c r="F105" s="4">
        <f>ROUND(SourceП5!BC89,O105)</f>
        <v>0</v>
      </c>
      <c r="G105" s="4" t="s">
        <v>172</v>
      </c>
      <c r="H105" s="4" t="s">
        <v>173</v>
      </c>
      <c r="I105" s="4"/>
      <c r="J105" s="4"/>
      <c r="K105" s="4">
        <v>232</v>
      </c>
      <c r="L105" s="4">
        <v>15</v>
      </c>
      <c r="M105" s="4">
        <v>3</v>
      </c>
      <c r="N105" s="4" t="s">
        <v>3</v>
      </c>
      <c r="O105" s="4">
        <v>2</v>
      </c>
      <c r="P105" s="4"/>
      <c r="Q105" s="4"/>
      <c r="R105" s="4"/>
      <c r="S105" s="4"/>
      <c r="T105" s="4"/>
      <c r="U105" s="4"/>
      <c r="V105" s="4"/>
      <c r="W105" s="4"/>
    </row>
    <row r="106" spans="1:23" x14ac:dyDescent="0.2">
      <c r="A106" s="4">
        <v>50</v>
      </c>
      <c r="B106" s="4">
        <v>0</v>
      </c>
      <c r="C106" s="4">
        <v>0</v>
      </c>
      <c r="D106" s="4">
        <v>1</v>
      </c>
      <c r="E106" s="4">
        <v>214</v>
      </c>
      <c r="F106" s="4">
        <f>ROUND(SourceП5!AS89,O106)</f>
        <v>0</v>
      </c>
      <c r="G106" s="4" t="s">
        <v>174</v>
      </c>
      <c r="H106" s="4" t="s">
        <v>175</v>
      </c>
      <c r="I106" s="4"/>
      <c r="J106" s="4"/>
      <c r="K106" s="4">
        <v>214</v>
      </c>
      <c r="L106" s="4">
        <v>16</v>
      </c>
      <c r="M106" s="4">
        <v>3</v>
      </c>
      <c r="N106" s="4" t="s">
        <v>3</v>
      </c>
      <c r="O106" s="4">
        <v>2</v>
      </c>
      <c r="P106" s="4"/>
      <c r="Q106" s="4"/>
      <c r="R106" s="4"/>
      <c r="S106" s="4"/>
      <c r="T106" s="4"/>
      <c r="U106" s="4"/>
      <c r="V106" s="4"/>
      <c r="W106" s="4"/>
    </row>
    <row r="107" spans="1:23" x14ac:dyDescent="0.2">
      <c r="A107" s="4">
        <v>50</v>
      </c>
      <c r="B107" s="4">
        <v>0</v>
      </c>
      <c r="C107" s="4">
        <v>0</v>
      </c>
      <c r="D107" s="4">
        <v>1</v>
      </c>
      <c r="E107" s="4">
        <v>215</v>
      </c>
      <c r="F107" s="4">
        <f>ROUND(SourceП5!AT89,O107)</f>
        <v>423084.28</v>
      </c>
      <c r="G107" s="4" t="s">
        <v>176</v>
      </c>
      <c r="H107" s="4" t="s">
        <v>177</v>
      </c>
      <c r="I107" s="4"/>
      <c r="J107" s="4"/>
      <c r="K107" s="4">
        <v>215</v>
      </c>
      <c r="L107" s="4">
        <v>17</v>
      </c>
      <c r="M107" s="4">
        <v>3</v>
      </c>
      <c r="N107" s="4" t="s">
        <v>3</v>
      </c>
      <c r="O107" s="4">
        <v>2</v>
      </c>
      <c r="P107" s="4"/>
      <c r="Q107" s="4"/>
      <c r="R107" s="4"/>
      <c r="S107" s="4"/>
      <c r="T107" s="4"/>
      <c r="U107" s="4"/>
      <c r="V107" s="4"/>
      <c r="W107" s="4"/>
    </row>
    <row r="108" spans="1:23" x14ac:dyDescent="0.2">
      <c r="A108" s="4">
        <v>50</v>
      </c>
      <c r="B108" s="4">
        <v>0</v>
      </c>
      <c r="C108" s="4">
        <v>0</v>
      </c>
      <c r="D108" s="4">
        <v>1</v>
      </c>
      <c r="E108" s="4">
        <v>217</v>
      </c>
      <c r="F108" s="4">
        <f>ROUND(SourceП5!AU89,O108)</f>
        <v>0</v>
      </c>
      <c r="G108" s="4" t="s">
        <v>178</v>
      </c>
      <c r="H108" s="4" t="s">
        <v>179</v>
      </c>
      <c r="I108" s="4"/>
      <c r="J108" s="4"/>
      <c r="K108" s="4">
        <v>217</v>
      </c>
      <c r="L108" s="4">
        <v>18</v>
      </c>
      <c r="M108" s="4">
        <v>3</v>
      </c>
      <c r="N108" s="4" t="s">
        <v>3</v>
      </c>
      <c r="O108" s="4">
        <v>2</v>
      </c>
      <c r="P108" s="4"/>
      <c r="Q108" s="4"/>
      <c r="R108" s="4"/>
      <c r="S108" s="4"/>
      <c r="T108" s="4"/>
      <c r="U108" s="4"/>
      <c r="V108" s="4"/>
      <c r="W108" s="4"/>
    </row>
    <row r="109" spans="1:23" x14ac:dyDescent="0.2">
      <c r="A109" s="4">
        <v>50</v>
      </c>
      <c r="B109" s="4">
        <v>0</v>
      </c>
      <c r="C109" s="4">
        <v>0</v>
      </c>
      <c r="D109" s="4">
        <v>1</v>
      </c>
      <c r="E109" s="4">
        <v>230</v>
      </c>
      <c r="F109" s="4">
        <f>ROUND(SourceП5!BA89,O109)</f>
        <v>0</v>
      </c>
      <c r="G109" s="4" t="s">
        <v>180</v>
      </c>
      <c r="H109" s="4" t="s">
        <v>181</v>
      </c>
      <c r="I109" s="4"/>
      <c r="J109" s="4"/>
      <c r="K109" s="4">
        <v>230</v>
      </c>
      <c r="L109" s="4">
        <v>19</v>
      </c>
      <c r="M109" s="4">
        <v>3</v>
      </c>
      <c r="N109" s="4" t="s">
        <v>3</v>
      </c>
      <c r="O109" s="4">
        <v>2</v>
      </c>
      <c r="P109" s="4"/>
      <c r="Q109" s="4"/>
      <c r="R109" s="4"/>
      <c r="S109" s="4"/>
      <c r="T109" s="4"/>
      <c r="U109" s="4"/>
      <c r="V109" s="4"/>
      <c r="W109" s="4"/>
    </row>
    <row r="110" spans="1:23" x14ac:dyDescent="0.2">
      <c r="A110" s="4">
        <v>50</v>
      </c>
      <c r="B110" s="4">
        <v>0</v>
      </c>
      <c r="C110" s="4">
        <v>0</v>
      </c>
      <c r="D110" s="4">
        <v>1</v>
      </c>
      <c r="E110" s="4">
        <v>206</v>
      </c>
      <c r="F110" s="4">
        <f>ROUND(SourceП5!T89,O110)</f>
        <v>0</v>
      </c>
      <c r="G110" s="4" t="s">
        <v>182</v>
      </c>
      <c r="H110" s="4" t="s">
        <v>183</v>
      </c>
      <c r="I110" s="4"/>
      <c r="J110" s="4"/>
      <c r="K110" s="4">
        <v>206</v>
      </c>
      <c r="L110" s="4">
        <v>20</v>
      </c>
      <c r="M110" s="4">
        <v>3</v>
      </c>
      <c r="N110" s="4" t="s">
        <v>3</v>
      </c>
      <c r="O110" s="4">
        <v>2</v>
      </c>
      <c r="P110" s="4"/>
      <c r="Q110" s="4"/>
      <c r="R110" s="4"/>
      <c r="S110" s="4"/>
      <c r="T110" s="4"/>
      <c r="U110" s="4"/>
      <c r="V110" s="4"/>
      <c r="W110" s="4"/>
    </row>
    <row r="111" spans="1:23" x14ac:dyDescent="0.2">
      <c r="A111" s="4">
        <v>50</v>
      </c>
      <c r="B111" s="4">
        <v>0</v>
      </c>
      <c r="C111" s="4">
        <v>0</v>
      </c>
      <c r="D111" s="4">
        <v>1</v>
      </c>
      <c r="E111" s="4">
        <v>207</v>
      </c>
      <c r="F111" s="4">
        <f>SourceП5!U89</f>
        <v>580.97879999999998</v>
      </c>
      <c r="G111" s="4" t="s">
        <v>184</v>
      </c>
      <c r="H111" s="4" t="s">
        <v>185</v>
      </c>
      <c r="I111" s="4"/>
      <c r="J111" s="4"/>
      <c r="K111" s="4">
        <v>207</v>
      </c>
      <c r="L111" s="4">
        <v>21</v>
      </c>
      <c r="M111" s="4">
        <v>3</v>
      </c>
      <c r="N111" s="4" t="s">
        <v>3</v>
      </c>
      <c r="O111" s="4">
        <v>-1</v>
      </c>
      <c r="P111" s="4"/>
      <c r="Q111" s="4"/>
      <c r="R111" s="4"/>
      <c r="S111" s="4"/>
      <c r="T111" s="4"/>
      <c r="U111" s="4"/>
      <c r="V111" s="4"/>
      <c r="W111" s="4"/>
    </row>
    <row r="112" spans="1:23" x14ac:dyDescent="0.2">
      <c r="A112" s="4">
        <v>50</v>
      </c>
      <c r="B112" s="4">
        <v>0</v>
      </c>
      <c r="C112" s="4">
        <v>0</v>
      </c>
      <c r="D112" s="4">
        <v>1</v>
      </c>
      <c r="E112" s="4">
        <v>208</v>
      </c>
      <c r="F112" s="4">
        <f>SourceП5!V89</f>
        <v>8.2430000000000021</v>
      </c>
      <c r="G112" s="4" t="s">
        <v>186</v>
      </c>
      <c r="H112" s="4" t="s">
        <v>187</v>
      </c>
      <c r="I112" s="4"/>
      <c r="J112" s="4"/>
      <c r="K112" s="4">
        <v>208</v>
      </c>
      <c r="L112" s="4">
        <v>22</v>
      </c>
      <c r="M112" s="4">
        <v>3</v>
      </c>
      <c r="N112" s="4" t="s">
        <v>3</v>
      </c>
      <c r="O112" s="4">
        <v>-1</v>
      </c>
      <c r="P112" s="4"/>
      <c r="Q112" s="4"/>
      <c r="R112" s="4"/>
      <c r="S112" s="4"/>
      <c r="T112" s="4"/>
      <c r="U112" s="4"/>
      <c r="V112" s="4"/>
      <c r="W112" s="4"/>
    </row>
    <row r="113" spans="1:23" x14ac:dyDescent="0.2">
      <c r="A113" s="4">
        <v>50</v>
      </c>
      <c r="B113" s="4">
        <v>0</v>
      </c>
      <c r="C113" s="4">
        <v>0</v>
      </c>
      <c r="D113" s="4">
        <v>1</v>
      </c>
      <c r="E113" s="4">
        <v>209</v>
      </c>
      <c r="F113" s="4">
        <f>ROUND(SourceП5!W89,O113)</f>
        <v>0</v>
      </c>
      <c r="G113" s="4" t="s">
        <v>188</v>
      </c>
      <c r="H113" s="4" t="s">
        <v>189</v>
      </c>
      <c r="I113" s="4"/>
      <c r="J113" s="4"/>
      <c r="K113" s="4">
        <v>209</v>
      </c>
      <c r="L113" s="4">
        <v>23</v>
      </c>
      <c r="M113" s="4">
        <v>3</v>
      </c>
      <c r="N113" s="4" t="s">
        <v>3</v>
      </c>
      <c r="O113" s="4">
        <v>2</v>
      </c>
      <c r="P113" s="4"/>
      <c r="Q113" s="4"/>
      <c r="R113" s="4"/>
      <c r="S113" s="4"/>
      <c r="T113" s="4"/>
      <c r="U113" s="4"/>
      <c r="V113" s="4"/>
      <c r="W113" s="4"/>
    </row>
    <row r="114" spans="1:23" x14ac:dyDescent="0.2">
      <c r="A114" s="4">
        <v>50</v>
      </c>
      <c r="B114" s="4">
        <v>0</v>
      </c>
      <c r="C114" s="4">
        <v>0</v>
      </c>
      <c r="D114" s="4">
        <v>1</v>
      </c>
      <c r="E114" s="4">
        <v>210</v>
      </c>
      <c r="F114" s="4">
        <f>ROUND(SourceП5!X89,O114)</f>
        <v>40333.31</v>
      </c>
      <c r="G114" s="4" t="s">
        <v>190</v>
      </c>
      <c r="H114" s="4" t="s">
        <v>191</v>
      </c>
      <c r="I114" s="4"/>
      <c r="J114" s="4"/>
      <c r="K114" s="4">
        <v>210</v>
      </c>
      <c r="L114" s="4">
        <v>24</v>
      </c>
      <c r="M114" s="4">
        <v>3</v>
      </c>
      <c r="N114" s="4" t="s">
        <v>3</v>
      </c>
      <c r="O114" s="4">
        <v>2</v>
      </c>
      <c r="P114" s="4"/>
      <c r="Q114" s="4"/>
      <c r="R114" s="4"/>
      <c r="S114" s="4"/>
      <c r="T114" s="4"/>
      <c r="U114" s="4"/>
      <c r="V114" s="4"/>
      <c r="W114" s="4"/>
    </row>
    <row r="115" spans="1:23" x14ac:dyDescent="0.2">
      <c r="A115" s="4">
        <v>50</v>
      </c>
      <c r="B115" s="4">
        <v>0</v>
      </c>
      <c r="C115" s="4">
        <v>0</v>
      </c>
      <c r="D115" s="4">
        <v>1</v>
      </c>
      <c r="E115" s="4">
        <v>211</v>
      </c>
      <c r="F115" s="4">
        <f>ROUND(SourceП5!Y89,O115)</f>
        <v>28713.599999999999</v>
      </c>
      <c r="G115" s="4" t="s">
        <v>192</v>
      </c>
      <c r="H115" s="4" t="s">
        <v>193</v>
      </c>
      <c r="I115" s="4"/>
      <c r="J115" s="4"/>
      <c r="K115" s="4">
        <v>211</v>
      </c>
      <c r="L115" s="4">
        <v>25</v>
      </c>
      <c r="M115" s="4">
        <v>3</v>
      </c>
      <c r="N115" s="4" t="s">
        <v>3</v>
      </c>
      <c r="O115" s="4">
        <v>2</v>
      </c>
      <c r="P115" s="4"/>
      <c r="Q115" s="4"/>
      <c r="R115" s="4"/>
      <c r="S115" s="4"/>
      <c r="T115" s="4"/>
      <c r="U115" s="4"/>
      <c r="V115" s="4"/>
      <c r="W115" s="4"/>
    </row>
    <row r="116" spans="1:23" x14ac:dyDescent="0.2">
      <c r="A116" s="4">
        <v>50</v>
      </c>
      <c r="B116" s="4">
        <v>0</v>
      </c>
      <c r="C116" s="4">
        <v>0</v>
      </c>
      <c r="D116" s="4">
        <v>1</v>
      </c>
      <c r="E116" s="4">
        <v>224</v>
      </c>
      <c r="F116" s="4">
        <f>ROUND(SourceП5!AR89,O116)</f>
        <v>423084.28</v>
      </c>
      <c r="G116" s="4" t="s">
        <v>194</v>
      </c>
      <c r="H116" s="4" t="s">
        <v>195</v>
      </c>
      <c r="I116" s="4"/>
      <c r="J116" s="4"/>
      <c r="K116" s="4">
        <v>224</v>
      </c>
      <c r="L116" s="4">
        <v>26</v>
      </c>
      <c r="M116" s="4">
        <v>3</v>
      </c>
      <c r="N116" s="4" t="s">
        <v>3</v>
      </c>
      <c r="O116" s="4">
        <v>2</v>
      </c>
      <c r="P116" s="4"/>
      <c r="Q116" s="4"/>
      <c r="R116" s="4"/>
      <c r="S116" s="4"/>
      <c r="T116" s="4"/>
      <c r="U116" s="4"/>
      <c r="V116" s="4"/>
      <c r="W116" s="4"/>
    </row>
    <row r="119" spans="1:23" x14ac:dyDescent="0.2">
      <c r="A119">
        <v>70</v>
      </c>
      <c r="B119">
        <v>1</v>
      </c>
      <c r="D119">
        <v>1</v>
      </c>
      <c r="E119" t="s">
        <v>201</v>
      </c>
      <c r="F119" t="s">
        <v>202</v>
      </c>
      <c r="G119">
        <v>1</v>
      </c>
      <c r="H119">
        <v>0</v>
      </c>
      <c r="I119" t="s">
        <v>3</v>
      </c>
      <c r="J119">
        <v>1</v>
      </c>
      <c r="K119">
        <v>0</v>
      </c>
      <c r="L119" t="s">
        <v>3</v>
      </c>
      <c r="M119" t="s">
        <v>3</v>
      </c>
      <c r="N119">
        <v>0</v>
      </c>
    </row>
    <row r="120" spans="1:23" x14ac:dyDescent="0.2">
      <c r="A120">
        <v>70</v>
      </c>
      <c r="B120">
        <v>1</v>
      </c>
      <c r="D120">
        <v>2</v>
      </c>
      <c r="E120" t="s">
        <v>203</v>
      </c>
      <c r="F120" t="s">
        <v>204</v>
      </c>
      <c r="G120">
        <v>0</v>
      </c>
      <c r="H120">
        <v>0</v>
      </c>
      <c r="I120" t="s">
        <v>3</v>
      </c>
      <c r="J120">
        <v>1</v>
      </c>
      <c r="K120">
        <v>0</v>
      </c>
      <c r="L120" t="s">
        <v>3</v>
      </c>
      <c r="M120" t="s">
        <v>3</v>
      </c>
      <c r="N120">
        <v>0</v>
      </c>
    </row>
    <row r="121" spans="1:23" x14ac:dyDescent="0.2">
      <c r="A121">
        <v>70</v>
      </c>
      <c r="B121">
        <v>1</v>
      </c>
      <c r="D121">
        <v>3</v>
      </c>
      <c r="E121" t="s">
        <v>205</v>
      </c>
      <c r="F121" t="s">
        <v>206</v>
      </c>
      <c r="G121">
        <v>0</v>
      </c>
      <c r="H121">
        <v>0</v>
      </c>
      <c r="I121" t="s">
        <v>3</v>
      </c>
      <c r="J121">
        <v>1</v>
      </c>
      <c r="K121">
        <v>0</v>
      </c>
      <c r="L121" t="s">
        <v>3</v>
      </c>
      <c r="M121" t="s">
        <v>3</v>
      </c>
      <c r="N121">
        <v>0</v>
      </c>
    </row>
    <row r="122" spans="1:23" x14ac:dyDescent="0.2">
      <c r="A122">
        <v>70</v>
      </c>
      <c r="B122">
        <v>1</v>
      </c>
      <c r="D122">
        <v>4</v>
      </c>
      <c r="E122" t="s">
        <v>207</v>
      </c>
      <c r="F122" t="s">
        <v>208</v>
      </c>
      <c r="G122">
        <v>0</v>
      </c>
      <c r="H122">
        <v>0</v>
      </c>
      <c r="I122" t="s">
        <v>209</v>
      </c>
      <c r="J122">
        <v>0</v>
      </c>
      <c r="K122">
        <v>0</v>
      </c>
      <c r="L122" t="s">
        <v>3</v>
      </c>
      <c r="M122" t="s">
        <v>3</v>
      </c>
      <c r="N122">
        <v>0</v>
      </c>
    </row>
    <row r="123" spans="1:23" x14ac:dyDescent="0.2">
      <c r="A123">
        <v>70</v>
      </c>
      <c r="B123">
        <v>1</v>
      </c>
      <c r="D123">
        <v>5</v>
      </c>
      <c r="E123" t="s">
        <v>210</v>
      </c>
      <c r="F123" t="s">
        <v>211</v>
      </c>
      <c r="G123">
        <v>0</v>
      </c>
      <c r="H123">
        <v>0</v>
      </c>
      <c r="I123" t="s">
        <v>212</v>
      </c>
      <c r="J123">
        <v>0</v>
      </c>
      <c r="K123">
        <v>0</v>
      </c>
      <c r="L123" t="s">
        <v>3</v>
      </c>
      <c r="M123" t="s">
        <v>3</v>
      </c>
      <c r="N123">
        <v>0</v>
      </c>
    </row>
    <row r="124" spans="1:23" x14ac:dyDescent="0.2">
      <c r="A124">
        <v>70</v>
      </c>
      <c r="B124">
        <v>1</v>
      </c>
      <c r="D124">
        <v>6</v>
      </c>
      <c r="E124" t="s">
        <v>213</v>
      </c>
      <c r="F124" t="s">
        <v>214</v>
      </c>
      <c r="G124">
        <v>0</v>
      </c>
      <c r="H124">
        <v>0</v>
      </c>
      <c r="I124" t="s">
        <v>215</v>
      </c>
      <c r="J124">
        <v>0</v>
      </c>
      <c r="K124">
        <v>0</v>
      </c>
      <c r="L124" t="s">
        <v>3</v>
      </c>
      <c r="M124" t="s">
        <v>3</v>
      </c>
      <c r="N124">
        <v>0</v>
      </c>
    </row>
    <row r="125" spans="1:23" x14ac:dyDescent="0.2">
      <c r="A125">
        <v>70</v>
      </c>
      <c r="B125">
        <v>1</v>
      </c>
      <c r="D125">
        <v>7</v>
      </c>
      <c r="E125" t="s">
        <v>216</v>
      </c>
      <c r="F125" t="s">
        <v>217</v>
      </c>
      <c r="G125">
        <v>0</v>
      </c>
      <c r="H125">
        <v>0</v>
      </c>
      <c r="I125" t="s">
        <v>3</v>
      </c>
      <c r="J125">
        <v>0</v>
      </c>
      <c r="K125">
        <v>0</v>
      </c>
      <c r="L125" t="s">
        <v>3</v>
      </c>
      <c r="M125" t="s">
        <v>3</v>
      </c>
      <c r="N125">
        <v>0</v>
      </c>
    </row>
    <row r="126" spans="1:23" x14ac:dyDescent="0.2">
      <c r="A126">
        <v>70</v>
      </c>
      <c r="B126">
        <v>1</v>
      </c>
      <c r="D126">
        <v>8</v>
      </c>
      <c r="E126" t="s">
        <v>218</v>
      </c>
      <c r="F126" t="s">
        <v>219</v>
      </c>
      <c r="G126">
        <v>0</v>
      </c>
      <c r="H126">
        <v>0</v>
      </c>
      <c r="I126" t="s">
        <v>220</v>
      </c>
      <c r="J126">
        <v>0</v>
      </c>
      <c r="K126">
        <v>0</v>
      </c>
      <c r="L126" t="s">
        <v>3</v>
      </c>
      <c r="M126" t="s">
        <v>3</v>
      </c>
      <c r="N126">
        <v>0</v>
      </c>
    </row>
    <row r="127" spans="1:23" x14ac:dyDescent="0.2">
      <c r="A127">
        <v>70</v>
      </c>
      <c r="B127">
        <v>1</v>
      </c>
      <c r="D127">
        <v>9</v>
      </c>
      <c r="E127" t="s">
        <v>221</v>
      </c>
      <c r="F127" t="s">
        <v>222</v>
      </c>
      <c r="G127">
        <v>0</v>
      </c>
      <c r="H127">
        <v>0</v>
      </c>
      <c r="I127" t="s">
        <v>223</v>
      </c>
      <c r="J127">
        <v>0</v>
      </c>
      <c r="K127">
        <v>0</v>
      </c>
      <c r="L127" t="s">
        <v>3</v>
      </c>
      <c r="M127" t="s">
        <v>3</v>
      </c>
      <c r="N127">
        <v>0</v>
      </c>
    </row>
    <row r="128" spans="1:23" x14ac:dyDescent="0.2">
      <c r="A128">
        <v>70</v>
      </c>
      <c r="B128">
        <v>1</v>
      </c>
      <c r="D128">
        <v>10</v>
      </c>
      <c r="E128" t="s">
        <v>224</v>
      </c>
      <c r="F128" t="s">
        <v>225</v>
      </c>
      <c r="G128">
        <v>0</v>
      </c>
      <c r="H128">
        <v>0</v>
      </c>
      <c r="I128" t="s">
        <v>226</v>
      </c>
      <c r="J128">
        <v>0</v>
      </c>
      <c r="K128">
        <v>0</v>
      </c>
      <c r="L128" t="s">
        <v>3</v>
      </c>
      <c r="M128" t="s">
        <v>3</v>
      </c>
      <c r="N128">
        <v>0</v>
      </c>
    </row>
    <row r="129" spans="1:14" x14ac:dyDescent="0.2">
      <c r="A129">
        <v>70</v>
      </c>
      <c r="B129">
        <v>1</v>
      </c>
      <c r="D129">
        <v>11</v>
      </c>
      <c r="E129" t="s">
        <v>227</v>
      </c>
      <c r="F129" t="s">
        <v>228</v>
      </c>
      <c r="G129">
        <v>0</v>
      </c>
      <c r="H129">
        <v>0</v>
      </c>
      <c r="I129" t="s">
        <v>229</v>
      </c>
      <c r="J129">
        <v>0</v>
      </c>
      <c r="K129">
        <v>0</v>
      </c>
      <c r="L129" t="s">
        <v>3</v>
      </c>
      <c r="M129" t="s">
        <v>3</v>
      </c>
      <c r="N129">
        <v>0</v>
      </c>
    </row>
    <row r="130" spans="1:14" x14ac:dyDescent="0.2">
      <c r="A130">
        <v>70</v>
      </c>
      <c r="B130">
        <v>1</v>
      </c>
      <c r="D130">
        <v>12</v>
      </c>
      <c r="E130" t="s">
        <v>230</v>
      </c>
      <c r="F130" t="s">
        <v>231</v>
      </c>
      <c r="G130">
        <v>0</v>
      </c>
      <c r="H130">
        <v>0</v>
      </c>
      <c r="I130" t="s">
        <v>3</v>
      </c>
      <c r="J130">
        <v>0</v>
      </c>
      <c r="K130">
        <v>0</v>
      </c>
      <c r="L130" t="s">
        <v>3</v>
      </c>
      <c r="M130" t="s">
        <v>3</v>
      </c>
      <c r="N130">
        <v>0</v>
      </c>
    </row>
    <row r="131" spans="1:14" x14ac:dyDescent="0.2">
      <c r="A131">
        <v>70</v>
      </c>
      <c r="B131">
        <v>1</v>
      </c>
      <c r="D131">
        <v>1</v>
      </c>
      <c r="E131" t="s">
        <v>232</v>
      </c>
      <c r="F131" t="s">
        <v>233</v>
      </c>
      <c r="G131">
        <v>0.9</v>
      </c>
      <c r="H131">
        <v>1</v>
      </c>
      <c r="I131" t="s">
        <v>234</v>
      </c>
      <c r="J131">
        <v>0</v>
      </c>
      <c r="K131">
        <v>0</v>
      </c>
      <c r="L131" t="s">
        <v>3</v>
      </c>
      <c r="M131" t="s">
        <v>3</v>
      </c>
      <c r="N131">
        <v>0</v>
      </c>
    </row>
    <row r="132" spans="1:14" x14ac:dyDescent="0.2">
      <c r="A132">
        <v>70</v>
      </c>
      <c r="B132">
        <v>1</v>
      </c>
      <c r="D132">
        <v>2</v>
      </c>
      <c r="E132" t="s">
        <v>235</v>
      </c>
      <c r="F132" t="s">
        <v>236</v>
      </c>
      <c r="G132">
        <v>0.85</v>
      </c>
      <c r="H132">
        <v>1</v>
      </c>
      <c r="I132" t="s">
        <v>237</v>
      </c>
      <c r="J132">
        <v>0</v>
      </c>
      <c r="K132">
        <v>0</v>
      </c>
      <c r="L132" t="s">
        <v>3</v>
      </c>
      <c r="M132" t="s">
        <v>3</v>
      </c>
      <c r="N132">
        <v>0</v>
      </c>
    </row>
    <row r="133" spans="1:14" x14ac:dyDescent="0.2">
      <c r="A133">
        <v>70</v>
      </c>
      <c r="B133">
        <v>1</v>
      </c>
      <c r="D133">
        <v>3</v>
      </c>
      <c r="E133" t="s">
        <v>238</v>
      </c>
      <c r="F133" t="s">
        <v>239</v>
      </c>
      <c r="G133">
        <v>1</v>
      </c>
      <c r="H133">
        <v>0.85</v>
      </c>
      <c r="I133" t="s">
        <v>240</v>
      </c>
      <c r="J133">
        <v>0</v>
      </c>
      <c r="K133">
        <v>0</v>
      </c>
      <c r="L133" t="s">
        <v>3</v>
      </c>
      <c r="M133" t="s">
        <v>3</v>
      </c>
      <c r="N133">
        <v>0</v>
      </c>
    </row>
    <row r="134" spans="1:14" x14ac:dyDescent="0.2">
      <c r="A134">
        <v>70</v>
      </c>
      <c r="B134">
        <v>1</v>
      </c>
      <c r="D134">
        <v>4</v>
      </c>
      <c r="E134" t="s">
        <v>241</v>
      </c>
      <c r="F134" t="s">
        <v>242</v>
      </c>
      <c r="G134">
        <v>1</v>
      </c>
      <c r="H134">
        <v>0</v>
      </c>
      <c r="I134" t="s">
        <v>3</v>
      </c>
      <c r="J134">
        <v>0</v>
      </c>
      <c r="K134">
        <v>0</v>
      </c>
      <c r="L134" t="s">
        <v>3</v>
      </c>
      <c r="M134" t="s">
        <v>3</v>
      </c>
      <c r="N134">
        <v>0</v>
      </c>
    </row>
    <row r="135" spans="1:14" x14ac:dyDescent="0.2">
      <c r="A135">
        <v>70</v>
      </c>
      <c r="B135">
        <v>1</v>
      </c>
      <c r="D135">
        <v>5</v>
      </c>
      <c r="E135" t="s">
        <v>243</v>
      </c>
      <c r="F135" t="s">
        <v>244</v>
      </c>
      <c r="G135">
        <v>1</v>
      </c>
      <c r="H135">
        <v>0.8</v>
      </c>
      <c r="I135" t="s">
        <v>245</v>
      </c>
      <c r="J135">
        <v>0</v>
      </c>
      <c r="K135">
        <v>0</v>
      </c>
      <c r="L135" t="s">
        <v>3</v>
      </c>
      <c r="M135" t="s">
        <v>3</v>
      </c>
      <c r="N135">
        <v>0</v>
      </c>
    </row>
    <row r="136" spans="1:14" x14ac:dyDescent="0.2">
      <c r="A136">
        <v>70</v>
      </c>
      <c r="B136">
        <v>1</v>
      </c>
      <c r="D136">
        <v>6</v>
      </c>
      <c r="E136" t="s">
        <v>246</v>
      </c>
      <c r="F136" t="s">
        <v>247</v>
      </c>
      <c r="G136">
        <v>0.85</v>
      </c>
      <c r="H136">
        <v>0</v>
      </c>
      <c r="I136" t="s">
        <v>3</v>
      </c>
      <c r="J136">
        <v>0</v>
      </c>
      <c r="K136">
        <v>0</v>
      </c>
      <c r="L136" t="s">
        <v>3</v>
      </c>
      <c r="M136" t="s">
        <v>3</v>
      </c>
      <c r="N136">
        <v>0</v>
      </c>
    </row>
    <row r="137" spans="1:14" x14ac:dyDescent="0.2">
      <c r="A137">
        <v>70</v>
      </c>
      <c r="B137">
        <v>1</v>
      </c>
      <c r="D137">
        <v>7</v>
      </c>
      <c r="E137" t="s">
        <v>248</v>
      </c>
      <c r="F137" t="s">
        <v>249</v>
      </c>
      <c r="G137">
        <v>0.8</v>
      </c>
      <c r="H137">
        <v>0</v>
      </c>
      <c r="I137" t="s">
        <v>3</v>
      </c>
      <c r="J137">
        <v>0</v>
      </c>
      <c r="K137">
        <v>0</v>
      </c>
      <c r="L137" t="s">
        <v>3</v>
      </c>
      <c r="M137" t="s">
        <v>3</v>
      </c>
      <c r="N137">
        <v>0</v>
      </c>
    </row>
    <row r="138" spans="1:14" x14ac:dyDescent="0.2">
      <c r="A138">
        <v>70</v>
      </c>
      <c r="B138">
        <v>1</v>
      </c>
      <c r="D138">
        <v>8</v>
      </c>
      <c r="E138" t="s">
        <v>250</v>
      </c>
      <c r="F138" t="s">
        <v>251</v>
      </c>
      <c r="G138">
        <v>0.94</v>
      </c>
      <c r="H138">
        <v>0</v>
      </c>
      <c r="I138" t="s">
        <v>3</v>
      </c>
      <c r="J138">
        <v>0</v>
      </c>
      <c r="K138">
        <v>0</v>
      </c>
      <c r="L138" t="s">
        <v>3</v>
      </c>
      <c r="M138" t="s">
        <v>3</v>
      </c>
      <c r="N138">
        <v>0</v>
      </c>
    </row>
    <row r="139" spans="1:14" x14ac:dyDescent="0.2">
      <c r="A139">
        <v>70</v>
      </c>
      <c r="B139">
        <v>1</v>
      </c>
      <c r="D139">
        <v>9</v>
      </c>
      <c r="E139" t="s">
        <v>252</v>
      </c>
      <c r="F139" t="s">
        <v>253</v>
      </c>
      <c r="G139">
        <v>0.9</v>
      </c>
      <c r="H139">
        <v>0</v>
      </c>
      <c r="I139" t="s">
        <v>3</v>
      </c>
      <c r="J139">
        <v>0</v>
      </c>
      <c r="K139">
        <v>0</v>
      </c>
      <c r="L139" t="s">
        <v>3</v>
      </c>
      <c r="M139" t="s">
        <v>3</v>
      </c>
      <c r="N139">
        <v>0</v>
      </c>
    </row>
    <row r="140" spans="1:14" x14ac:dyDescent="0.2">
      <c r="A140">
        <v>70</v>
      </c>
      <c r="B140">
        <v>1</v>
      </c>
      <c r="D140">
        <v>10</v>
      </c>
      <c r="E140" t="s">
        <v>254</v>
      </c>
      <c r="F140" t="s">
        <v>255</v>
      </c>
      <c r="G140">
        <v>0.6</v>
      </c>
      <c r="H140">
        <v>0</v>
      </c>
      <c r="I140" t="s">
        <v>3</v>
      </c>
      <c r="J140">
        <v>0</v>
      </c>
      <c r="K140">
        <v>0</v>
      </c>
      <c r="L140" t="s">
        <v>3</v>
      </c>
      <c r="M140" t="s">
        <v>3</v>
      </c>
      <c r="N140">
        <v>0</v>
      </c>
    </row>
    <row r="141" spans="1:14" x14ac:dyDescent="0.2">
      <c r="A141">
        <v>70</v>
      </c>
      <c r="B141">
        <v>1</v>
      </c>
      <c r="D141">
        <v>11</v>
      </c>
      <c r="E141" t="s">
        <v>256</v>
      </c>
      <c r="F141" t="s">
        <v>257</v>
      </c>
      <c r="G141">
        <v>1.2</v>
      </c>
      <c r="H141">
        <v>0</v>
      </c>
      <c r="I141" t="s">
        <v>3</v>
      </c>
      <c r="J141">
        <v>0</v>
      </c>
      <c r="K141">
        <v>0</v>
      </c>
      <c r="L141" t="s">
        <v>3</v>
      </c>
      <c r="M141" t="s">
        <v>3</v>
      </c>
      <c r="N141">
        <v>0</v>
      </c>
    </row>
    <row r="142" spans="1:14" x14ac:dyDescent="0.2">
      <c r="A142">
        <v>70</v>
      </c>
      <c r="B142">
        <v>1</v>
      </c>
      <c r="D142">
        <v>12</v>
      </c>
      <c r="E142" t="s">
        <v>258</v>
      </c>
      <c r="F142" t="s">
        <v>259</v>
      </c>
      <c r="G142">
        <v>0</v>
      </c>
      <c r="H142">
        <v>0</v>
      </c>
      <c r="I142" t="s">
        <v>3</v>
      </c>
      <c r="J142">
        <v>0</v>
      </c>
      <c r="K142">
        <v>0</v>
      </c>
      <c r="L142" t="s">
        <v>3</v>
      </c>
      <c r="M142" t="s">
        <v>3</v>
      </c>
      <c r="N142">
        <v>0</v>
      </c>
    </row>
    <row r="143" spans="1:14" x14ac:dyDescent="0.2">
      <c r="A143">
        <v>70</v>
      </c>
      <c r="B143">
        <v>1</v>
      </c>
      <c r="D143">
        <v>13</v>
      </c>
      <c r="E143" t="s">
        <v>260</v>
      </c>
      <c r="F143" t="s">
        <v>261</v>
      </c>
      <c r="G143">
        <v>0.94</v>
      </c>
      <c r="H143">
        <v>0</v>
      </c>
      <c r="I143" t="s">
        <v>3</v>
      </c>
      <c r="J143">
        <v>0</v>
      </c>
      <c r="K143">
        <v>0</v>
      </c>
      <c r="L143" t="s">
        <v>3</v>
      </c>
      <c r="M143" t="s">
        <v>3</v>
      </c>
      <c r="N143">
        <v>0</v>
      </c>
    </row>
    <row r="145" spans="1:34" x14ac:dyDescent="0.2">
      <c r="A145">
        <v>-1</v>
      </c>
    </row>
    <row r="147" spans="1:34" x14ac:dyDescent="0.2">
      <c r="A147" s="3">
        <v>75</v>
      </c>
      <c r="B147" s="3" t="s">
        <v>262</v>
      </c>
      <c r="C147" s="3">
        <v>2017</v>
      </c>
      <c r="D147" s="3">
        <v>3</v>
      </c>
      <c r="E147" s="3">
        <v>0</v>
      </c>
      <c r="F147" s="3">
        <v>0</v>
      </c>
      <c r="G147" s="3">
        <v>0</v>
      </c>
      <c r="H147" s="3">
        <v>1</v>
      </c>
      <c r="I147" s="3">
        <v>0</v>
      </c>
      <c r="J147" s="3">
        <v>1</v>
      </c>
      <c r="K147" s="3">
        <v>0</v>
      </c>
      <c r="L147" s="3">
        <v>0</v>
      </c>
      <c r="M147" s="3">
        <v>0</v>
      </c>
      <c r="N147" s="3">
        <v>39047969</v>
      </c>
      <c r="O147" s="3">
        <v>1</v>
      </c>
    </row>
    <row r="148" spans="1:34" x14ac:dyDescent="0.2">
      <c r="A148" s="5">
        <v>3</v>
      </c>
      <c r="B148" s="5" t="s">
        <v>263</v>
      </c>
      <c r="C148" s="5">
        <v>7.61</v>
      </c>
      <c r="D148" s="5">
        <v>1</v>
      </c>
      <c r="E148" s="5">
        <v>1</v>
      </c>
      <c r="F148" s="5">
        <v>1</v>
      </c>
      <c r="G148" s="5">
        <v>1</v>
      </c>
      <c r="H148" s="5">
        <v>1</v>
      </c>
      <c r="I148" s="5">
        <v>1</v>
      </c>
      <c r="J148" s="5">
        <v>1</v>
      </c>
      <c r="K148" s="5">
        <v>1</v>
      </c>
      <c r="L148" s="5">
        <v>1</v>
      </c>
      <c r="M148" s="5">
        <v>7.61</v>
      </c>
      <c r="N148" s="5">
        <v>1</v>
      </c>
      <c r="O148" s="5">
        <v>1</v>
      </c>
      <c r="P148" s="5">
        <v>1</v>
      </c>
      <c r="Q148" s="5">
        <v>1</v>
      </c>
      <c r="R148" s="5">
        <v>1</v>
      </c>
      <c r="S148" s="5" t="s">
        <v>3</v>
      </c>
      <c r="T148" s="5" t="s">
        <v>3</v>
      </c>
      <c r="U148" s="5" t="s">
        <v>3</v>
      </c>
      <c r="V148" s="5" t="s">
        <v>3</v>
      </c>
      <c r="W148" s="5" t="s">
        <v>3</v>
      </c>
      <c r="X148" s="5" t="s">
        <v>3</v>
      </c>
      <c r="Y148" s="5" t="s">
        <v>3</v>
      </c>
      <c r="Z148" s="5" t="s">
        <v>3</v>
      </c>
      <c r="AA148" s="5" t="s">
        <v>3</v>
      </c>
      <c r="AB148" s="5" t="s">
        <v>3</v>
      </c>
      <c r="AC148" s="5" t="s">
        <v>3</v>
      </c>
      <c r="AD148" s="5" t="s">
        <v>3</v>
      </c>
      <c r="AE148" s="5" t="s">
        <v>3</v>
      </c>
      <c r="AF148" s="5" t="s">
        <v>3</v>
      </c>
      <c r="AG148" s="5" t="s">
        <v>3</v>
      </c>
      <c r="AH148" s="5" t="s">
        <v>3</v>
      </c>
    </row>
    <row r="152" spans="1:34" x14ac:dyDescent="0.2">
      <c r="A152">
        <v>65</v>
      </c>
      <c r="C152">
        <v>1</v>
      </c>
      <c r="D152">
        <v>0</v>
      </c>
      <c r="E152">
        <v>245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K146"/>
  <sheetViews>
    <sheetView workbookViewId="0">
      <selection activeCell="C138" sqref="C138"/>
    </sheetView>
  </sheetViews>
  <sheetFormatPr defaultColWidth="9.140625" defaultRowHeight="12.75" x14ac:dyDescent="0.2"/>
  <cols>
    <col min="1" max="256" width="9.140625" customWidth="1"/>
  </cols>
  <sheetData>
    <row r="1" spans="1:133" x14ac:dyDescent="0.2">
      <c r="A1">
        <v>0</v>
      </c>
      <c r="B1" t="s">
        <v>0</v>
      </c>
      <c r="D1" t="s">
        <v>1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0</v>
      </c>
      <c r="L1">
        <v>13277</v>
      </c>
      <c r="M1">
        <v>10</v>
      </c>
    </row>
    <row r="12" spans="1:133" x14ac:dyDescent="0.2">
      <c r="A12" s="1">
        <v>1</v>
      </c>
      <c r="B12" s="1">
        <v>141</v>
      </c>
      <c r="C12" s="1">
        <v>0</v>
      </c>
      <c r="D12" s="1">
        <f>ROW(A83)</f>
        <v>83</v>
      </c>
      <c r="E12" s="1">
        <v>0</v>
      </c>
      <c r="F12" s="1" t="s">
        <v>3</v>
      </c>
      <c r="G12" s="1" t="s">
        <v>432</v>
      </c>
      <c r="H12" s="1" t="s">
        <v>3</v>
      </c>
      <c r="I12" s="1">
        <v>0</v>
      </c>
      <c r="J12" s="1" t="s">
        <v>3</v>
      </c>
      <c r="K12" s="1">
        <v>0</v>
      </c>
      <c r="L12" s="1"/>
      <c r="M12" s="1"/>
      <c r="N12" s="1"/>
      <c r="O12" s="1">
        <v>0</v>
      </c>
      <c r="P12" s="1">
        <v>0</v>
      </c>
      <c r="Q12" s="1">
        <v>0</v>
      </c>
      <c r="R12" s="1">
        <v>0</v>
      </c>
      <c r="S12" s="1"/>
      <c r="T12" s="1"/>
      <c r="U12" s="1" t="s">
        <v>3</v>
      </c>
      <c r="V12" s="1">
        <v>0</v>
      </c>
      <c r="W12" s="1" t="s">
        <v>3</v>
      </c>
      <c r="X12" s="1" t="s">
        <v>3</v>
      </c>
      <c r="Y12" s="1" t="s">
        <v>3</v>
      </c>
      <c r="Z12" s="1" t="s">
        <v>3</v>
      </c>
      <c r="AA12" s="1" t="s">
        <v>3</v>
      </c>
      <c r="AB12" s="1" t="s">
        <v>3</v>
      </c>
      <c r="AC12" s="1" t="s">
        <v>3</v>
      </c>
      <c r="AD12" s="1" t="s">
        <v>3</v>
      </c>
      <c r="AE12" s="1" t="s">
        <v>3</v>
      </c>
      <c r="AF12" s="1" t="s">
        <v>3</v>
      </c>
      <c r="AG12" s="1" t="s">
        <v>3</v>
      </c>
      <c r="AH12" s="1" t="s">
        <v>3</v>
      </c>
      <c r="AI12" s="1" t="s">
        <v>3</v>
      </c>
      <c r="AJ12" s="1" t="s">
        <v>3</v>
      </c>
      <c r="AK12" s="1"/>
      <c r="AL12" s="1" t="s">
        <v>3</v>
      </c>
      <c r="AM12" s="1" t="s">
        <v>3</v>
      </c>
      <c r="AN12" s="1" t="s">
        <v>3</v>
      </c>
      <c r="AO12" s="1"/>
      <c r="AP12" s="1" t="s">
        <v>3</v>
      </c>
      <c r="AQ12" s="1" t="s">
        <v>3</v>
      </c>
      <c r="AR12" s="1" t="s">
        <v>3</v>
      </c>
      <c r="AS12" s="1"/>
      <c r="AT12" s="1"/>
      <c r="AU12" s="1"/>
      <c r="AV12" s="1"/>
      <c r="AW12" s="1"/>
      <c r="AX12" s="1" t="s">
        <v>3</v>
      </c>
      <c r="AY12" s="1" t="s">
        <v>3</v>
      </c>
      <c r="AZ12" s="1" t="s">
        <v>3</v>
      </c>
      <c r="BA12" s="1"/>
      <c r="BB12" s="1"/>
      <c r="BC12" s="1"/>
      <c r="BD12" s="1"/>
      <c r="BE12" s="1"/>
      <c r="BF12" s="1"/>
      <c r="BG12" s="1"/>
      <c r="BH12" s="1" t="s">
        <v>5</v>
      </c>
      <c r="BI12" s="1" t="s">
        <v>6</v>
      </c>
      <c r="BJ12" s="1">
        <v>1</v>
      </c>
      <c r="BK12" s="1">
        <v>1</v>
      </c>
      <c r="BL12" s="1">
        <v>0</v>
      </c>
      <c r="BM12" s="1">
        <v>0</v>
      </c>
      <c r="BN12" s="1">
        <v>1</v>
      </c>
      <c r="BO12" s="1">
        <v>0</v>
      </c>
      <c r="BP12" s="1">
        <v>2</v>
      </c>
      <c r="BQ12" s="1">
        <v>2</v>
      </c>
      <c r="BR12" s="1">
        <v>1</v>
      </c>
      <c r="BS12" s="1">
        <v>1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1" t="s">
        <v>7</v>
      </c>
      <c r="BZ12" s="1" t="s">
        <v>8</v>
      </c>
      <c r="CA12" s="1" t="s">
        <v>7</v>
      </c>
      <c r="CB12" s="1" t="s">
        <v>7</v>
      </c>
      <c r="CC12" s="1" t="s">
        <v>7</v>
      </c>
      <c r="CD12" s="1" t="s">
        <v>7</v>
      </c>
      <c r="CE12" s="1" t="s">
        <v>9</v>
      </c>
      <c r="CF12" s="1">
        <v>0</v>
      </c>
      <c r="CG12" s="1">
        <v>0</v>
      </c>
      <c r="CH12" s="1">
        <v>8</v>
      </c>
      <c r="CI12" s="1" t="s">
        <v>3</v>
      </c>
      <c r="CJ12" s="1" t="s">
        <v>3</v>
      </c>
      <c r="CK12" s="1">
        <v>0</v>
      </c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5" spans="1:133" x14ac:dyDescent="0.2">
      <c r="A15" s="1">
        <v>15</v>
      </c>
      <c r="B15" s="1">
        <v>1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</row>
    <row r="18" spans="1:245" x14ac:dyDescent="0.2">
      <c r="A18" s="2">
        <v>52</v>
      </c>
      <c r="B18" s="2">
        <f>B83</f>
        <v>141</v>
      </c>
      <c r="C18" s="2">
        <f>C83</f>
        <v>1</v>
      </c>
      <c r="D18" s="2">
        <f>D83</f>
        <v>12</v>
      </c>
      <c r="E18" s="2">
        <f>E83</f>
        <v>0</v>
      </c>
      <c r="F18" s="2" t="str">
        <f>F83</f>
        <v/>
      </c>
      <c r="G18" s="2" t="str">
        <f>G83</f>
        <v>Кислов пожарка 5-ый этаж ШКУЛЁВО</v>
      </c>
      <c r="H18" s="2"/>
      <c r="I18" s="2"/>
      <c r="J18" s="2"/>
      <c r="K18" s="2"/>
      <c r="L18" s="2"/>
      <c r="M18" s="2"/>
      <c r="N18" s="2"/>
      <c r="O18" s="2">
        <f>O83</f>
        <v>176775.34</v>
      </c>
      <c r="P18" s="2">
        <f>P83</f>
        <v>151199.99</v>
      </c>
      <c r="Q18" s="2">
        <f>Q83</f>
        <v>3840.99</v>
      </c>
      <c r="R18" s="2">
        <f>R83</f>
        <v>436.19</v>
      </c>
      <c r="S18" s="2">
        <f>S83</f>
        <v>21734.36</v>
      </c>
      <c r="T18" s="2">
        <f>T83</f>
        <v>0</v>
      </c>
      <c r="U18" s="2">
        <f>U83</f>
        <v>298.45860000000005</v>
      </c>
      <c r="V18" s="2">
        <f>V83</f>
        <v>4.8236000000000008</v>
      </c>
      <c r="W18" s="2">
        <f>W83</f>
        <v>0</v>
      </c>
      <c r="X18" s="2">
        <f>X83</f>
        <v>20137.41</v>
      </c>
      <c r="Y18" s="2">
        <f>Y83</f>
        <v>14175.82</v>
      </c>
      <c r="Z18" s="2">
        <f>Z83</f>
        <v>0</v>
      </c>
      <c r="AA18" s="2">
        <f>AA83</f>
        <v>0</v>
      </c>
      <c r="AB18" s="2">
        <f>AB83</f>
        <v>0</v>
      </c>
      <c r="AC18" s="2">
        <f>AC83</f>
        <v>0</v>
      </c>
      <c r="AD18" s="2">
        <f>AD83</f>
        <v>0</v>
      </c>
      <c r="AE18" s="2">
        <f>AE83</f>
        <v>0</v>
      </c>
      <c r="AF18" s="2">
        <f>AF83</f>
        <v>0</v>
      </c>
      <c r="AG18" s="2">
        <f>AG83</f>
        <v>0</v>
      </c>
      <c r="AH18" s="2">
        <f>AH83</f>
        <v>0</v>
      </c>
      <c r="AI18" s="2">
        <f>AI83</f>
        <v>0</v>
      </c>
      <c r="AJ18" s="2">
        <f>AJ83</f>
        <v>0</v>
      </c>
      <c r="AK18" s="2">
        <f>AK83</f>
        <v>0</v>
      </c>
      <c r="AL18" s="2">
        <f>AL83</f>
        <v>0</v>
      </c>
      <c r="AM18" s="2">
        <f>AM83</f>
        <v>0</v>
      </c>
      <c r="AN18" s="2">
        <f>AN83</f>
        <v>0</v>
      </c>
      <c r="AO18" s="2">
        <f>AO83</f>
        <v>0</v>
      </c>
      <c r="AP18" s="2">
        <f>AP83</f>
        <v>0</v>
      </c>
      <c r="AQ18" s="2">
        <f>AQ83</f>
        <v>0</v>
      </c>
      <c r="AR18" s="2">
        <f>AR83</f>
        <v>211088.57</v>
      </c>
      <c r="AS18" s="2">
        <f>AS83</f>
        <v>0</v>
      </c>
      <c r="AT18" s="2">
        <f>AT83</f>
        <v>211088.57</v>
      </c>
      <c r="AU18" s="2">
        <f>AU83</f>
        <v>0</v>
      </c>
      <c r="AV18" s="2">
        <f>AV83</f>
        <v>151199.99</v>
      </c>
      <c r="AW18" s="2">
        <f>AW83</f>
        <v>151199.99</v>
      </c>
      <c r="AX18" s="2">
        <f>AX83</f>
        <v>0</v>
      </c>
      <c r="AY18" s="2">
        <f>AY83</f>
        <v>151199.99</v>
      </c>
      <c r="AZ18" s="2">
        <f>AZ83</f>
        <v>0</v>
      </c>
      <c r="BA18" s="2">
        <f>BA83</f>
        <v>0</v>
      </c>
      <c r="BB18" s="2">
        <f>BB83</f>
        <v>0</v>
      </c>
      <c r="BC18" s="2">
        <f>BC83</f>
        <v>0</v>
      </c>
      <c r="BD18" s="2">
        <f>BD83</f>
        <v>0</v>
      </c>
      <c r="BE18" s="2">
        <f>BE83</f>
        <v>0</v>
      </c>
      <c r="BF18" s="2">
        <f>BF83</f>
        <v>0</v>
      </c>
      <c r="BG18" s="2">
        <f>BG83</f>
        <v>0</v>
      </c>
      <c r="BH18" s="2">
        <f>BH83</f>
        <v>0</v>
      </c>
      <c r="BI18" s="2">
        <f>BI83</f>
        <v>0</v>
      </c>
      <c r="BJ18" s="2">
        <f>BJ83</f>
        <v>0</v>
      </c>
      <c r="BK18" s="2">
        <f>BK83</f>
        <v>0</v>
      </c>
      <c r="BL18" s="2">
        <f>BL83</f>
        <v>0</v>
      </c>
      <c r="BM18" s="2">
        <f>BM83</f>
        <v>0</v>
      </c>
      <c r="BN18" s="2">
        <f>BN83</f>
        <v>0</v>
      </c>
      <c r="BO18" s="2">
        <f>BO83</f>
        <v>0</v>
      </c>
      <c r="BP18" s="2">
        <f>BP83</f>
        <v>0</v>
      </c>
      <c r="BQ18" s="2">
        <f>BQ83</f>
        <v>0</v>
      </c>
      <c r="BR18" s="2">
        <f>BR83</f>
        <v>0</v>
      </c>
      <c r="BS18" s="2">
        <f>BS83</f>
        <v>0</v>
      </c>
      <c r="BT18" s="2">
        <f>BT83</f>
        <v>0</v>
      </c>
      <c r="BU18" s="2">
        <f>BU83</f>
        <v>0</v>
      </c>
      <c r="BV18" s="2">
        <f>BV83</f>
        <v>0</v>
      </c>
      <c r="BW18" s="2">
        <f>BW83</f>
        <v>0</v>
      </c>
      <c r="BX18" s="2">
        <f>BX83</f>
        <v>0</v>
      </c>
      <c r="BY18" s="2">
        <f>BY83</f>
        <v>0</v>
      </c>
      <c r="BZ18" s="2">
        <f>BZ83</f>
        <v>0</v>
      </c>
      <c r="CA18" s="2">
        <f>CA83</f>
        <v>0</v>
      </c>
      <c r="CB18" s="2">
        <f>CB83</f>
        <v>0</v>
      </c>
      <c r="CC18" s="2">
        <f>CC83</f>
        <v>0</v>
      </c>
      <c r="CD18" s="2">
        <f>CD83</f>
        <v>0</v>
      </c>
      <c r="CE18" s="2">
        <f>CE83</f>
        <v>0</v>
      </c>
      <c r="CF18" s="2">
        <f>CF83</f>
        <v>0</v>
      </c>
      <c r="CG18" s="2">
        <f>CG83</f>
        <v>0</v>
      </c>
      <c r="CH18" s="2">
        <f>CH83</f>
        <v>0</v>
      </c>
      <c r="CI18" s="2">
        <f>CI83</f>
        <v>0</v>
      </c>
      <c r="CJ18" s="2">
        <f>CJ83</f>
        <v>0</v>
      </c>
      <c r="CK18" s="2">
        <f>CK83</f>
        <v>0</v>
      </c>
      <c r="CL18" s="2">
        <f>CL83</f>
        <v>0</v>
      </c>
      <c r="CM18" s="2">
        <f>CM83</f>
        <v>0</v>
      </c>
      <c r="CN18" s="2">
        <f>CN83</f>
        <v>0</v>
      </c>
      <c r="CO18" s="2">
        <f>CO83</f>
        <v>0</v>
      </c>
      <c r="CP18" s="2">
        <f>CP83</f>
        <v>0</v>
      </c>
      <c r="CQ18" s="2">
        <f>CQ83</f>
        <v>0</v>
      </c>
      <c r="CR18" s="2">
        <f>CR83</f>
        <v>0</v>
      </c>
      <c r="CS18" s="2">
        <f>CS83</f>
        <v>0</v>
      </c>
      <c r="CT18" s="2">
        <f>CT83</f>
        <v>0</v>
      </c>
      <c r="CU18" s="2">
        <f>CU83</f>
        <v>0</v>
      </c>
      <c r="CV18" s="2">
        <f>CV83</f>
        <v>0</v>
      </c>
      <c r="CW18" s="2">
        <f>CW83</f>
        <v>0</v>
      </c>
      <c r="CX18" s="2">
        <f>CX83</f>
        <v>0</v>
      </c>
      <c r="CY18" s="2">
        <f>CY83</f>
        <v>0</v>
      </c>
      <c r="CZ18" s="2">
        <f>CZ83</f>
        <v>0</v>
      </c>
      <c r="DA18" s="2">
        <f>DA83</f>
        <v>0</v>
      </c>
      <c r="DB18" s="2">
        <f>DB83</f>
        <v>0</v>
      </c>
      <c r="DC18" s="2">
        <f>DC83</f>
        <v>0</v>
      </c>
      <c r="DD18" s="2">
        <f>DD83</f>
        <v>0</v>
      </c>
      <c r="DE18" s="2">
        <f>DE83</f>
        <v>0</v>
      </c>
      <c r="DF18" s="2">
        <f>DF83</f>
        <v>0</v>
      </c>
      <c r="DG18" s="3">
        <f>DG83</f>
        <v>0</v>
      </c>
      <c r="DH18" s="3">
        <f>DH83</f>
        <v>0</v>
      </c>
      <c r="DI18" s="3">
        <f>DI83</f>
        <v>0</v>
      </c>
      <c r="DJ18" s="3">
        <f>DJ83</f>
        <v>0</v>
      </c>
      <c r="DK18" s="3">
        <f>DK83</f>
        <v>0</v>
      </c>
      <c r="DL18" s="3">
        <f>DL83</f>
        <v>0</v>
      </c>
      <c r="DM18" s="3">
        <f>DM83</f>
        <v>0</v>
      </c>
      <c r="DN18" s="3">
        <f>DN83</f>
        <v>0</v>
      </c>
      <c r="DO18" s="3">
        <f>DO83</f>
        <v>0</v>
      </c>
      <c r="DP18" s="3">
        <f>DP83</f>
        <v>0</v>
      </c>
      <c r="DQ18" s="3">
        <f>DQ83</f>
        <v>0</v>
      </c>
      <c r="DR18" s="3">
        <f>DR83</f>
        <v>0</v>
      </c>
      <c r="DS18" s="3">
        <f>DS83</f>
        <v>0</v>
      </c>
      <c r="DT18" s="3">
        <f>DT83</f>
        <v>0</v>
      </c>
      <c r="DU18" s="3">
        <f>DU83</f>
        <v>0</v>
      </c>
      <c r="DV18" s="3">
        <f>DV83</f>
        <v>0</v>
      </c>
      <c r="DW18" s="3">
        <f>DW83</f>
        <v>0</v>
      </c>
      <c r="DX18" s="3">
        <f>DX83</f>
        <v>0</v>
      </c>
      <c r="DY18" s="3">
        <f>DY83</f>
        <v>0</v>
      </c>
      <c r="DZ18" s="3">
        <f>DZ83</f>
        <v>0</v>
      </c>
      <c r="EA18" s="3">
        <f>EA83</f>
        <v>0</v>
      </c>
      <c r="EB18" s="3">
        <f>EB83</f>
        <v>0</v>
      </c>
      <c r="EC18" s="3">
        <f>EC83</f>
        <v>0</v>
      </c>
      <c r="ED18" s="3">
        <f>ED83</f>
        <v>0</v>
      </c>
      <c r="EE18" s="3">
        <f>EE83</f>
        <v>0</v>
      </c>
      <c r="EF18" s="3">
        <f>EF83</f>
        <v>0</v>
      </c>
      <c r="EG18" s="3">
        <f>EG83</f>
        <v>0</v>
      </c>
      <c r="EH18" s="3">
        <f>EH83</f>
        <v>0</v>
      </c>
      <c r="EI18" s="3">
        <f>EI83</f>
        <v>0</v>
      </c>
      <c r="EJ18" s="3">
        <f>EJ83</f>
        <v>0</v>
      </c>
      <c r="EK18" s="3">
        <f>EK83</f>
        <v>0</v>
      </c>
      <c r="EL18" s="3">
        <f>EL83</f>
        <v>0</v>
      </c>
      <c r="EM18" s="3">
        <f>EM83</f>
        <v>0</v>
      </c>
      <c r="EN18" s="3">
        <f>EN83</f>
        <v>0</v>
      </c>
      <c r="EO18" s="3">
        <f>EO83</f>
        <v>0</v>
      </c>
      <c r="EP18" s="3">
        <f>EP83</f>
        <v>0</v>
      </c>
      <c r="EQ18" s="3">
        <f>EQ83</f>
        <v>0</v>
      </c>
      <c r="ER18" s="3">
        <f>ER83</f>
        <v>0</v>
      </c>
      <c r="ES18" s="3">
        <f>ES83</f>
        <v>0</v>
      </c>
      <c r="ET18" s="3">
        <f>ET83</f>
        <v>0</v>
      </c>
      <c r="EU18" s="3">
        <f>EU83</f>
        <v>0</v>
      </c>
      <c r="EV18" s="3">
        <f>EV83</f>
        <v>0</v>
      </c>
      <c r="EW18" s="3">
        <f>EW83</f>
        <v>0</v>
      </c>
      <c r="EX18" s="3">
        <f>EX83</f>
        <v>0</v>
      </c>
      <c r="EY18" s="3">
        <f>EY83</f>
        <v>0</v>
      </c>
      <c r="EZ18" s="3">
        <f>EZ83</f>
        <v>0</v>
      </c>
      <c r="FA18" s="3">
        <f>FA83</f>
        <v>0</v>
      </c>
      <c r="FB18" s="3">
        <f>FB83</f>
        <v>0</v>
      </c>
      <c r="FC18" s="3">
        <f>FC83</f>
        <v>0</v>
      </c>
      <c r="FD18" s="3">
        <f>FD83</f>
        <v>0</v>
      </c>
      <c r="FE18" s="3">
        <f>FE83</f>
        <v>0</v>
      </c>
      <c r="FF18" s="3">
        <f>FF83</f>
        <v>0</v>
      </c>
      <c r="FG18" s="3">
        <f>FG83</f>
        <v>0</v>
      </c>
      <c r="FH18" s="3">
        <f>FH83</f>
        <v>0</v>
      </c>
      <c r="FI18" s="3">
        <f>FI83</f>
        <v>0</v>
      </c>
      <c r="FJ18" s="3">
        <f>FJ83</f>
        <v>0</v>
      </c>
      <c r="FK18" s="3">
        <f>FK83</f>
        <v>0</v>
      </c>
      <c r="FL18" s="3">
        <f>FL83</f>
        <v>0</v>
      </c>
      <c r="FM18" s="3">
        <f>FM83</f>
        <v>0</v>
      </c>
      <c r="FN18" s="3">
        <f>FN83</f>
        <v>0</v>
      </c>
      <c r="FO18" s="3">
        <f>FO83</f>
        <v>0</v>
      </c>
      <c r="FP18" s="3">
        <f>FP83</f>
        <v>0</v>
      </c>
      <c r="FQ18" s="3">
        <f>FQ83</f>
        <v>0</v>
      </c>
      <c r="FR18" s="3">
        <f>FR83</f>
        <v>0</v>
      </c>
      <c r="FS18" s="3">
        <f>FS83</f>
        <v>0</v>
      </c>
      <c r="FT18" s="3">
        <f>FT83</f>
        <v>0</v>
      </c>
      <c r="FU18" s="3">
        <f>FU83</f>
        <v>0</v>
      </c>
      <c r="FV18" s="3">
        <f>FV83</f>
        <v>0</v>
      </c>
      <c r="FW18" s="3">
        <f>FW83</f>
        <v>0</v>
      </c>
      <c r="FX18" s="3">
        <f>FX83</f>
        <v>0</v>
      </c>
      <c r="FY18" s="3">
        <f>FY83</f>
        <v>0</v>
      </c>
      <c r="FZ18" s="3">
        <f>FZ83</f>
        <v>0</v>
      </c>
      <c r="GA18" s="3">
        <f>GA83</f>
        <v>0</v>
      </c>
      <c r="GB18" s="3">
        <f>GB83</f>
        <v>0</v>
      </c>
      <c r="GC18" s="3">
        <f>GC83</f>
        <v>0</v>
      </c>
      <c r="GD18" s="3">
        <f>GD83</f>
        <v>0</v>
      </c>
      <c r="GE18" s="3">
        <f>GE83</f>
        <v>0</v>
      </c>
      <c r="GF18" s="3">
        <f>GF83</f>
        <v>0</v>
      </c>
      <c r="GG18" s="3">
        <f>GG83</f>
        <v>0</v>
      </c>
      <c r="GH18" s="3">
        <f>GH83</f>
        <v>0</v>
      </c>
      <c r="GI18" s="3">
        <f>GI83</f>
        <v>0</v>
      </c>
      <c r="GJ18" s="3">
        <f>GJ83</f>
        <v>0</v>
      </c>
      <c r="GK18" s="3">
        <f>GK83</f>
        <v>0</v>
      </c>
      <c r="GL18" s="3">
        <f>GL83</f>
        <v>0</v>
      </c>
      <c r="GM18" s="3">
        <f>GM83</f>
        <v>0</v>
      </c>
      <c r="GN18" s="3">
        <f>GN83</f>
        <v>0</v>
      </c>
      <c r="GO18" s="3">
        <f>GO83</f>
        <v>0</v>
      </c>
      <c r="GP18" s="3">
        <f>GP83</f>
        <v>0</v>
      </c>
      <c r="GQ18" s="3">
        <f>GQ83</f>
        <v>0</v>
      </c>
      <c r="GR18" s="3">
        <f>GR83</f>
        <v>0</v>
      </c>
      <c r="GS18" s="3">
        <f>GS83</f>
        <v>0</v>
      </c>
      <c r="GT18" s="3">
        <f>GT83</f>
        <v>0</v>
      </c>
      <c r="GU18" s="3">
        <f>GU83</f>
        <v>0</v>
      </c>
      <c r="GV18" s="3">
        <f>GV83</f>
        <v>0</v>
      </c>
      <c r="GW18" s="3">
        <f>GW83</f>
        <v>0</v>
      </c>
      <c r="GX18" s="3">
        <f>GX83</f>
        <v>0</v>
      </c>
    </row>
    <row r="20" spans="1:245" x14ac:dyDescent="0.2">
      <c r="A20" s="1">
        <v>3</v>
      </c>
      <c r="B20" s="1">
        <v>1</v>
      </c>
      <c r="C20" s="1"/>
      <c r="D20" s="1">
        <f>ROW(A51)</f>
        <v>51</v>
      </c>
      <c r="E20" s="1"/>
      <c r="F20" s="1" t="s">
        <v>10</v>
      </c>
      <c r="G20" s="1" t="s">
        <v>10</v>
      </c>
      <c r="H20" s="1" t="s">
        <v>3</v>
      </c>
      <c r="I20" s="1">
        <v>0</v>
      </c>
      <c r="J20" s="1" t="s">
        <v>3</v>
      </c>
      <c r="K20" s="1">
        <v>0</v>
      </c>
      <c r="L20" s="1" t="s">
        <v>3</v>
      </c>
      <c r="M20" s="1"/>
      <c r="N20" s="1"/>
      <c r="O20" s="1"/>
      <c r="P20" s="1"/>
      <c r="Q20" s="1"/>
      <c r="R20" s="1"/>
      <c r="S20" s="1"/>
      <c r="T20" s="1"/>
      <c r="U20" s="1" t="s">
        <v>3</v>
      </c>
      <c r="V20" s="1">
        <v>0</v>
      </c>
      <c r="W20" s="1"/>
      <c r="X20" s="1"/>
      <c r="Y20" s="1"/>
      <c r="Z20" s="1"/>
      <c r="AA20" s="1"/>
      <c r="AB20" s="1" t="s">
        <v>3</v>
      </c>
      <c r="AC20" s="1" t="s">
        <v>3</v>
      </c>
      <c r="AD20" s="1" t="s">
        <v>3</v>
      </c>
      <c r="AE20" s="1" t="s">
        <v>3</v>
      </c>
      <c r="AF20" s="1" t="s">
        <v>3</v>
      </c>
      <c r="AG20" s="1" t="s">
        <v>3</v>
      </c>
      <c r="AH20" s="1"/>
      <c r="AI20" s="1"/>
      <c r="AJ20" s="1"/>
      <c r="AK20" s="1"/>
      <c r="AL20" s="1"/>
      <c r="AM20" s="1"/>
      <c r="AN20" s="1"/>
      <c r="AO20" s="1"/>
      <c r="AP20" s="1" t="s">
        <v>3</v>
      </c>
      <c r="AQ20" s="1" t="s">
        <v>3</v>
      </c>
      <c r="AR20" s="1" t="s">
        <v>3</v>
      </c>
      <c r="AS20" s="1"/>
      <c r="AT20" s="1"/>
      <c r="AU20" s="1"/>
      <c r="AV20" s="1"/>
      <c r="AW20" s="1"/>
      <c r="AX20" s="1"/>
      <c r="AY20" s="1"/>
      <c r="AZ20" s="1" t="s">
        <v>3</v>
      </c>
      <c r="BA20" s="1"/>
      <c r="BB20" s="1" t="s">
        <v>3</v>
      </c>
      <c r="BC20" s="1" t="s">
        <v>3</v>
      </c>
      <c r="BD20" s="1" t="s">
        <v>3</v>
      </c>
      <c r="BE20" s="1" t="s">
        <v>3</v>
      </c>
      <c r="BF20" s="1" t="s">
        <v>3</v>
      </c>
      <c r="BG20" s="1" t="s">
        <v>3</v>
      </c>
      <c r="BH20" s="1" t="s">
        <v>3</v>
      </c>
      <c r="BI20" s="1" t="s">
        <v>3</v>
      </c>
      <c r="BJ20" s="1" t="s">
        <v>3</v>
      </c>
      <c r="BK20" s="1" t="s">
        <v>3</v>
      </c>
      <c r="BL20" s="1" t="s">
        <v>3</v>
      </c>
      <c r="BM20" s="1" t="s">
        <v>3</v>
      </c>
      <c r="BN20" s="1" t="s">
        <v>3</v>
      </c>
      <c r="BO20" s="1" t="s">
        <v>3</v>
      </c>
      <c r="BP20" s="1" t="s">
        <v>3</v>
      </c>
      <c r="BQ20" s="1"/>
      <c r="BR20" s="1"/>
      <c r="BS20" s="1"/>
      <c r="BT20" s="1"/>
      <c r="BU20" s="1"/>
      <c r="BV20" s="1"/>
      <c r="BW20" s="1"/>
      <c r="BX20" s="1">
        <v>0</v>
      </c>
      <c r="BY20" s="1"/>
      <c r="BZ20" s="1"/>
      <c r="CA20" s="1"/>
      <c r="CB20" s="1"/>
      <c r="CC20" s="1"/>
      <c r="CD20" s="1"/>
      <c r="CE20" s="1"/>
      <c r="CF20" s="1">
        <v>0</v>
      </c>
      <c r="CG20" s="1">
        <v>0</v>
      </c>
      <c r="CH20" s="1"/>
      <c r="CI20" s="1" t="s">
        <v>3</v>
      </c>
      <c r="CJ20" s="1" t="s">
        <v>3</v>
      </c>
    </row>
    <row r="22" spans="1:245" x14ac:dyDescent="0.2">
      <c r="A22" s="2">
        <v>52</v>
      </c>
      <c r="B22" s="2">
        <f>B51</f>
        <v>1</v>
      </c>
      <c r="C22" s="2">
        <f>C51</f>
        <v>3</v>
      </c>
      <c r="D22" s="2">
        <f>D51</f>
        <v>20</v>
      </c>
      <c r="E22" s="2">
        <f>E51</f>
        <v>0</v>
      </c>
      <c r="F22" s="2" t="str">
        <f>F51</f>
        <v>Новая локальная смета</v>
      </c>
      <c r="G22" s="2" t="str">
        <f>G51</f>
        <v>Новая локальная смета</v>
      </c>
      <c r="H22" s="2"/>
      <c r="I22" s="2"/>
      <c r="J22" s="2"/>
      <c r="K22" s="2"/>
      <c r="L22" s="2"/>
      <c r="M22" s="2"/>
      <c r="N22" s="2"/>
      <c r="O22" s="2">
        <f>O51</f>
        <v>176775.34</v>
      </c>
      <c r="P22" s="2">
        <f>P51</f>
        <v>151199.99</v>
      </c>
      <c r="Q22" s="2">
        <f>Q51</f>
        <v>3840.99</v>
      </c>
      <c r="R22" s="2">
        <f>R51</f>
        <v>436.19</v>
      </c>
      <c r="S22" s="2">
        <f>S51</f>
        <v>21734.36</v>
      </c>
      <c r="T22" s="2">
        <f>T51</f>
        <v>0</v>
      </c>
      <c r="U22" s="2">
        <f>U51</f>
        <v>298.45860000000005</v>
      </c>
      <c r="V22" s="2">
        <f>V51</f>
        <v>4.8236000000000008</v>
      </c>
      <c r="W22" s="2">
        <f>W51</f>
        <v>0</v>
      </c>
      <c r="X22" s="2">
        <f>X51</f>
        <v>20137.41</v>
      </c>
      <c r="Y22" s="2">
        <f>Y51</f>
        <v>14175.82</v>
      </c>
      <c r="Z22" s="2">
        <f>Z51</f>
        <v>0</v>
      </c>
      <c r="AA22" s="2">
        <f>AA51</f>
        <v>0</v>
      </c>
      <c r="AB22" s="2">
        <f>AB51</f>
        <v>176775.34</v>
      </c>
      <c r="AC22" s="2">
        <f>AC51</f>
        <v>151199.99</v>
      </c>
      <c r="AD22" s="2">
        <f>AD51</f>
        <v>3840.99</v>
      </c>
      <c r="AE22" s="2">
        <f>AE51</f>
        <v>436.19</v>
      </c>
      <c r="AF22" s="2">
        <f>AF51</f>
        <v>21734.36</v>
      </c>
      <c r="AG22" s="2">
        <f>AG51</f>
        <v>0</v>
      </c>
      <c r="AH22" s="2">
        <f>AH51</f>
        <v>298.45860000000005</v>
      </c>
      <c r="AI22" s="2">
        <f>AI51</f>
        <v>4.8236000000000008</v>
      </c>
      <c r="AJ22" s="2">
        <f>AJ51</f>
        <v>0</v>
      </c>
      <c r="AK22" s="2">
        <f>AK51</f>
        <v>20137.41</v>
      </c>
      <c r="AL22" s="2">
        <f>AL51</f>
        <v>14175.82</v>
      </c>
      <c r="AM22" s="2">
        <f>AM51</f>
        <v>0</v>
      </c>
      <c r="AN22" s="2">
        <f>AN51</f>
        <v>0</v>
      </c>
      <c r="AO22" s="2">
        <f>AO51</f>
        <v>0</v>
      </c>
      <c r="AP22" s="2">
        <f>AP51</f>
        <v>0</v>
      </c>
      <c r="AQ22" s="2">
        <f>AQ51</f>
        <v>0</v>
      </c>
      <c r="AR22" s="2">
        <f>AR51</f>
        <v>211088.57</v>
      </c>
      <c r="AS22" s="2">
        <f>AS51</f>
        <v>0</v>
      </c>
      <c r="AT22" s="2">
        <f>AT51</f>
        <v>211088.57</v>
      </c>
      <c r="AU22" s="2">
        <f>AU51</f>
        <v>0</v>
      </c>
      <c r="AV22" s="2">
        <f>AV51</f>
        <v>151199.99</v>
      </c>
      <c r="AW22" s="2">
        <f>AW51</f>
        <v>151199.99</v>
      </c>
      <c r="AX22" s="2">
        <f>AX51</f>
        <v>0</v>
      </c>
      <c r="AY22" s="2">
        <f>AY51</f>
        <v>151199.99</v>
      </c>
      <c r="AZ22" s="2">
        <f>AZ51</f>
        <v>0</v>
      </c>
      <c r="BA22" s="2">
        <f>BA51</f>
        <v>0</v>
      </c>
      <c r="BB22" s="2">
        <f>BB51</f>
        <v>0</v>
      </c>
      <c r="BC22" s="2">
        <f>BC51</f>
        <v>0</v>
      </c>
      <c r="BD22" s="2">
        <f>BD51</f>
        <v>0</v>
      </c>
      <c r="BE22" s="2">
        <f>BE51</f>
        <v>0</v>
      </c>
      <c r="BF22" s="2">
        <f>BF51</f>
        <v>0</v>
      </c>
      <c r="BG22" s="2">
        <f>BG51</f>
        <v>0</v>
      </c>
      <c r="BH22" s="2">
        <f>BH51</f>
        <v>0</v>
      </c>
      <c r="BI22" s="2">
        <f>BI51</f>
        <v>0</v>
      </c>
      <c r="BJ22" s="2">
        <f>BJ51</f>
        <v>0</v>
      </c>
      <c r="BK22" s="2">
        <f>BK51</f>
        <v>0</v>
      </c>
      <c r="BL22" s="2">
        <f>BL51</f>
        <v>0</v>
      </c>
      <c r="BM22" s="2">
        <f>BM51</f>
        <v>0</v>
      </c>
      <c r="BN22" s="2">
        <f>BN51</f>
        <v>0</v>
      </c>
      <c r="BO22" s="2">
        <f>BO51</f>
        <v>0</v>
      </c>
      <c r="BP22" s="2">
        <f>BP51</f>
        <v>0</v>
      </c>
      <c r="BQ22" s="2">
        <f>BQ51</f>
        <v>0</v>
      </c>
      <c r="BR22" s="2">
        <f>BR51</f>
        <v>0</v>
      </c>
      <c r="BS22" s="2">
        <f>BS51</f>
        <v>0</v>
      </c>
      <c r="BT22" s="2">
        <f>BT51</f>
        <v>0</v>
      </c>
      <c r="BU22" s="2">
        <f>BU51</f>
        <v>0</v>
      </c>
      <c r="BV22" s="2">
        <f>BV51</f>
        <v>0</v>
      </c>
      <c r="BW22" s="2">
        <f>BW51</f>
        <v>0</v>
      </c>
      <c r="BX22" s="2">
        <f>BX51</f>
        <v>0</v>
      </c>
      <c r="BY22" s="2">
        <f>BY51</f>
        <v>0</v>
      </c>
      <c r="BZ22" s="2">
        <f>BZ51</f>
        <v>0</v>
      </c>
      <c r="CA22" s="2">
        <f>CA51</f>
        <v>211088.57</v>
      </c>
      <c r="CB22" s="2">
        <f>CB51</f>
        <v>0</v>
      </c>
      <c r="CC22" s="2">
        <f>CC51</f>
        <v>211088.57</v>
      </c>
      <c r="CD22" s="2">
        <f>CD51</f>
        <v>0</v>
      </c>
      <c r="CE22" s="2">
        <f>CE51</f>
        <v>151199.99</v>
      </c>
      <c r="CF22" s="2">
        <f>CF51</f>
        <v>151199.99</v>
      </c>
      <c r="CG22" s="2">
        <f>CG51</f>
        <v>0</v>
      </c>
      <c r="CH22" s="2">
        <f>CH51</f>
        <v>151199.99</v>
      </c>
      <c r="CI22" s="2">
        <f>CI51</f>
        <v>0</v>
      </c>
      <c r="CJ22" s="2">
        <f>CJ51</f>
        <v>0</v>
      </c>
      <c r="CK22" s="2">
        <f>CK51</f>
        <v>0</v>
      </c>
      <c r="CL22" s="2">
        <f>CL51</f>
        <v>0</v>
      </c>
      <c r="CM22" s="2">
        <f>CM51</f>
        <v>0</v>
      </c>
      <c r="CN22" s="2">
        <f>CN51</f>
        <v>0</v>
      </c>
      <c r="CO22" s="2">
        <f>CO51</f>
        <v>0</v>
      </c>
      <c r="CP22" s="2">
        <f>CP51</f>
        <v>0</v>
      </c>
      <c r="CQ22" s="2">
        <f>CQ51</f>
        <v>0</v>
      </c>
      <c r="CR22" s="2">
        <f>CR51</f>
        <v>0</v>
      </c>
      <c r="CS22" s="2">
        <f>CS51</f>
        <v>0</v>
      </c>
      <c r="CT22" s="2">
        <f>CT51</f>
        <v>0</v>
      </c>
      <c r="CU22" s="2">
        <f>CU51</f>
        <v>0</v>
      </c>
      <c r="CV22" s="2">
        <f>CV51</f>
        <v>0</v>
      </c>
      <c r="CW22" s="2">
        <f>CW51</f>
        <v>0</v>
      </c>
      <c r="CX22" s="2">
        <f>CX51</f>
        <v>0</v>
      </c>
      <c r="CY22" s="2">
        <f>CY51</f>
        <v>0</v>
      </c>
      <c r="CZ22" s="2">
        <f>CZ51</f>
        <v>0</v>
      </c>
      <c r="DA22" s="2">
        <f>DA51</f>
        <v>0</v>
      </c>
      <c r="DB22" s="2">
        <f>DB51</f>
        <v>0</v>
      </c>
      <c r="DC22" s="2">
        <f>DC51</f>
        <v>0</v>
      </c>
      <c r="DD22" s="2">
        <f>DD51</f>
        <v>0</v>
      </c>
      <c r="DE22" s="2">
        <f>DE51</f>
        <v>0</v>
      </c>
      <c r="DF22" s="2">
        <f>DF51</f>
        <v>0</v>
      </c>
      <c r="DG22" s="3">
        <f>DG51</f>
        <v>0</v>
      </c>
      <c r="DH22" s="3">
        <f>DH51</f>
        <v>0</v>
      </c>
      <c r="DI22" s="3">
        <f>DI51</f>
        <v>0</v>
      </c>
      <c r="DJ22" s="3">
        <f>DJ51</f>
        <v>0</v>
      </c>
      <c r="DK22" s="3">
        <f>DK51</f>
        <v>0</v>
      </c>
      <c r="DL22" s="3">
        <f>DL51</f>
        <v>0</v>
      </c>
      <c r="DM22" s="3">
        <f>DM51</f>
        <v>0</v>
      </c>
      <c r="DN22" s="3">
        <f>DN51</f>
        <v>0</v>
      </c>
      <c r="DO22" s="3">
        <f>DO51</f>
        <v>0</v>
      </c>
      <c r="DP22" s="3">
        <f>DP51</f>
        <v>0</v>
      </c>
      <c r="DQ22" s="3">
        <f>DQ51</f>
        <v>0</v>
      </c>
      <c r="DR22" s="3">
        <f>DR51</f>
        <v>0</v>
      </c>
      <c r="DS22" s="3">
        <f>DS51</f>
        <v>0</v>
      </c>
      <c r="DT22" s="3">
        <f>DT51</f>
        <v>0</v>
      </c>
      <c r="DU22" s="3">
        <f>DU51</f>
        <v>0</v>
      </c>
      <c r="DV22" s="3">
        <f>DV51</f>
        <v>0</v>
      </c>
      <c r="DW22" s="3">
        <f>DW51</f>
        <v>0</v>
      </c>
      <c r="DX22" s="3">
        <f>DX51</f>
        <v>0</v>
      </c>
      <c r="DY22" s="3">
        <f>DY51</f>
        <v>0</v>
      </c>
      <c r="DZ22" s="3">
        <f>DZ51</f>
        <v>0</v>
      </c>
      <c r="EA22" s="3">
        <f>EA51</f>
        <v>0</v>
      </c>
      <c r="EB22" s="3">
        <f>EB51</f>
        <v>0</v>
      </c>
      <c r="EC22" s="3">
        <f>EC51</f>
        <v>0</v>
      </c>
      <c r="ED22" s="3">
        <f>ED51</f>
        <v>0</v>
      </c>
      <c r="EE22" s="3">
        <f>EE51</f>
        <v>0</v>
      </c>
      <c r="EF22" s="3">
        <f>EF51</f>
        <v>0</v>
      </c>
      <c r="EG22" s="3">
        <f>EG51</f>
        <v>0</v>
      </c>
      <c r="EH22" s="3">
        <f>EH51</f>
        <v>0</v>
      </c>
      <c r="EI22" s="3">
        <f>EI51</f>
        <v>0</v>
      </c>
      <c r="EJ22" s="3">
        <f>EJ51</f>
        <v>0</v>
      </c>
      <c r="EK22" s="3">
        <f>EK51</f>
        <v>0</v>
      </c>
      <c r="EL22" s="3">
        <f>EL51</f>
        <v>0</v>
      </c>
      <c r="EM22" s="3">
        <f>EM51</f>
        <v>0</v>
      </c>
      <c r="EN22" s="3">
        <f>EN51</f>
        <v>0</v>
      </c>
      <c r="EO22" s="3">
        <f>EO51</f>
        <v>0</v>
      </c>
      <c r="EP22" s="3">
        <f>EP51</f>
        <v>0</v>
      </c>
      <c r="EQ22" s="3">
        <f>EQ51</f>
        <v>0</v>
      </c>
      <c r="ER22" s="3">
        <f>ER51</f>
        <v>0</v>
      </c>
      <c r="ES22" s="3">
        <f>ES51</f>
        <v>0</v>
      </c>
      <c r="ET22" s="3">
        <f>ET51</f>
        <v>0</v>
      </c>
      <c r="EU22" s="3">
        <f>EU51</f>
        <v>0</v>
      </c>
      <c r="EV22" s="3">
        <f>EV51</f>
        <v>0</v>
      </c>
      <c r="EW22" s="3">
        <f>EW51</f>
        <v>0</v>
      </c>
      <c r="EX22" s="3">
        <f>EX51</f>
        <v>0</v>
      </c>
      <c r="EY22" s="3">
        <f>EY51</f>
        <v>0</v>
      </c>
      <c r="EZ22" s="3">
        <f>EZ51</f>
        <v>0</v>
      </c>
      <c r="FA22" s="3">
        <f>FA51</f>
        <v>0</v>
      </c>
      <c r="FB22" s="3">
        <f>FB51</f>
        <v>0</v>
      </c>
      <c r="FC22" s="3">
        <f>FC51</f>
        <v>0</v>
      </c>
      <c r="FD22" s="3">
        <f>FD51</f>
        <v>0</v>
      </c>
      <c r="FE22" s="3">
        <f>FE51</f>
        <v>0</v>
      </c>
      <c r="FF22" s="3">
        <f>FF51</f>
        <v>0</v>
      </c>
      <c r="FG22" s="3">
        <f>FG51</f>
        <v>0</v>
      </c>
      <c r="FH22" s="3">
        <f>FH51</f>
        <v>0</v>
      </c>
      <c r="FI22" s="3">
        <f>FI51</f>
        <v>0</v>
      </c>
      <c r="FJ22" s="3">
        <f>FJ51</f>
        <v>0</v>
      </c>
      <c r="FK22" s="3">
        <f>FK51</f>
        <v>0</v>
      </c>
      <c r="FL22" s="3">
        <f>FL51</f>
        <v>0</v>
      </c>
      <c r="FM22" s="3">
        <f>FM51</f>
        <v>0</v>
      </c>
      <c r="FN22" s="3">
        <f>FN51</f>
        <v>0</v>
      </c>
      <c r="FO22" s="3">
        <f>FO51</f>
        <v>0</v>
      </c>
      <c r="FP22" s="3">
        <f>FP51</f>
        <v>0</v>
      </c>
      <c r="FQ22" s="3">
        <f>FQ51</f>
        <v>0</v>
      </c>
      <c r="FR22" s="3">
        <f>FR51</f>
        <v>0</v>
      </c>
      <c r="FS22" s="3">
        <f>FS51</f>
        <v>0</v>
      </c>
      <c r="FT22" s="3">
        <f>FT51</f>
        <v>0</v>
      </c>
      <c r="FU22" s="3">
        <f>FU51</f>
        <v>0</v>
      </c>
      <c r="FV22" s="3">
        <f>FV51</f>
        <v>0</v>
      </c>
      <c r="FW22" s="3">
        <f>FW51</f>
        <v>0</v>
      </c>
      <c r="FX22" s="3">
        <f>FX51</f>
        <v>0</v>
      </c>
      <c r="FY22" s="3">
        <f>FY51</f>
        <v>0</v>
      </c>
      <c r="FZ22" s="3">
        <f>FZ51</f>
        <v>0</v>
      </c>
      <c r="GA22" s="3">
        <f>GA51</f>
        <v>0</v>
      </c>
      <c r="GB22" s="3">
        <f>GB51</f>
        <v>0</v>
      </c>
      <c r="GC22" s="3">
        <f>GC51</f>
        <v>0</v>
      </c>
      <c r="GD22" s="3">
        <f>GD51</f>
        <v>0</v>
      </c>
      <c r="GE22" s="3">
        <f>GE51</f>
        <v>0</v>
      </c>
      <c r="GF22" s="3">
        <f>GF51</f>
        <v>0</v>
      </c>
      <c r="GG22" s="3">
        <f>GG51</f>
        <v>0</v>
      </c>
      <c r="GH22" s="3">
        <f>GH51</f>
        <v>0</v>
      </c>
      <c r="GI22" s="3">
        <f>GI51</f>
        <v>0</v>
      </c>
      <c r="GJ22" s="3">
        <f>GJ51</f>
        <v>0</v>
      </c>
      <c r="GK22" s="3">
        <f>GK51</f>
        <v>0</v>
      </c>
      <c r="GL22" s="3">
        <f>GL51</f>
        <v>0</v>
      </c>
      <c r="GM22" s="3">
        <f>GM51</f>
        <v>0</v>
      </c>
      <c r="GN22" s="3">
        <f>GN51</f>
        <v>0</v>
      </c>
      <c r="GO22" s="3">
        <f>GO51</f>
        <v>0</v>
      </c>
      <c r="GP22" s="3">
        <f>GP51</f>
        <v>0</v>
      </c>
      <c r="GQ22" s="3">
        <f>GQ51</f>
        <v>0</v>
      </c>
      <c r="GR22" s="3">
        <f>GR51</f>
        <v>0</v>
      </c>
      <c r="GS22" s="3">
        <f>GS51</f>
        <v>0</v>
      </c>
      <c r="GT22" s="3">
        <f>GT51</f>
        <v>0</v>
      </c>
      <c r="GU22" s="3">
        <f>GU51</f>
        <v>0</v>
      </c>
      <c r="GV22" s="3">
        <f>GV51</f>
        <v>0</v>
      </c>
      <c r="GW22" s="3">
        <f>GW51</f>
        <v>0</v>
      </c>
      <c r="GX22" s="3">
        <f>GX51</f>
        <v>0</v>
      </c>
    </row>
    <row r="24" spans="1:245" x14ac:dyDescent="0.2">
      <c r="A24">
        <v>17</v>
      </c>
      <c r="B24">
        <v>1</v>
      </c>
      <c r="C24">
        <f>ROW([5]SmtRes!A19)</f>
        <v>19</v>
      </c>
      <c r="D24">
        <f>ROW([5]EtalonRes!A17)</f>
        <v>17</v>
      </c>
      <c r="E24" t="s">
        <v>11</v>
      </c>
      <c r="F24" t="s">
        <v>12</v>
      </c>
      <c r="G24" t="s">
        <v>408</v>
      </c>
      <c r="H24" t="s">
        <v>14</v>
      </c>
      <c r="I24">
        <v>3</v>
      </c>
      <c r="J24">
        <v>0</v>
      </c>
      <c r="O24">
        <f>ROUND(CP24,2)</f>
        <v>4564.8599999999997</v>
      </c>
      <c r="P24">
        <f>ROUND(CQ24*I24,2)</f>
        <v>1103.5999999999999</v>
      </c>
      <c r="Q24">
        <f>ROUND(CR24*I24,2)</f>
        <v>904.07</v>
      </c>
      <c r="R24">
        <f>ROUND(CS24*I24,2)</f>
        <v>101.14</v>
      </c>
      <c r="S24">
        <f>ROUND(CT24*I24,2)</f>
        <v>2557.19</v>
      </c>
      <c r="T24">
        <f>ROUND(CU24*I24,2)</f>
        <v>0</v>
      </c>
      <c r="U24">
        <f>CV24*I24</f>
        <v>30.299999999999997</v>
      </c>
      <c r="V24">
        <f>CW24*I24</f>
        <v>1.32</v>
      </c>
      <c r="W24">
        <f>ROUND(CX24*I24,2)</f>
        <v>0</v>
      </c>
      <c r="X24">
        <f>ROUND(CY24,2)</f>
        <v>2126.66</v>
      </c>
      <c r="Y24">
        <f>ROUND(CZ24,2)</f>
        <v>1595</v>
      </c>
      <c r="AA24">
        <v>39048619</v>
      </c>
      <c r="AB24">
        <f>ROUND((AC24+AD24+AF24),2)</f>
        <v>199.95</v>
      </c>
      <c r="AC24">
        <f>ROUND((ES24),2)</f>
        <v>48.34</v>
      </c>
      <c r="AD24">
        <f>ROUND((((ET24)-(EU24))+AE24),2)</f>
        <v>39.6</v>
      </c>
      <c r="AE24">
        <f>ROUND((EU24),2)</f>
        <v>4.43</v>
      </c>
      <c r="AF24">
        <f>ROUND((EV24),2)</f>
        <v>112.01</v>
      </c>
      <c r="AG24">
        <f>ROUND((AP24),2)</f>
        <v>0</v>
      </c>
      <c r="AH24">
        <f>(EW24)</f>
        <v>10.1</v>
      </c>
      <c r="AI24">
        <f>(EX24)</f>
        <v>0.44</v>
      </c>
      <c r="AJ24">
        <f>ROUND((AS24),2)</f>
        <v>0</v>
      </c>
      <c r="AK24">
        <v>199.95</v>
      </c>
      <c r="AL24">
        <v>48.34</v>
      </c>
      <c r="AM24">
        <v>39.6</v>
      </c>
      <c r="AN24">
        <v>4.43</v>
      </c>
      <c r="AO24">
        <v>112.01</v>
      </c>
      <c r="AP24">
        <v>0</v>
      </c>
      <c r="AQ24">
        <v>10.1</v>
      </c>
      <c r="AR24">
        <v>0.44</v>
      </c>
      <c r="AS24">
        <v>0</v>
      </c>
      <c r="AT24">
        <v>80</v>
      </c>
      <c r="AU24">
        <v>60</v>
      </c>
      <c r="AV24">
        <v>1</v>
      </c>
      <c r="AW24">
        <v>1</v>
      </c>
      <c r="AZ24">
        <v>7.61</v>
      </c>
      <c r="BA24">
        <v>7.61</v>
      </c>
      <c r="BB24">
        <v>7.61</v>
      </c>
      <c r="BC24">
        <v>7.61</v>
      </c>
      <c r="BD24" t="s">
        <v>3</v>
      </c>
      <c r="BE24" t="s">
        <v>3</v>
      </c>
      <c r="BF24" t="s">
        <v>3</v>
      </c>
      <c r="BG24" t="s">
        <v>3</v>
      </c>
      <c r="BH24">
        <v>0</v>
      </c>
      <c r="BI24">
        <v>2</v>
      </c>
      <c r="BJ24" t="s">
        <v>15</v>
      </c>
      <c r="BM24">
        <v>110001</v>
      </c>
      <c r="BN24">
        <v>0</v>
      </c>
      <c r="BO24" t="s">
        <v>3</v>
      </c>
      <c r="BP24">
        <v>0</v>
      </c>
      <c r="BQ24">
        <v>3</v>
      </c>
      <c r="BR24">
        <v>0</v>
      </c>
      <c r="BS24">
        <v>7.61</v>
      </c>
      <c r="BT24">
        <v>1</v>
      </c>
      <c r="BU24">
        <v>1</v>
      </c>
      <c r="BV24">
        <v>1</v>
      </c>
      <c r="BW24">
        <v>1</v>
      </c>
      <c r="BX24">
        <v>1</v>
      </c>
      <c r="BY24" t="s">
        <v>3</v>
      </c>
      <c r="BZ24">
        <v>80</v>
      </c>
      <c r="CA24">
        <v>60</v>
      </c>
      <c r="CF24">
        <v>0</v>
      </c>
      <c r="CG24">
        <v>0</v>
      </c>
      <c r="CM24">
        <v>0</v>
      </c>
      <c r="CN24" t="s">
        <v>3</v>
      </c>
      <c r="CO24">
        <v>0</v>
      </c>
      <c r="CP24">
        <f>(P24+Q24+S24)</f>
        <v>4564.8600000000006</v>
      </c>
      <c r="CQ24">
        <f>AC24*BC24</f>
        <v>367.86740000000003</v>
      </c>
      <c r="CR24">
        <f>AD24*BB24</f>
        <v>301.35600000000005</v>
      </c>
      <c r="CS24">
        <f>AE24*BS24</f>
        <v>33.712299999999999</v>
      </c>
      <c r="CT24">
        <f>AF24*BA24</f>
        <v>852.39610000000005</v>
      </c>
      <c r="CU24">
        <f>AG24</f>
        <v>0</v>
      </c>
      <c r="CV24">
        <f>AH24</f>
        <v>10.1</v>
      </c>
      <c r="CW24">
        <f>AI24</f>
        <v>0.44</v>
      </c>
      <c r="CX24">
        <f>AJ24</f>
        <v>0</v>
      </c>
      <c r="CY24">
        <f>(((S24+R24)*AT24)/100)</f>
        <v>2126.6639999999998</v>
      </c>
      <c r="CZ24">
        <f>(((S24+R24)*AU24)/100)</f>
        <v>1594.9979999999998</v>
      </c>
      <c r="DC24" t="s">
        <v>3</v>
      </c>
      <c r="DD24" t="s">
        <v>3</v>
      </c>
      <c r="DE24" t="s">
        <v>3</v>
      </c>
      <c r="DF24" t="s">
        <v>3</v>
      </c>
      <c r="DG24" t="s">
        <v>3</v>
      </c>
      <c r="DH24" t="s">
        <v>3</v>
      </c>
      <c r="DI24" t="s">
        <v>3</v>
      </c>
      <c r="DJ24" t="s">
        <v>3</v>
      </c>
      <c r="DK24" t="s">
        <v>3</v>
      </c>
      <c r="DL24" t="s">
        <v>3</v>
      </c>
      <c r="DM24" t="s">
        <v>3</v>
      </c>
      <c r="DN24">
        <v>0</v>
      </c>
      <c r="DO24">
        <v>0</v>
      </c>
      <c r="DP24">
        <v>1</v>
      </c>
      <c r="DQ24">
        <v>1</v>
      </c>
      <c r="DU24">
        <v>1013</v>
      </c>
      <c r="DV24" t="s">
        <v>14</v>
      </c>
      <c r="DW24" t="s">
        <v>14</v>
      </c>
      <c r="DX24">
        <v>1</v>
      </c>
      <c r="EE24">
        <v>38092701</v>
      </c>
      <c r="EF24">
        <v>3</v>
      </c>
      <c r="EG24" t="s">
        <v>16</v>
      </c>
      <c r="EH24">
        <v>0</v>
      </c>
      <c r="EI24" t="s">
        <v>3</v>
      </c>
      <c r="EJ24">
        <v>2</v>
      </c>
      <c r="EK24">
        <v>110001</v>
      </c>
      <c r="EL24" t="s">
        <v>17</v>
      </c>
      <c r="EM24" t="s">
        <v>18</v>
      </c>
      <c r="EO24" t="s">
        <v>3</v>
      </c>
      <c r="EQ24">
        <v>0</v>
      </c>
      <c r="ER24">
        <v>199.95</v>
      </c>
      <c r="ES24">
        <v>48.34</v>
      </c>
      <c r="ET24">
        <v>39.6</v>
      </c>
      <c r="EU24">
        <v>4.43</v>
      </c>
      <c r="EV24">
        <v>112.01</v>
      </c>
      <c r="EW24">
        <v>10.1</v>
      </c>
      <c r="EX24">
        <v>0.44</v>
      </c>
      <c r="EY24">
        <v>0</v>
      </c>
      <c r="FQ24">
        <v>0</v>
      </c>
      <c r="FR24">
        <f>ROUND(IF(AND(BH24=3,BI24=3),P24,0),2)</f>
        <v>0</v>
      </c>
      <c r="FS24">
        <v>0</v>
      </c>
      <c r="FX24">
        <v>80</v>
      </c>
      <c r="FY24">
        <v>60</v>
      </c>
      <c r="GA24" t="s">
        <v>3</v>
      </c>
      <c r="GD24">
        <v>0</v>
      </c>
      <c r="GF24">
        <v>69775132</v>
      </c>
      <c r="GG24">
        <v>1</v>
      </c>
      <c r="GH24">
        <v>1</v>
      </c>
      <c r="GI24">
        <v>4</v>
      </c>
      <c r="GJ24">
        <v>0</v>
      </c>
      <c r="GK24">
        <f>ROUND(R24*(R12)/100,2)</f>
        <v>0</v>
      </c>
      <c r="GL24">
        <f>ROUND(IF(AND(BH24=3,BI24=3,FS24&lt;&gt;0),P24,0),2)</f>
        <v>0</v>
      </c>
      <c r="GM24">
        <f>ROUND(O24+X24+Y24+GK24,2)+GX24</f>
        <v>8286.52</v>
      </c>
      <c r="GN24">
        <f>IF(OR(BI24=0,BI24=1),ROUND(O24+X24+Y24+GK24,2),0)</f>
        <v>0</v>
      </c>
      <c r="GO24">
        <f>IF(BI24=2,ROUND(O24+X24+Y24+GK24,2),0)</f>
        <v>8286.52</v>
      </c>
      <c r="GP24">
        <f>IF(BI24=4,ROUND(O24+X24+Y24+GK24,2)+GX24,0)</f>
        <v>0</v>
      </c>
      <c r="GR24">
        <v>0</v>
      </c>
      <c r="GS24">
        <v>3</v>
      </c>
      <c r="GT24">
        <v>0</v>
      </c>
      <c r="GU24" t="s">
        <v>3</v>
      </c>
      <c r="GV24">
        <f>ROUND(GT24,2)</f>
        <v>0</v>
      </c>
      <c r="GW24">
        <v>1</v>
      </c>
      <c r="GX24">
        <f>ROUND(GV24*GW24*I24,2)</f>
        <v>0</v>
      </c>
      <c r="HA24">
        <v>0</v>
      </c>
      <c r="HB24">
        <v>0</v>
      </c>
      <c r="IK24">
        <v>0</v>
      </c>
    </row>
    <row r="25" spans="1:245" x14ac:dyDescent="0.2">
      <c r="A25">
        <v>18</v>
      </c>
      <c r="B25">
        <v>1</v>
      </c>
      <c r="C25">
        <v>17</v>
      </c>
      <c r="E25" t="s">
        <v>19</v>
      </c>
      <c r="F25" t="s">
        <v>20</v>
      </c>
      <c r="G25" t="s">
        <v>21</v>
      </c>
      <c r="H25" t="s">
        <v>22</v>
      </c>
      <c r="I25">
        <f>I24*J25</f>
        <v>1</v>
      </c>
      <c r="J25">
        <v>0.33333333333333331</v>
      </c>
      <c r="O25">
        <f>ROUND(CP25,2)</f>
        <v>1336.54</v>
      </c>
      <c r="P25">
        <f>ROUND(CQ25*I25,2)</f>
        <v>1336.54</v>
      </c>
      <c r="Q25">
        <f>ROUND(CR25*I25,2)</f>
        <v>0</v>
      </c>
      <c r="R25">
        <f>ROUND(CS25*I25,2)</f>
        <v>0</v>
      </c>
      <c r="S25">
        <f>ROUND(CT25*I25,2)</f>
        <v>0</v>
      </c>
      <c r="T25">
        <f>ROUND(CU25*I25,2)</f>
        <v>0</v>
      </c>
      <c r="U25">
        <f>CV25*I25</f>
        <v>0</v>
      </c>
      <c r="V25">
        <f>CW25*I25</f>
        <v>0</v>
      </c>
      <c r="W25">
        <f>ROUND(CX25*I25,2)</f>
        <v>0</v>
      </c>
      <c r="X25">
        <f>ROUND(CY25,2)</f>
        <v>0</v>
      </c>
      <c r="Y25">
        <f>ROUND(CZ25,2)</f>
        <v>0</v>
      </c>
      <c r="AA25">
        <v>39048619</v>
      </c>
      <c r="AB25">
        <f>ROUND((AC25+AD25+AF25),2)</f>
        <v>175.63</v>
      </c>
      <c r="AC25">
        <f>ROUND((ES25),2)</f>
        <v>175.63</v>
      </c>
      <c r="AD25">
        <f>ROUND((((ET25)-(EU25))+AE25),2)</f>
        <v>0</v>
      </c>
      <c r="AE25">
        <f>ROUND((EU25),2)</f>
        <v>0</v>
      </c>
      <c r="AF25">
        <f>ROUND((EV25),2)</f>
        <v>0</v>
      </c>
      <c r="AG25">
        <f>ROUND((AP25),2)</f>
        <v>0</v>
      </c>
      <c r="AH25">
        <f>(EW25)</f>
        <v>0</v>
      </c>
      <c r="AI25">
        <f>(EX25)</f>
        <v>0</v>
      </c>
      <c r="AJ25">
        <f>ROUND((AS25),2)</f>
        <v>0</v>
      </c>
      <c r="AK25">
        <v>175.63</v>
      </c>
      <c r="AL25">
        <v>175.63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  <c r="AS25">
        <v>0</v>
      </c>
      <c r="AT25">
        <v>92</v>
      </c>
      <c r="AU25">
        <v>65</v>
      </c>
      <c r="AV25">
        <v>1</v>
      </c>
      <c r="AW25">
        <v>1</v>
      </c>
      <c r="AZ25">
        <v>7.61</v>
      </c>
      <c r="BA25">
        <v>1</v>
      </c>
      <c r="BB25">
        <v>1</v>
      </c>
      <c r="BC25">
        <v>7.61</v>
      </c>
      <c r="BD25" t="s">
        <v>3</v>
      </c>
      <c r="BE25" t="s">
        <v>3</v>
      </c>
      <c r="BF25" t="s">
        <v>3</v>
      </c>
      <c r="BG25" t="s">
        <v>3</v>
      </c>
      <c r="BH25">
        <v>3</v>
      </c>
      <c r="BI25">
        <v>2</v>
      </c>
      <c r="BJ25" t="s">
        <v>23</v>
      </c>
      <c r="BM25">
        <v>110004</v>
      </c>
      <c r="BN25">
        <v>0</v>
      </c>
      <c r="BO25" t="s">
        <v>3</v>
      </c>
      <c r="BP25">
        <v>0</v>
      </c>
      <c r="BQ25">
        <v>3</v>
      </c>
      <c r="BR25">
        <v>0</v>
      </c>
      <c r="BS25">
        <v>1</v>
      </c>
      <c r="BT25">
        <v>1</v>
      </c>
      <c r="BU25">
        <v>1</v>
      </c>
      <c r="BV25">
        <v>1</v>
      </c>
      <c r="BW25">
        <v>1</v>
      </c>
      <c r="BX25">
        <v>1</v>
      </c>
      <c r="BY25" t="s">
        <v>3</v>
      </c>
      <c r="BZ25">
        <v>92</v>
      </c>
      <c r="CA25">
        <v>65</v>
      </c>
      <c r="CF25">
        <v>0</v>
      </c>
      <c r="CG25">
        <v>0</v>
      </c>
      <c r="CM25">
        <v>0</v>
      </c>
      <c r="CN25" t="s">
        <v>3</v>
      </c>
      <c r="CO25">
        <v>0</v>
      </c>
      <c r="CP25">
        <f>(P25+Q25+S25)</f>
        <v>1336.54</v>
      </c>
      <c r="CQ25">
        <f>AC25*BC25</f>
        <v>1336.5443</v>
      </c>
      <c r="CR25">
        <f>AD25*BB25</f>
        <v>0</v>
      </c>
      <c r="CS25">
        <f>AE25*BS25</f>
        <v>0</v>
      </c>
      <c r="CT25">
        <f>AF25*BA25</f>
        <v>0</v>
      </c>
      <c r="CU25">
        <f>AG25</f>
        <v>0</v>
      </c>
      <c r="CV25">
        <f>AH25</f>
        <v>0</v>
      </c>
      <c r="CW25">
        <f>AI25</f>
        <v>0</v>
      </c>
      <c r="CX25">
        <f>AJ25</f>
        <v>0</v>
      </c>
      <c r="CY25">
        <f>(((S25+R25)*AT25)/100)</f>
        <v>0</v>
      </c>
      <c r="CZ25">
        <f>(((S25+R25)*AU25)/100)</f>
        <v>0</v>
      </c>
      <c r="DC25" t="s">
        <v>3</v>
      </c>
      <c r="DD25" t="s">
        <v>3</v>
      </c>
      <c r="DE25" t="s">
        <v>3</v>
      </c>
      <c r="DF25" t="s">
        <v>3</v>
      </c>
      <c r="DG25" t="s">
        <v>3</v>
      </c>
      <c r="DH25" t="s">
        <v>3</v>
      </c>
      <c r="DI25" t="s">
        <v>3</v>
      </c>
      <c r="DJ25" t="s">
        <v>3</v>
      </c>
      <c r="DK25" t="s">
        <v>3</v>
      </c>
      <c r="DL25" t="s">
        <v>3</v>
      </c>
      <c r="DM25" t="s">
        <v>3</v>
      </c>
      <c r="DN25">
        <v>0</v>
      </c>
      <c r="DO25">
        <v>0</v>
      </c>
      <c r="DP25">
        <v>1</v>
      </c>
      <c r="DQ25">
        <v>1</v>
      </c>
      <c r="DU25">
        <v>1010</v>
      </c>
      <c r="DV25" t="s">
        <v>22</v>
      </c>
      <c r="DW25" t="s">
        <v>22</v>
      </c>
      <c r="DX25">
        <v>1</v>
      </c>
      <c r="EE25">
        <v>38092702</v>
      </c>
      <c r="EF25">
        <v>3</v>
      </c>
      <c r="EG25" t="s">
        <v>16</v>
      </c>
      <c r="EH25">
        <v>0</v>
      </c>
      <c r="EI25" t="s">
        <v>3</v>
      </c>
      <c r="EJ25">
        <v>2</v>
      </c>
      <c r="EK25">
        <v>110004</v>
      </c>
      <c r="EL25" t="s">
        <v>24</v>
      </c>
      <c r="EM25" t="s">
        <v>18</v>
      </c>
      <c r="EO25" t="s">
        <v>3</v>
      </c>
      <c r="EQ25">
        <v>0</v>
      </c>
      <c r="ER25">
        <v>175.63</v>
      </c>
      <c r="ES25">
        <v>175.63</v>
      </c>
      <c r="ET25">
        <v>0</v>
      </c>
      <c r="EU25">
        <v>0</v>
      </c>
      <c r="EV25">
        <v>0</v>
      </c>
      <c r="EW25">
        <v>0</v>
      </c>
      <c r="EX25">
        <v>0</v>
      </c>
      <c r="FQ25">
        <v>0</v>
      </c>
      <c r="FR25">
        <f>ROUND(IF(AND(BH25=3,BI25=3),P25,0),2)</f>
        <v>0</v>
      </c>
      <c r="FS25">
        <v>0</v>
      </c>
      <c r="FX25">
        <v>92</v>
      </c>
      <c r="FY25">
        <v>65</v>
      </c>
      <c r="GA25" t="s">
        <v>3</v>
      </c>
      <c r="GD25">
        <v>0</v>
      </c>
      <c r="GF25">
        <v>-2134391166</v>
      </c>
      <c r="GG25">
        <v>1</v>
      </c>
      <c r="GH25">
        <v>1</v>
      </c>
      <c r="GI25">
        <v>4</v>
      </c>
      <c r="GJ25">
        <v>0</v>
      </c>
      <c r="GK25">
        <f>ROUND(R25*(R12)/100,2)</f>
        <v>0</v>
      </c>
      <c r="GL25">
        <f>ROUND(IF(AND(BH25=3,BI25=3,FS25&lt;&gt;0),P25,0),2)</f>
        <v>0</v>
      </c>
      <c r="GM25">
        <f>ROUND(O25+X25+Y25+GK25,2)+GX25</f>
        <v>1336.54</v>
      </c>
      <c r="GN25">
        <f>IF(OR(BI25=0,BI25=1),ROUND(O25+X25+Y25+GK25,2),0)</f>
        <v>0</v>
      </c>
      <c r="GO25">
        <f>IF(BI25=2,ROUND(O25+X25+Y25+GK25,2),0)</f>
        <v>1336.54</v>
      </c>
      <c r="GP25">
        <f>IF(BI25=4,ROUND(O25+X25+Y25+GK25,2)+GX25,0)</f>
        <v>0</v>
      </c>
      <c r="GR25">
        <v>0</v>
      </c>
      <c r="GS25">
        <v>3</v>
      </c>
      <c r="GT25">
        <v>0</v>
      </c>
      <c r="GU25" t="s">
        <v>3</v>
      </c>
      <c r="GV25">
        <f>ROUND(GT25,2)</f>
        <v>0</v>
      </c>
      <c r="GW25">
        <v>1</v>
      </c>
      <c r="GX25">
        <f>ROUND(GV25*GW25*I25,2)</f>
        <v>0</v>
      </c>
      <c r="HA25">
        <v>0</v>
      </c>
      <c r="HB25">
        <v>0</v>
      </c>
      <c r="IK25">
        <v>0</v>
      </c>
    </row>
    <row r="26" spans="1:245" x14ac:dyDescent="0.2">
      <c r="A26">
        <v>18</v>
      </c>
      <c r="B26">
        <v>1</v>
      </c>
      <c r="C26">
        <v>16</v>
      </c>
      <c r="E26" t="s">
        <v>25</v>
      </c>
      <c r="F26" t="s">
        <v>26</v>
      </c>
      <c r="G26" t="s">
        <v>27</v>
      </c>
      <c r="H26" t="s">
        <v>22</v>
      </c>
      <c r="I26">
        <f>I24*J26</f>
        <v>1</v>
      </c>
      <c r="J26">
        <v>0.33333333333333331</v>
      </c>
      <c r="O26">
        <f>ROUND(CP26,2)</f>
        <v>1855.7</v>
      </c>
      <c r="P26">
        <f>ROUND(CQ26*I26,2)</f>
        <v>1855.7</v>
      </c>
      <c r="Q26">
        <f>ROUND(CR26*I26,2)</f>
        <v>0</v>
      </c>
      <c r="R26">
        <f>ROUND(CS26*I26,2)</f>
        <v>0</v>
      </c>
      <c r="S26">
        <f>ROUND(CT26*I26,2)</f>
        <v>0</v>
      </c>
      <c r="T26">
        <f>ROUND(CU26*I26,2)</f>
        <v>0</v>
      </c>
      <c r="U26">
        <f>CV26*I26</f>
        <v>0</v>
      </c>
      <c r="V26">
        <f>CW26*I26</f>
        <v>0</v>
      </c>
      <c r="W26">
        <f>ROUND(CX26*I26,2)</f>
        <v>0</v>
      </c>
      <c r="X26">
        <f>ROUND(CY26,2)</f>
        <v>0</v>
      </c>
      <c r="Y26">
        <f>ROUND(CZ26,2)</f>
        <v>0</v>
      </c>
      <c r="AA26">
        <v>39048619</v>
      </c>
      <c r="AB26">
        <f>ROUND((AC26+AD26+AF26),2)</f>
        <v>243.85</v>
      </c>
      <c r="AC26">
        <f>ROUND((ES26),2)</f>
        <v>243.85</v>
      </c>
      <c r="AD26">
        <f>ROUND((((ET26)-(EU26))+AE26),2)</f>
        <v>0</v>
      </c>
      <c r="AE26">
        <f>ROUND((EU26),2)</f>
        <v>0</v>
      </c>
      <c r="AF26">
        <f>ROUND((EV26),2)</f>
        <v>0</v>
      </c>
      <c r="AG26">
        <f>ROUND((AP26),2)</f>
        <v>0</v>
      </c>
      <c r="AH26">
        <f>(EW26)</f>
        <v>0</v>
      </c>
      <c r="AI26">
        <f>(EX26)</f>
        <v>0</v>
      </c>
      <c r="AJ26">
        <f>ROUND((AS26),2)</f>
        <v>0</v>
      </c>
      <c r="AK26">
        <v>243.85</v>
      </c>
      <c r="AL26">
        <v>243.85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  <c r="AS26">
        <v>0</v>
      </c>
      <c r="AT26">
        <v>80</v>
      </c>
      <c r="AU26">
        <v>60</v>
      </c>
      <c r="AV26">
        <v>1</v>
      </c>
      <c r="AW26">
        <v>1</v>
      </c>
      <c r="AZ26">
        <v>7.61</v>
      </c>
      <c r="BA26">
        <v>1</v>
      </c>
      <c r="BB26">
        <v>1</v>
      </c>
      <c r="BC26">
        <v>7.61</v>
      </c>
      <c r="BD26" t="s">
        <v>3</v>
      </c>
      <c r="BE26" t="s">
        <v>3</v>
      </c>
      <c r="BF26" t="s">
        <v>3</v>
      </c>
      <c r="BG26" t="s">
        <v>3</v>
      </c>
      <c r="BH26">
        <v>3</v>
      </c>
      <c r="BI26">
        <v>2</v>
      </c>
      <c r="BJ26" t="s">
        <v>28</v>
      </c>
      <c r="BM26">
        <v>110001</v>
      </c>
      <c r="BN26">
        <v>0</v>
      </c>
      <c r="BO26" t="s">
        <v>3</v>
      </c>
      <c r="BP26">
        <v>0</v>
      </c>
      <c r="BQ26">
        <v>3</v>
      </c>
      <c r="BR26">
        <v>0</v>
      </c>
      <c r="BS26">
        <v>1</v>
      </c>
      <c r="BT26">
        <v>1</v>
      </c>
      <c r="BU26">
        <v>1</v>
      </c>
      <c r="BV26">
        <v>1</v>
      </c>
      <c r="BW26">
        <v>1</v>
      </c>
      <c r="BX26">
        <v>1</v>
      </c>
      <c r="BY26" t="s">
        <v>3</v>
      </c>
      <c r="BZ26">
        <v>80</v>
      </c>
      <c r="CA26">
        <v>60</v>
      </c>
      <c r="CF26">
        <v>0</v>
      </c>
      <c r="CG26">
        <v>0</v>
      </c>
      <c r="CM26">
        <v>0</v>
      </c>
      <c r="CN26" t="s">
        <v>3</v>
      </c>
      <c r="CO26">
        <v>0</v>
      </c>
      <c r="CP26">
        <f>(P26+Q26+S26)</f>
        <v>1855.7</v>
      </c>
      <c r="CQ26">
        <f>AC26*BC26</f>
        <v>1855.6985</v>
      </c>
      <c r="CR26">
        <f>AD26*BB26</f>
        <v>0</v>
      </c>
      <c r="CS26">
        <f>AE26*BS26</f>
        <v>0</v>
      </c>
      <c r="CT26">
        <f>AF26*BA26</f>
        <v>0</v>
      </c>
      <c r="CU26">
        <f>AG26</f>
        <v>0</v>
      </c>
      <c r="CV26">
        <f>AH26</f>
        <v>0</v>
      </c>
      <c r="CW26">
        <f>AI26</f>
        <v>0</v>
      </c>
      <c r="CX26">
        <f>AJ26</f>
        <v>0</v>
      </c>
      <c r="CY26">
        <f>(((S26+R26)*AT26)/100)</f>
        <v>0</v>
      </c>
      <c r="CZ26">
        <f>(((S26+R26)*AU26)/100)</f>
        <v>0</v>
      </c>
      <c r="DC26" t="s">
        <v>3</v>
      </c>
      <c r="DD26" t="s">
        <v>3</v>
      </c>
      <c r="DE26" t="s">
        <v>3</v>
      </c>
      <c r="DF26" t="s">
        <v>3</v>
      </c>
      <c r="DG26" t="s">
        <v>3</v>
      </c>
      <c r="DH26" t="s">
        <v>3</v>
      </c>
      <c r="DI26" t="s">
        <v>3</v>
      </c>
      <c r="DJ26" t="s">
        <v>3</v>
      </c>
      <c r="DK26" t="s">
        <v>3</v>
      </c>
      <c r="DL26" t="s">
        <v>3</v>
      </c>
      <c r="DM26" t="s">
        <v>3</v>
      </c>
      <c r="DN26">
        <v>0</v>
      </c>
      <c r="DO26">
        <v>0</v>
      </c>
      <c r="DP26">
        <v>1</v>
      </c>
      <c r="DQ26">
        <v>1</v>
      </c>
      <c r="DU26">
        <v>1010</v>
      </c>
      <c r="DV26" t="s">
        <v>22</v>
      </c>
      <c r="DW26" t="s">
        <v>22</v>
      </c>
      <c r="DX26">
        <v>1</v>
      </c>
      <c r="EE26">
        <v>38092701</v>
      </c>
      <c r="EF26">
        <v>3</v>
      </c>
      <c r="EG26" t="s">
        <v>16</v>
      </c>
      <c r="EH26">
        <v>0</v>
      </c>
      <c r="EI26" t="s">
        <v>3</v>
      </c>
      <c r="EJ26">
        <v>2</v>
      </c>
      <c r="EK26">
        <v>110001</v>
      </c>
      <c r="EL26" t="s">
        <v>17</v>
      </c>
      <c r="EM26" t="s">
        <v>18</v>
      </c>
      <c r="EO26" t="s">
        <v>3</v>
      </c>
      <c r="EQ26">
        <v>0</v>
      </c>
      <c r="ER26">
        <v>243.85</v>
      </c>
      <c r="ES26">
        <v>243.85</v>
      </c>
      <c r="ET26">
        <v>0</v>
      </c>
      <c r="EU26">
        <v>0</v>
      </c>
      <c r="EV26">
        <v>0</v>
      </c>
      <c r="EW26">
        <v>0</v>
      </c>
      <c r="EX26">
        <v>0</v>
      </c>
      <c r="FQ26">
        <v>0</v>
      </c>
      <c r="FR26">
        <f>ROUND(IF(AND(BH26=3,BI26=3),P26,0),2)</f>
        <v>0</v>
      </c>
      <c r="FS26">
        <v>0</v>
      </c>
      <c r="FX26">
        <v>80</v>
      </c>
      <c r="FY26">
        <v>60</v>
      </c>
      <c r="GA26" t="s">
        <v>3</v>
      </c>
      <c r="GD26">
        <v>0</v>
      </c>
      <c r="GF26">
        <v>1994226335</v>
      </c>
      <c r="GG26">
        <v>1</v>
      </c>
      <c r="GH26">
        <v>1</v>
      </c>
      <c r="GI26">
        <v>4</v>
      </c>
      <c r="GJ26">
        <v>0</v>
      </c>
      <c r="GK26">
        <f>ROUND(R26*(R12)/100,2)</f>
        <v>0</v>
      </c>
      <c r="GL26">
        <f>ROUND(IF(AND(BH26=3,BI26=3,FS26&lt;&gt;0),P26,0),2)</f>
        <v>0</v>
      </c>
      <c r="GM26">
        <f>ROUND(O26+X26+Y26+GK26,2)+GX26</f>
        <v>1855.7</v>
      </c>
      <c r="GN26">
        <f>IF(OR(BI26=0,BI26=1),ROUND(O26+X26+Y26+GK26,2),0)</f>
        <v>0</v>
      </c>
      <c r="GO26">
        <f>IF(BI26=2,ROUND(O26+X26+Y26+GK26,2),0)</f>
        <v>1855.7</v>
      </c>
      <c r="GP26">
        <f>IF(BI26=4,ROUND(O26+X26+Y26+GK26,2)+GX26,0)</f>
        <v>0</v>
      </c>
      <c r="GR26">
        <v>0</v>
      </c>
      <c r="GS26">
        <v>3</v>
      </c>
      <c r="GT26">
        <v>0</v>
      </c>
      <c r="GU26" t="s">
        <v>3</v>
      </c>
      <c r="GV26">
        <f>ROUND(GT26,2)</f>
        <v>0</v>
      </c>
      <c r="GW26">
        <v>1</v>
      </c>
      <c r="GX26">
        <f>ROUND(GV26*GW26*I26,2)</f>
        <v>0</v>
      </c>
      <c r="HA26">
        <v>0</v>
      </c>
      <c r="HB26">
        <v>0</v>
      </c>
      <c r="IK26">
        <v>0</v>
      </c>
    </row>
    <row r="27" spans="1:245" x14ac:dyDescent="0.2">
      <c r="A27">
        <v>18</v>
      </c>
      <c r="B27">
        <v>1</v>
      </c>
      <c r="C27">
        <v>19</v>
      </c>
      <c r="E27" t="s">
        <v>29</v>
      </c>
      <c r="F27" t="s">
        <v>30</v>
      </c>
      <c r="G27" t="s">
        <v>31</v>
      </c>
      <c r="H27" t="s">
        <v>14</v>
      </c>
      <c r="I27">
        <f>I24*J27</f>
        <v>1</v>
      </c>
      <c r="J27">
        <v>0.33333333333333331</v>
      </c>
      <c r="O27">
        <f>ROUND(CP27,2)</f>
        <v>1440.65</v>
      </c>
      <c r="P27">
        <f>ROUND(CQ27*I27,2)</f>
        <v>1440.65</v>
      </c>
      <c r="Q27">
        <f>ROUND(CR27*I27,2)</f>
        <v>0</v>
      </c>
      <c r="R27">
        <f>ROUND(CS27*I27,2)</f>
        <v>0</v>
      </c>
      <c r="S27">
        <f>ROUND(CT27*I27,2)</f>
        <v>0</v>
      </c>
      <c r="T27">
        <f>ROUND(CU27*I27,2)</f>
        <v>0</v>
      </c>
      <c r="U27">
        <f>CV27*I27</f>
        <v>0</v>
      </c>
      <c r="V27">
        <f>CW27*I27</f>
        <v>0</v>
      </c>
      <c r="W27">
        <f>ROUND(CX27*I27,2)</f>
        <v>0</v>
      </c>
      <c r="X27">
        <f>ROUND(CY27,2)</f>
        <v>0</v>
      </c>
      <c r="Y27">
        <f>ROUND(CZ27,2)</f>
        <v>0</v>
      </c>
      <c r="AA27">
        <v>39048619</v>
      </c>
      <c r="AB27">
        <f>ROUND((AC27+AD27+AF27),2)</f>
        <v>189.31</v>
      </c>
      <c r="AC27">
        <f>ROUND((ES27),2)</f>
        <v>189.31</v>
      </c>
      <c r="AD27">
        <f>ROUND((((ET27)-(EU27))+AE27),2)</f>
        <v>0</v>
      </c>
      <c r="AE27">
        <f>ROUND((EU27),2)</f>
        <v>0</v>
      </c>
      <c r="AF27">
        <f>ROUND((EV27),2)</f>
        <v>0</v>
      </c>
      <c r="AG27">
        <f>ROUND((AP27),2)</f>
        <v>0</v>
      </c>
      <c r="AH27">
        <f>(EW27)</f>
        <v>0</v>
      </c>
      <c r="AI27">
        <f>(EX27)</f>
        <v>0</v>
      </c>
      <c r="AJ27">
        <f>ROUND((AS27),2)</f>
        <v>0</v>
      </c>
      <c r="AK27">
        <v>189.31</v>
      </c>
      <c r="AL27">
        <v>189.31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  <c r="AS27">
        <v>0</v>
      </c>
      <c r="AT27">
        <v>80</v>
      </c>
      <c r="AU27">
        <v>60</v>
      </c>
      <c r="AV27">
        <v>1</v>
      </c>
      <c r="AW27">
        <v>1</v>
      </c>
      <c r="AZ27">
        <v>7.61</v>
      </c>
      <c r="BA27">
        <v>1</v>
      </c>
      <c r="BB27">
        <v>1</v>
      </c>
      <c r="BC27">
        <v>7.61</v>
      </c>
      <c r="BD27" t="s">
        <v>3</v>
      </c>
      <c r="BE27" t="s">
        <v>3</v>
      </c>
      <c r="BF27" t="s">
        <v>3</v>
      </c>
      <c r="BG27" t="s">
        <v>3</v>
      </c>
      <c r="BH27">
        <v>3</v>
      </c>
      <c r="BI27">
        <v>2</v>
      </c>
      <c r="BJ27" t="s">
        <v>3</v>
      </c>
      <c r="BM27">
        <v>110001</v>
      </c>
      <c r="BN27">
        <v>0</v>
      </c>
      <c r="BO27" t="s">
        <v>3</v>
      </c>
      <c r="BP27">
        <v>0</v>
      </c>
      <c r="BQ27">
        <v>3</v>
      </c>
      <c r="BR27">
        <v>0</v>
      </c>
      <c r="BS27">
        <v>1</v>
      </c>
      <c r="BT27">
        <v>1</v>
      </c>
      <c r="BU27">
        <v>1</v>
      </c>
      <c r="BV27">
        <v>1</v>
      </c>
      <c r="BW27">
        <v>1</v>
      </c>
      <c r="BX27">
        <v>1</v>
      </c>
      <c r="BY27" t="s">
        <v>3</v>
      </c>
      <c r="BZ27">
        <v>80</v>
      </c>
      <c r="CA27">
        <v>60</v>
      </c>
      <c r="CF27">
        <v>0</v>
      </c>
      <c r="CG27">
        <v>0</v>
      </c>
      <c r="CM27">
        <v>0</v>
      </c>
      <c r="CN27" t="s">
        <v>3</v>
      </c>
      <c r="CO27">
        <v>0</v>
      </c>
      <c r="CP27">
        <f>(P27+Q27+S27)</f>
        <v>1440.65</v>
      </c>
      <c r="CQ27">
        <f>AC27*BC27</f>
        <v>1440.6491000000001</v>
      </c>
      <c r="CR27">
        <f>AD27*BB27</f>
        <v>0</v>
      </c>
      <c r="CS27">
        <f>AE27*BS27</f>
        <v>0</v>
      </c>
      <c r="CT27">
        <f>AF27*BA27</f>
        <v>0</v>
      </c>
      <c r="CU27">
        <f>AG27</f>
        <v>0</v>
      </c>
      <c r="CV27">
        <f>AH27</f>
        <v>0</v>
      </c>
      <c r="CW27">
        <f>AI27</f>
        <v>0</v>
      </c>
      <c r="CX27">
        <f>AJ27</f>
        <v>0</v>
      </c>
      <c r="CY27">
        <f>(((S27+R27)*AT27)/100)</f>
        <v>0</v>
      </c>
      <c r="CZ27">
        <f>(((S27+R27)*AU27)/100)</f>
        <v>0</v>
      </c>
      <c r="DC27" t="s">
        <v>3</v>
      </c>
      <c r="DD27" t="s">
        <v>3</v>
      </c>
      <c r="DE27" t="s">
        <v>3</v>
      </c>
      <c r="DF27" t="s">
        <v>3</v>
      </c>
      <c r="DG27" t="s">
        <v>3</v>
      </c>
      <c r="DH27" t="s">
        <v>3</v>
      </c>
      <c r="DI27" t="s">
        <v>3</v>
      </c>
      <c r="DJ27" t="s">
        <v>3</v>
      </c>
      <c r="DK27" t="s">
        <v>3</v>
      </c>
      <c r="DL27" t="s">
        <v>3</v>
      </c>
      <c r="DM27" t="s">
        <v>3</v>
      </c>
      <c r="DN27">
        <v>0</v>
      </c>
      <c r="DO27">
        <v>0</v>
      </c>
      <c r="DP27">
        <v>1</v>
      </c>
      <c r="DQ27">
        <v>1</v>
      </c>
      <c r="DU27">
        <v>1013</v>
      </c>
      <c r="DV27" t="s">
        <v>14</v>
      </c>
      <c r="DW27" t="s">
        <v>14</v>
      </c>
      <c r="DX27">
        <v>1</v>
      </c>
      <c r="EE27">
        <v>38092701</v>
      </c>
      <c r="EF27">
        <v>3</v>
      </c>
      <c r="EG27" t="s">
        <v>16</v>
      </c>
      <c r="EH27">
        <v>0</v>
      </c>
      <c r="EI27" t="s">
        <v>3</v>
      </c>
      <c r="EJ27">
        <v>2</v>
      </c>
      <c r="EK27">
        <v>110001</v>
      </c>
      <c r="EL27" t="s">
        <v>17</v>
      </c>
      <c r="EM27" t="s">
        <v>18</v>
      </c>
      <c r="EO27" t="s">
        <v>3</v>
      </c>
      <c r="EQ27">
        <v>0</v>
      </c>
      <c r="ER27">
        <v>1440.68</v>
      </c>
      <c r="ES27">
        <v>189.31</v>
      </c>
      <c r="ET27">
        <v>0</v>
      </c>
      <c r="EU27">
        <v>0</v>
      </c>
      <c r="EV27">
        <v>0</v>
      </c>
      <c r="EW27">
        <v>0</v>
      </c>
      <c r="EX27">
        <v>0</v>
      </c>
      <c r="EZ27">
        <v>5</v>
      </c>
      <c r="FC27">
        <v>1</v>
      </c>
      <c r="FD27">
        <v>18</v>
      </c>
      <c r="FF27">
        <v>1700</v>
      </c>
      <c r="FQ27">
        <v>0</v>
      </c>
      <c r="FR27">
        <f>ROUND(IF(AND(BH27=3,BI27=3),P27,0),2)</f>
        <v>0</v>
      </c>
      <c r="FS27">
        <v>0</v>
      </c>
      <c r="FX27">
        <v>80</v>
      </c>
      <c r="FY27">
        <v>60</v>
      </c>
      <c r="GA27" t="s">
        <v>32</v>
      </c>
      <c r="GD27">
        <v>0</v>
      </c>
      <c r="GF27">
        <v>261871310</v>
      </c>
      <c r="GG27">
        <v>1</v>
      </c>
      <c r="GH27">
        <v>3</v>
      </c>
      <c r="GI27">
        <v>4</v>
      </c>
      <c r="GJ27">
        <v>0</v>
      </c>
      <c r="GK27">
        <f>ROUND(R27*(R12)/100,2)</f>
        <v>0</v>
      </c>
      <c r="GL27">
        <f>ROUND(IF(AND(BH27=3,BI27=3,FS27&lt;&gt;0),P27,0),2)</f>
        <v>0</v>
      </c>
      <c r="GM27">
        <f>ROUND(O27+X27+Y27+GK27,2)+GX27</f>
        <v>1440.65</v>
      </c>
      <c r="GN27">
        <f>IF(OR(BI27=0,BI27=1),ROUND(O27+X27+Y27+GK27,2),0)</f>
        <v>0</v>
      </c>
      <c r="GO27">
        <f>IF(BI27=2,ROUND(O27+X27+Y27+GK27,2),0)</f>
        <v>1440.65</v>
      </c>
      <c r="GP27">
        <f>IF(BI27=4,ROUND(O27+X27+Y27+GK27,2)+GX27,0)</f>
        <v>0</v>
      </c>
      <c r="GR27">
        <v>1</v>
      </c>
      <c r="GS27">
        <v>1</v>
      </c>
      <c r="GT27">
        <v>0</v>
      </c>
      <c r="GU27" t="s">
        <v>3</v>
      </c>
      <c r="GV27">
        <f>ROUND(GT27,2)</f>
        <v>0</v>
      </c>
      <c r="GW27">
        <v>1</v>
      </c>
      <c r="GX27">
        <f>ROUND(GV27*GW27*I27,2)</f>
        <v>0</v>
      </c>
      <c r="HA27">
        <v>0</v>
      </c>
      <c r="HB27">
        <v>0</v>
      </c>
      <c r="IK27">
        <v>0</v>
      </c>
    </row>
    <row r="28" spans="1:245" x14ac:dyDescent="0.2">
      <c r="A28">
        <v>17</v>
      </c>
      <c r="B28">
        <v>1</v>
      </c>
      <c r="C28">
        <f>ROW([5]SmtRes!A28)</f>
        <v>28</v>
      </c>
      <c r="D28">
        <f>ROW([5]EtalonRes!A25)</f>
        <v>25</v>
      </c>
      <c r="E28" t="s">
        <v>33</v>
      </c>
      <c r="F28" t="s">
        <v>52</v>
      </c>
      <c r="G28" t="s">
        <v>53</v>
      </c>
      <c r="H28" t="s">
        <v>54</v>
      </c>
      <c r="I28">
        <v>0.02</v>
      </c>
      <c r="J28">
        <v>0</v>
      </c>
      <c r="O28">
        <f>ROUND(CP28,2)</f>
        <v>203.22</v>
      </c>
      <c r="P28">
        <f>ROUND(CQ28*I28,2)</f>
        <v>79.2</v>
      </c>
      <c r="Q28">
        <f>ROUND(CR28*I28,2)</f>
        <v>5.41</v>
      </c>
      <c r="R28">
        <f>ROUND(CS28*I28,2)</f>
        <v>0.76</v>
      </c>
      <c r="S28">
        <f>ROUND(CT28*I28,2)</f>
        <v>118.61</v>
      </c>
      <c r="T28">
        <f>ROUND(CU28*I28,2)</f>
        <v>0</v>
      </c>
      <c r="U28">
        <f>CV28*I28</f>
        <v>1.5712000000000002</v>
      </c>
      <c r="V28">
        <f>CW28*I28</f>
        <v>8.0000000000000002E-3</v>
      </c>
      <c r="W28">
        <f>ROUND(CX28*I28,2)</f>
        <v>0</v>
      </c>
      <c r="X28">
        <f>ROUND(CY28,2)</f>
        <v>113.4</v>
      </c>
      <c r="Y28">
        <f>ROUND(CZ28,2)</f>
        <v>77.59</v>
      </c>
      <c r="AA28">
        <v>39048619</v>
      </c>
      <c r="AB28">
        <f>ROUND((AC28+AD28+AF28),2)</f>
        <v>1335.26</v>
      </c>
      <c r="AC28">
        <f>ROUND((ES28),2)</f>
        <v>520.4</v>
      </c>
      <c r="AD28">
        <f>ROUND((((ET28)-(EU28))+AE28),2)</f>
        <v>35.54</v>
      </c>
      <c r="AE28">
        <f>ROUND((EU28),2)</f>
        <v>5.0199999999999996</v>
      </c>
      <c r="AF28">
        <f>ROUND((EV28),2)</f>
        <v>779.32</v>
      </c>
      <c r="AG28">
        <f>ROUND((AP28),2)</f>
        <v>0</v>
      </c>
      <c r="AH28">
        <f>(EW28)</f>
        <v>78.56</v>
      </c>
      <c r="AI28">
        <f>(EX28)</f>
        <v>0.4</v>
      </c>
      <c r="AJ28">
        <f>ROUND((AS28),2)</f>
        <v>0</v>
      </c>
      <c r="AK28">
        <v>1335.26</v>
      </c>
      <c r="AL28">
        <v>520.4</v>
      </c>
      <c r="AM28">
        <v>35.54</v>
      </c>
      <c r="AN28">
        <v>5.0199999999999996</v>
      </c>
      <c r="AO28">
        <v>779.32</v>
      </c>
      <c r="AP28">
        <v>0</v>
      </c>
      <c r="AQ28">
        <v>78.56</v>
      </c>
      <c r="AR28">
        <v>0.4</v>
      </c>
      <c r="AS28">
        <v>0</v>
      </c>
      <c r="AT28">
        <v>95</v>
      </c>
      <c r="AU28">
        <v>65</v>
      </c>
      <c r="AV28">
        <v>1</v>
      </c>
      <c r="AW28">
        <v>1</v>
      </c>
      <c r="AZ28">
        <v>7.61</v>
      </c>
      <c r="BA28">
        <v>7.61</v>
      </c>
      <c r="BB28">
        <v>7.61</v>
      </c>
      <c r="BC28">
        <v>7.61</v>
      </c>
      <c r="BD28" t="s">
        <v>3</v>
      </c>
      <c r="BE28" t="s">
        <v>3</v>
      </c>
      <c r="BF28" t="s">
        <v>3</v>
      </c>
      <c r="BG28" t="s">
        <v>3</v>
      </c>
      <c r="BH28">
        <v>0</v>
      </c>
      <c r="BI28">
        <v>2</v>
      </c>
      <c r="BJ28" t="s">
        <v>55</v>
      </c>
      <c r="BM28">
        <v>108001</v>
      </c>
      <c r="BN28">
        <v>0</v>
      </c>
      <c r="BO28" t="s">
        <v>3</v>
      </c>
      <c r="BP28">
        <v>0</v>
      </c>
      <c r="BQ28">
        <v>3</v>
      </c>
      <c r="BR28">
        <v>0</v>
      </c>
      <c r="BS28">
        <v>7.61</v>
      </c>
      <c r="BT28">
        <v>1</v>
      </c>
      <c r="BU28">
        <v>1</v>
      </c>
      <c r="BV28">
        <v>1</v>
      </c>
      <c r="BW28">
        <v>1</v>
      </c>
      <c r="BX28">
        <v>1</v>
      </c>
      <c r="BY28" t="s">
        <v>3</v>
      </c>
      <c r="BZ28">
        <v>95</v>
      </c>
      <c r="CA28">
        <v>65</v>
      </c>
      <c r="CF28">
        <v>0</v>
      </c>
      <c r="CG28">
        <v>0</v>
      </c>
      <c r="CM28">
        <v>0</v>
      </c>
      <c r="CN28" t="s">
        <v>3</v>
      </c>
      <c r="CO28">
        <v>0</v>
      </c>
      <c r="CP28">
        <f>(P28+Q28+S28)</f>
        <v>203.22</v>
      </c>
      <c r="CQ28">
        <f>AC28*BC28</f>
        <v>3960.2440000000001</v>
      </c>
      <c r="CR28">
        <f>AD28*BB28</f>
        <v>270.45940000000002</v>
      </c>
      <c r="CS28">
        <f>AE28*BS28</f>
        <v>38.202199999999998</v>
      </c>
      <c r="CT28">
        <f>AF28*BA28</f>
        <v>5930.6252000000004</v>
      </c>
      <c r="CU28">
        <f>AG28</f>
        <v>0</v>
      </c>
      <c r="CV28">
        <f>AH28</f>
        <v>78.56</v>
      </c>
      <c r="CW28">
        <f>AI28</f>
        <v>0.4</v>
      </c>
      <c r="CX28">
        <f>AJ28</f>
        <v>0</v>
      </c>
      <c r="CY28">
        <f>(((S28+R28)*AT28)/100)</f>
        <v>113.4015</v>
      </c>
      <c r="CZ28">
        <f>(((S28+R28)*AU28)/100)</f>
        <v>77.590500000000006</v>
      </c>
      <c r="DC28" t="s">
        <v>3</v>
      </c>
      <c r="DD28" t="s">
        <v>3</v>
      </c>
      <c r="DE28" t="s">
        <v>3</v>
      </c>
      <c r="DF28" t="s">
        <v>3</v>
      </c>
      <c r="DG28" t="s">
        <v>3</v>
      </c>
      <c r="DH28" t="s">
        <v>3</v>
      </c>
      <c r="DI28" t="s">
        <v>3</v>
      </c>
      <c r="DJ28" t="s">
        <v>3</v>
      </c>
      <c r="DK28" t="s">
        <v>3</v>
      </c>
      <c r="DL28" t="s">
        <v>3</v>
      </c>
      <c r="DM28" t="s">
        <v>3</v>
      </c>
      <c r="DN28">
        <v>0</v>
      </c>
      <c r="DO28">
        <v>0</v>
      </c>
      <c r="DP28">
        <v>1</v>
      </c>
      <c r="DQ28">
        <v>1</v>
      </c>
      <c r="DU28">
        <v>1013</v>
      </c>
      <c r="DV28" t="s">
        <v>54</v>
      </c>
      <c r="DW28" t="s">
        <v>54</v>
      </c>
      <c r="DX28">
        <v>1</v>
      </c>
      <c r="EE28">
        <v>38092698</v>
      </c>
      <c r="EF28">
        <v>3</v>
      </c>
      <c r="EG28" t="s">
        <v>16</v>
      </c>
      <c r="EH28">
        <v>0</v>
      </c>
      <c r="EI28" t="s">
        <v>3</v>
      </c>
      <c r="EJ28">
        <v>2</v>
      </c>
      <c r="EK28">
        <v>108001</v>
      </c>
      <c r="EL28" t="s">
        <v>56</v>
      </c>
      <c r="EM28" t="s">
        <v>57</v>
      </c>
      <c r="EO28" t="s">
        <v>3</v>
      </c>
      <c r="EQ28">
        <v>0</v>
      </c>
      <c r="ER28">
        <v>1335.26</v>
      </c>
      <c r="ES28">
        <v>520.4</v>
      </c>
      <c r="ET28">
        <v>35.54</v>
      </c>
      <c r="EU28">
        <v>5.0199999999999996</v>
      </c>
      <c r="EV28">
        <v>779.32</v>
      </c>
      <c r="EW28">
        <v>78.56</v>
      </c>
      <c r="EX28">
        <v>0.4</v>
      </c>
      <c r="EY28">
        <v>0</v>
      </c>
      <c r="FQ28">
        <v>0</v>
      </c>
      <c r="FR28">
        <f>ROUND(IF(AND(BH28=3,BI28=3),P28,0),2)</f>
        <v>0</v>
      </c>
      <c r="FS28">
        <v>0</v>
      </c>
      <c r="FX28">
        <v>95</v>
      </c>
      <c r="FY28">
        <v>65</v>
      </c>
      <c r="GA28" t="s">
        <v>3</v>
      </c>
      <c r="GD28">
        <v>0</v>
      </c>
      <c r="GF28">
        <v>1235966342</v>
      </c>
      <c r="GG28">
        <v>1</v>
      </c>
      <c r="GH28">
        <v>1</v>
      </c>
      <c r="GI28">
        <v>4</v>
      </c>
      <c r="GJ28">
        <v>0</v>
      </c>
      <c r="GK28">
        <f>ROUND(R28*(R12)/100,2)</f>
        <v>0</v>
      </c>
      <c r="GL28">
        <f>ROUND(IF(AND(BH28=3,BI28=3,FS28&lt;&gt;0),P28,0),2)</f>
        <v>0</v>
      </c>
      <c r="GM28">
        <f>ROUND(O28+X28+Y28+GK28,2)+GX28</f>
        <v>394.21</v>
      </c>
      <c r="GN28">
        <f>IF(OR(BI28=0,BI28=1),ROUND(O28+X28+Y28+GK28,2),0)</f>
        <v>0</v>
      </c>
      <c r="GO28">
        <f>IF(BI28=2,ROUND(O28+X28+Y28+GK28,2),0)</f>
        <v>394.21</v>
      </c>
      <c r="GP28">
        <f>IF(BI28=4,ROUND(O28+X28+Y28+GK28,2)+GX28,0)</f>
        <v>0</v>
      </c>
      <c r="GR28">
        <v>0</v>
      </c>
      <c r="GS28">
        <v>3</v>
      </c>
      <c r="GT28">
        <v>0</v>
      </c>
      <c r="GU28" t="s">
        <v>3</v>
      </c>
      <c r="GV28">
        <f>ROUND(GT28,2)</f>
        <v>0</v>
      </c>
      <c r="GW28">
        <v>1</v>
      </c>
      <c r="GX28">
        <f>ROUND(GV28*GW28*I28,2)</f>
        <v>0</v>
      </c>
      <c r="HA28">
        <v>0</v>
      </c>
      <c r="HB28">
        <v>0</v>
      </c>
      <c r="IK28">
        <v>0</v>
      </c>
    </row>
    <row r="29" spans="1:245" x14ac:dyDescent="0.2">
      <c r="A29">
        <v>18</v>
      </c>
      <c r="B29">
        <v>1</v>
      </c>
      <c r="C29">
        <v>27</v>
      </c>
      <c r="E29" t="s">
        <v>38</v>
      </c>
      <c r="F29" t="s">
        <v>59</v>
      </c>
      <c r="G29" t="s">
        <v>60</v>
      </c>
      <c r="H29" t="s">
        <v>22</v>
      </c>
      <c r="I29">
        <f>I28*J29</f>
        <v>2</v>
      </c>
      <c r="J29">
        <v>100</v>
      </c>
      <c r="O29">
        <f>ROUND(CP29,2)</f>
        <v>584.14</v>
      </c>
      <c r="P29">
        <f>ROUND(CQ29*I29,2)</f>
        <v>584.14</v>
      </c>
      <c r="Q29">
        <f>ROUND(CR29*I29,2)</f>
        <v>0</v>
      </c>
      <c r="R29">
        <f>ROUND(CS29*I29,2)</f>
        <v>0</v>
      </c>
      <c r="S29">
        <f>ROUND(CT29*I29,2)</f>
        <v>0</v>
      </c>
      <c r="T29">
        <f>ROUND(CU29*I29,2)</f>
        <v>0</v>
      </c>
      <c r="U29">
        <f>CV29*I29</f>
        <v>0</v>
      </c>
      <c r="V29">
        <f>CW29*I29</f>
        <v>0</v>
      </c>
      <c r="W29">
        <f>ROUND(CX29*I29,2)</f>
        <v>0</v>
      </c>
      <c r="X29">
        <f>ROUND(CY29,2)</f>
        <v>0</v>
      </c>
      <c r="Y29">
        <f>ROUND(CZ29,2)</f>
        <v>0</v>
      </c>
      <c r="AA29">
        <v>39048619</v>
      </c>
      <c r="AB29">
        <f>ROUND((AC29+AD29+AF29),2)</f>
        <v>38.380000000000003</v>
      </c>
      <c r="AC29">
        <f>ROUND((ES29),2)</f>
        <v>38.380000000000003</v>
      </c>
      <c r="AD29">
        <f>ROUND((((ET29)-(EU29))+AE29),2)</f>
        <v>0</v>
      </c>
      <c r="AE29">
        <f>ROUND((EU29),2)</f>
        <v>0</v>
      </c>
      <c r="AF29">
        <f>ROUND((EV29),2)</f>
        <v>0</v>
      </c>
      <c r="AG29">
        <f>ROUND((AP29),2)</f>
        <v>0</v>
      </c>
      <c r="AH29">
        <f>(EW29)</f>
        <v>0</v>
      </c>
      <c r="AI29">
        <f>(EX29)</f>
        <v>0</v>
      </c>
      <c r="AJ29">
        <f>ROUND((AS29),2)</f>
        <v>0</v>
      </c>
      <c r="AK29">
        <v>38.380000000000003</v>
      </c>
      <c r="AL29">
        <v>38.380000000000003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  <c r="AS29">
        <v>0</v>
      </c>
      <c r="AT29">
        <v>95</v>
      </c>
      <c r="AU29">
        <v>65</v>
      </c>
      <c r="AV29">
        <v>1</v>
      </c>
      <c r="AW29">
        <v>1</v>
      </c>
      <c r="AZ29">
        <v>7.61</v>
      </c>
      <c r="BA29">
        <v>1</v>
      </c>
      <c r="BB29">
        <v>1</v>
      </c>
      <c r="BC29">
        <v>7.61</v>
      </c>
      <c r="BD29" t="s">
        <v>3</v>
      </c>
      <c r="BE29" t="s">
        <v>3</v>
      </c>
      <c r="BF29" t="s">
        <v>3</v>
      </c>
      <c r="BG29" t="s">
        <v>3</v>
      </c>
      <c r="BH29">
        <v>3</v>
      </c>
      <c r="BI29">
        <v>2</v>
      </c>
      <c r="BJ29" t="s">
        <v>61</v>
      </c>
      <c r="BM29">
        <v>108001</v>
      </c>
      <c r="BN29">
        <v>0</v>
      </c>
      <c r="BO29" t="s">
        <v>3</v>
      </c>
      <c r="BP29">
        <v>0</v>
      </c>
      <c r="BQ29">
        <v>3</v>
      </c>
      <c r="BR29">
        <v>0</v>
      </c>
      <c r="BS29">
        <v>1</v>
      </c>
      <c r="BT29">
        <v>1</v>
      </c>
      <c r="BU29">
        <v>1</v>
      </c>
      <c r="BV29">
        <v>1</v>
      </c>
      <c r="BW29">
        <v>1</v>
      </c>
      <c r="BX29">
        <v>1</v>
      </c>
      <c r="BY29" t="s">
        <v>3</v>
      </c>
      <c r="BZ29">
        <v>95</v>
      </c>
      <c r="CA29">
        <v>65</v>
      </c>
      <c r="CF29">
        <v>0</v>
      </c>
      <c r="CG29">
        <v>0</v>
      </c>
      <c r="CM29">
        <v>0</v>
      </c>
      <c r="CN29" t="s">
        <v>3</v>
      </c>
      <c r="CO29">
        <v>0</v>
      </c>
      <c r="CP29">
        <f>(P29+Q29+S29)</f>
        <v>584.14</v>
      </c>
      <c r="CQ29">
        <f>AC29*BC29</f>
        <v>292.07180000000005</v>
      </c>
      <c r="CR29">
        <f>AD29*BB29</f>
        <v>0</v>
      </c>
      <c r="CS29">
        <f>AE29*BS29</f>
        <v>0</v>
      </c>
      <c r="CT29">
        <f>AF29*BA29</f>
        <v>0</v>
      </c>
      <c r="CU29">
        <f>AG29</f>
        <v>0</v>
      </c>
      <c r="CV29">
        <f>AH29</f>
        <v>0</v>
      </c>
      <c r="CW29">
        <f>AI29</f>
        <v>0</v>
      </c>
      <c r="CX29">
        <f>AJ29</f>
        <v>0</v>
      </c>
      <c r="CY29">
        <f>(((S29+R29)*AT29)/100)</f>
        <v>0</v>
      </c>
      <c r="CZ29">
        <f>(((S29+R29)*AU29)/100)</f>
        <v>0</v>
      </c>
      <c r="DC29" t="s">
        <v>3</v>
      </c>
      <c r="DD29" t="s">
        <v>3</v>
      </c>
      <c r="DE29" t="s">
        <v>3</v>
      </c>
      <c r="DF29" t="s">
        <v>3</v>
      </c>
      <c r="DG29" t="s">
        <v>3</v>
      </c>
      <c r="DH29" t="s">
        <v>3</v>
      </c>
      <c r="DI29" t="s">
        <v>3</v>
      </c>
      <c r="DJ29" t="s">
        <v>3</v>
      </c>
      <c r="DK29" t="s">
        <v>3</v>
      </c>
      <c r="DL29" t="s">
        <v>3</v>
      </c>
      <c r="DM29" t="s">
        <v>3</v>
      </c>
      <c r="DN29">
        <v>0</v>
      </c>
      <c r="DO29">
        <v>0</v>
      </c>
      <c r="DP29">
        <v>1</v>
      </c>
      <c r="DQ29">
        <v>1</v>
      </c>
      <c r="DU29">
        <v>1010</v>
      </c>
      <c r="DV29" t="s">
        <v>22</v>
      </c>
      <c r="DW29" t="s">
        <v>22</v>
      </c>
      <c r="DX29">
        <v>1</v>
      </c>
      <c r="EE29">
        <v>38092698</v>
      </c>
      <c r="EF29">
        <v>3</v>
      </c>
      <c r="EG29" t="s">
        <v>16</v>
      </c>
      <c r="EH29">
        <v>0</v>
      </c>
      <c r="EI29" t="s">
        <v>3</v>
      </c>
      <c r="EJ29">
        <v>2</v>
      </c>
      <c r="EK29">
        <v>108001</v>
      </c>
      <c r="EL29" t="s">
        <v>56</v>
      </c>
      <c r="EM29" t="s">
        <v>57</v>
      </c>
      <c r="EO29" t="s">
        <v>3</v>
      </c>
      <c r="EQ29">
        <v>0</v>
      </c>
      <c r="ER29">
        <v>38.380000000000003</v>
      </c>
      <c r="ES29">
        <v>38.380000000000003</v>
      </c>
      <c r="ET29">
        <v>0</v>
      </c>
      <c r="EU29">
        <v>0</v>
      </c>
      <c r="EV29">
        <v>0</v>
      </c>
      <c r="EW29">
        <v>0</v>
      </c>
      <c r="EX29">
        <v>0</v>
      </c>
      <c r="FQ29">
        <v>0</v>
      </c>
      <c r="FR29">
        <f>ROUND(IF(AND(BH29=3,BI29=3),P29,0),2)</f>
        <v>0</v>
      </c>
      <c r="FS29">
        <v>0</v>
      </c>
      <c r="FX29">
        <v>95</v>
      </c>
      <c r="FY29">
        <v>65</v>
      </c>
      <c r="GA29" t="s">
        <v>3</v>
      </c>
      <c r="GD29">
        <v>0</v>
      </c>
      <c r="GF29">
        <v>-1237183262</v>
      </c>
      <c r="GG29">
        <v>1</v>
      </c>
      <c r="GH29">
        <v>1</v>
      </c>
      <c r="GI29">
        <v>4</v>
      </c>
      <c r="GJ29">
        <v>0</v>
      </c>
      <c r="GK29">
        <f>ROUND(R29*(R12)/100,2)</f>
        <v>0</v>
      </c>
      <c r="GL29">
        <f>ROUND(IF(AND(BH29=3,BI29=3,FS29&lt;&gt;0),P29,0),2)</f>
        <v>0</v>
      </c>
      <c r="GM29">
        <f>ROUND(O29+X29+Y29+GK29,2)+GX29</f>
        <v>584.14</v>
      </c>
      <c r="GN29">
        <f>IF(OR(BI29=0,BI29=1),ROUND(O29+X29+Y29+GK29,2),0)</f>
        <v>0</v>
      </c>
      <c r="GO29">
        <f>IF(BI29=2,ROUND(O29+X29+Y29+GK29,2),0)</f>
        <v>584.14</v>
      </c>
      <c r="GP29">
        <f>IF(BI29=4,ROUND(O29+X29+Y29+GK29,2)+GX29,0)</f>
        <v>0</v>
      </c>
      <c r="GR29">
        <v>0</v>
      </c>
      <c r="GS29">
        <v>3</v>
      </c>
      <c r="GT29">
        <v>0</v>
      </c>
      <c r="GU29" t="s">
        <v>3</v>
      </c>
      <c r="GV29">
        <f>ROUND(GT29,2)</f>
        <v>0</v>
      </c>
      <c r="GW29">
        <v>1</v>
      </c>
      <c r="GX29">
        <f>ROUND(GV29*GW29*I29,2)</f>
        <v>0</v>
      </c>
      <c r="HA29">
        <v>0</v>
      </c>
      <c r="HB29">
        <v>0</v>
      </c>
      <c r="IK29">
        <v>0</v>
      </c>
    </row>
    <row r="30" spans="1:245" x14ac:dyDescent="0.2">
      <c r="A30">
        <v>17</v>
      </c>
      <c r="B30">
        <v>1</v>
      </c>
      <c r="C30">
        <f>ROW([5]SmtRes!A39)</f>
        <v>39</v>
      </c>
      <c r="D30">
        <f>ROW([5]EtalonRes!A35)</f>
        <v>35</v>
      </c>
      <c r="E30" t="s">
        <v>43</v>
      </c>
      <c r="F30" t="s">
        <v>63</v>
      </c>
      <c r="G30" t="s">
        <v>64</v>
      </c>
      <c r="H30" t="s">
        <v>14</v>
      </c>
      <c r="I30">
        <v>1</v>
      </c>
      <c r="J30">
        <v>0</v>
      </c>
      <c r="O30">
        <f>ROUND(CP30,2)</f>
        <v>3468.79</v>
      </c>
      <c r="P30">
        <f>ROUND(CQ30*I30,2)</f>
        <v>2679.56</v>
      </c>
      <c r="Q30">
        <f>ROUND(CR30*I30,2)</f>
        <v>525.77</v>
      </c>
      <c r="R30">
        <f>ROUND(CS30*I30,2)</f>
        <v>63.09</v>
      </c>
      <c r="S30">
        <f>ROUND(CT30*I30,2)</f>
        <v>263.45999999999998</v>
      </c>
      <c r="T30">
        <f>ROUND(CU30*I30,2)</f>
        <v>0</v>
      </c>
      <c r="U30">
        <f>CV30*I30</f>
        <v>3.49</v>
      </c>
      <c r="V30">
        <f>CW30*I30</f>
        <v>0.66</v>
      </c>
      <c r="W30">
        <f>ROUND(CX30*I30,2)</f>
        <v>0</v>
      </c>
      <c r="X30">
        <f>ROUND(CY30,2)</f>
        <v>310.22000000000003</v>
      </c>
      <c r="Y30">
        <f>ROUND(CZ30,2)</f>
        <v>212.26</v>
      </c>
      <c r="AA30">
        <v>39048619</v>
      </c>
      <c r="AB30">
        <f>ROUND((AC30+AD30+AF30),2)</f>
        <v>455.82</v>
      </c>
      <c r="AC30">
        <f>ROUND((ES30),2)</f>
        <v>352.11</v>
      </c>
      <c r="AD30">
        <f>ROUND((((ET30)-(EU30))+AE30),2)</f>
        <v>69.09</v>
      </c>
      <c r="AE30">
        <f>ROUND((EU30),2)</f>
        <v>8.2899999999999991</v>
      </c>
      <c r="AF30">
        <f>ROUND((EV30),2)</f>
        <v>34.619999999999997</v>
      </c>
      <c r="AG30">
        <f>ROUND((AP30),2)</f>
        <v>0</v>
      </c>
      <c r="AH30">
        <f>(EW30)</f>
        <v>3.49</v>
      </c>
      <c r="AI30">
        <f>(EX30)</f>
        <v>0.66</v>
      </c>
      <c r="AJ30">
        <f>ROUND((AS30),2)</f>
        <v>0</v>
      </c>
      <c r="AK30">
        <v>455.82</v>
      </c>
      <c r="AL30">
        <v>352.11</v>
      </c>
      <c r="AM30">
        <v>69.09</v>
      </c>
      <c r="AN30">
        <v>8.2899999999999991</v>
      </c>
      <c r="AO30">
        <v>34.619999999999997</v>
      </c>
      <c r="AP30">
        <v>0</v>
      </c>
      <c r="AQ30">
        <v>3.49</v>
      </c>
      <c r="AR30">
        <v>0.66</v>
      </c>
      <c r="AS30">
        <v>0</v>
      </c>
      <c r="AT30">
        <v>95</v>
      </c>
      <c r="AU30">
        <v>65</v>
      </c>
      <c r="AV30">
        <v>1</v>
      </c>
      <c r="AW30">
        <v>1</v>
      </c>
      <c r="AZ30">
        <v>7.61</v>
      </c>
      <c r="BA30">
        <v>7.61</v>
      </c>
      <c r="BB30">
        <v>7.61</v>
      </c>
      <c r="BC30">
        <v>7.61</v>
      </c>
      <c r="BD30" t="s">
        <v>3</v>
      </c>
      <c r="BE30" t="s">
        <v>3</v>
      </c>
      <c r="BF30" t="s">
        <v>3</v>
      </c>
      <c r="BG30" t="s">
        <v>3</v>
      </c>
      <c r="BH30">
        <v>0</v>
      </c>
      <c r="BI30">
        <v>2</v>
      </c>
      <c r="BJ30" t="s">
        <v>65</v>
      </c>
      <c r="BM30">
        <v>108001</v>
      </c>
      <c r="BN30">
        <v>0</v>
      </c>
      <c r="BO30" t="s">
        <v>3</v>
      </c>
      <c r="BP30">
        <v>0</v>
      </c>
      <c r="BQ30">
        <v>3</v>
      </c>
      <c r="BR30">
        <v>0</v>
      </c>
      <c r="BS30">
        <v>7.61</v>
      </c>
      <c r="BT30">
        <v>1</v>
      </c>
      <c r="BU30">
        <v>1</v>
      </c>
      <c r="BV30">
        <v>1</v>
      </c>
      <c r="BW30">
        <v>1</v>
      </c>
      <c r="BX30">
        <v>1</v>
      </c>
      <c r="BY30" t="s">
        <v>3</v>
      </c>
      <c r="BZ30">
        <v>95</v>
      </c>
      <c r="CA30">
        <v>65</v>
      </c>
      <c r="CF30">
        <v>0</v>
      </c>
      <c r="CG30">
        <v>0</v>
      </c>
      <c r="CM30">
        <v>0</v>
      </c>
      <c r="CN30" t="s">
        <v>3</v>
      </c>
      <c r="CO30">
        <v>0</v>
      </c>
      <c r="CP30">
        <f>(P30+Q30+S30)</f>
        <v>3468.79</v>
      </c>
      <c r="CQ30">
        <f>AC30*BC30</f>
        <v>2679.5571</v>
      </c>
      <c r="CR30">
        <f>AD30*BB30</f>
        <v>525.7749</v>
      </c>
      <c r="CS30">
        <f>AE30*BS30</f>
        <v>63.086899999999993</v>
      </c>
      <c r="CT30">
        <f>AF30*BA30</f>
        <v>263.45819999999998</v>
      </c>
      <c r="CU30">
        <f>AG30</f>
        <v>0</v>
      </c>
      <c r="CV30">
        <f>AH30</f>
        <v>3.49</v>
      </c>
      <c r="CW30">
        <f>AI30</f>
        <v>0.66</v>
      </c>
      <c r="CX30">
        <f>AJ30</f>
        <v>0</v>
      </c>
      <c r="CY30">
        <f>(((S30+R30)*AT30)/100)</f>
        <v>310.22249999999997</v>
      </c>
      <c r="CZ30">
        <f>(((S30+R30)*AU30)/100)</f>
        <v>212.25749999999996</v>
      </c>
      <c r="DC30" t="s">
        <v>3</v>
      </c>
      <c r="DD30" t="s">
        <v>3</v>
      </c>
      <c r="DE30" t="s">
        <v>3</v>
      </c>
      <c r="DF30" t="s">
        <v>3</v>
      </c>
      <c r="DG30" t="s">
        <v>3</v>
      </c>
      <c r="DH30" t="s">
        <v>3</v>
      </c>
      <c r="DI30" t="s">
        <v>3</v>
      </c>
      <c r="DJ30" t="s">
        <v>3</v>
      </c>
      <c r="DK30" t="s">
        <v>3</v>
      </c>
      <c r="DL30" t="s">
        <v>3</v>
      </c>
      <c r="DM30" t="s">
        <v>3</v>
      </c>
      <c r="DN30">
        <v>0</v>
      </c>
      <c r="DO30">
        <v>0</v>
      </c>
      <c r="DP30">
        <v>1</v>
      </c>
      <c r="DQ30">
        <v>1</v>
      </c>
      <c r="DU30">
        <v>1013</v>
      </c>
      <c r="DV30" t="s">
        <v>14</v>
      </c>
      <c r="DW30" t="s">
        <v>14</v>
      </c>
      <c r="DX30">
        <v>1</v>
      </c>
      <c r="EE30">
        <v>38092698</v>
      </c>
      <c r="EF30">
        <v>3</v>
      </c>
      <c r="EG30" t="s">
        <v>16</v>
      </c>
      <c r="EH30">
        <v>0</v>
      </c>
      <c r="EI30" t="s">
        <v>3</v>
      </c>
      <c r="EJ30">
        <v>2</v>
      </c>
      <c r="EK30">
        <v>108001</v>
      </c>
      <c r="EL30" t="s">
        <v>56</v>
      </c>
      <c r="EM30" t="s">
        <v>57</v>
      </c>
      <c r="EO30" t="s">
        <v>3</v>
      </c>
      <c r="EQ30">
        <v>0</v>
      </c>
      <c r="ER30">
        <v>455.82</v>
      </c>
      <c r="ES30">
        <v>352.11</v>
      </c>
      <c r="ET30">
        <v>69.09</v>
      </c>
      <c r="EU30">
        <v>8.2899999999999991</v>
      </c>
      <c r="EV30">
        <v>34.619999999999997</v>
      </c>
      <c r="EW30">
        <v>3.49</v>
      </c>
      <c r="EX30">
        <v>0.66</v>
      </c>
      <c r="EY30">
        <v>0</v>
      </c>
      <c r="FQ30">
        <v>0</v>
      </c>
      <c r="FR30">
        <f>ROUND(IF(AND(BH30=3,BI30=3),P30,0),2)</f>
        <v>0</v>
      </c>
      <c r="FS30">
        <v>0</v>
      </c>
      <c r="FX30">
        <v>95</v>
      </c>
      <c r="FY30">
        <v>65</v>
      </c>
      <c r="GA30" t="s">
        <v>3</v>
      </c>
      <c r="GD30">
        <v>0</v>
      </c>
      <c r="GF30">
        <v>1330464788</v>
      </c>
      <c r="GG30">
        <v>1</v>
      </c>
      <c r="GH30">
        <v>1</v>
      </c>
      <c r="GI30">
        <v>4</v>
      </c>
      <c r="GJ30">
        <v>0</v>
      </c>
      <c r="GK30">
        <f>ROUND(R30*(R12)/100,2)</f>
        <v>0</v>
      </c>
      <c r="GL30">
        <f>ROUND(IF(AND(BH30=3,BI30=3,FS30&lt;&gt;0),P30,0),2)</f>
        <v>0</v>
      </c>
      <c r="GM30">
        <f>ROUND(O30+X30+Y30+GK30,2)+GX30</f>
        <v>3991.27</v>
      </c>
      <c r="GN30">
        <f>IF(OR(BI30=0,BI30=1),ROUND(O30+X30+Y30+GK30,2),0)</f>
        <v>0</v>
      </c>
      <c r="GO30">
        <f>IF(BI30=2,ROUND(O30+X30+Y30+GK30,2),0)</f>
        <v>3991.27</v>
      </c>
      <c r="GP30">
        <f>IF(BI30=4,ROUND(O30+X30+Y30+GK30,2)+GX30,0)</f>
        <v>0</v>
      </c>
      <c r="GR30">
        <v>0</v>
      </c>
      <c r="GS30">
        <v>3</v>
      </c>
      <c r="GT30">
        <v>0</v>
      </c>
      <c r="GU30" t="s">
        <v>3</v>
      </c>
      <c r="GV30">
        <f>ROUND(GT30,2)</f>
        <v>0</v>
      </c>
      <c r="GW30">
        <v>1</v>
      </c>
      <c r="GX30">
        <f>ROUND(GV30*GW30*I30,2)</f>
        <v>0</v>
      </c>
      <c r="HA30">
        <v>0</v>
      </c>
      <c r="HB30">
        <v>0</v>
      </c>
      <c r="IK30">
        <v>0</v>
      </c>
    </row>
    <row r="31" spans="1:245" x14ac:dyDescent="0.2">
      <c r="A31">
        <v>18</v>
      </c>
      <c r="B31">
        <v>1</v>
      </c>
      <c r="C31">
        <v>39</v>
      </c>
      <c r="E31" t="s">
        <v>47</v>
      </c>
      <c r="F31" t="s">
        <v>67</v>
      </c>
      <c r="G31" t="s">
        <v>68</v>
      </c>
      <c r="H31" t="s">
        <v>14</v>
      </c>
      <c r="I31">
        <f>I30*J31</f>
        <v>1</v>
      </c>
      <c r="J31">
        <v>1</v>
      </c>
      <c r="O31">
        <f>ROUND(CP31,2)</f>
        <v>1135.56</v>
      </c>
      <c r="P31">
        <f>ROUND(CQ31*I31,2)</f>
        <v>1135.56</v>
      </c>
      <c r="Q31">
        <f>ROUND(CR31*I31,2)</f>
        <v>0</v>
      </c>
      <c r="R31">
        <f>ROUND(CS31*I31,2)</f>
        <v>0</v>
      </c>
      <c r="S31">
        <f>ROUND(CT31*I31,2)</f>
        <v>0</v>
      </c>
      <c r="T31">
        <f>ROUND(CU31*I31,2)</f>
        <v>0</v>
      </c>
      <c r="U31">
        <f>CV31*I31</f>
        <v>0</v>
      </c>
      <c r="V31">
        <f>CW31*I31</f>
        <v>0</v>
      </c>
      <c r="W31">
        <f>ROUND(CX31*I31,2)</f>
        <v>0</v>
      </c>
      <c r="X31">
        <f>ROUND(CY31,2)</f>
        <v>0</v>
      </c>
      <c r="Y31">
        <f>ROUND(CZ31,2)</f>
        <v>0</v>
      </c>
      <c r="AA31">
        <v>39048619</v>
      </c>
      <c r="AB31">
        <f>ROUND((AC31+AD31+AF31),2)</f>
        <v>149.22</v>
      </c>
      <c r="AC31">
        <f>ROUND((ES31),2)</f>
        <v>149.22</v>
      </c>
      <c r="AD31">
        <f>ROUND((((ET31)-(EU31))+AE31),2)</f>
        <v>0</v>
      </c>
      <c r="AE31">
        <f>ROUND((EU31),2)</f>
        <v>0</v>
      </c>
      <c r="AF31">
        <f>ROUND((EV31),2)</f>
        <v>0</v>
      </c>
      <c r="AG31">
        <f>ROUND((AP31),2)</f>
        <v>0</v>
      </c>
      <c r="AH31">
        <f>(EW31)</f>
        <v>0</v>
      </c>
      <c r="AI31">
        <f>(EX31)</f>
        <v>0</v>
      </c>
      <c r="AJ31">
        <f>ROUND((AS31),2)</f>
        <v>0</v>
      </c>
      <c r="AK31">
        <v>149.22</v>
      </c>
      <c r="AL31">
        <v>149.22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  <c r="AS31">
        <v>0</v>
      </c>
      <c r="AT31">
        <v>95</v>
      </c>
      <c r="AU31">
        <v>65</v>
      </c>
      <c r="AV31">
        <v>1</v>
      </c>
      <c r="AW31">
        <v>1</v>
      </c>
      <c r="AZ31">
        <v>7.61</v>
      </c>
      <c r="BA31">
        <v>1</v>
      </c>
      <c r="BB31">
        <v>1</v>
      </c>
      <c r="BC31">
        <v>7.61</v>
      </c>
      <c r="BD31" t="s">
        <v>3</v>
      </c>
      <c r="BE31" t="s">
        <v>3</v>
      </c>
      <c r="BF31" t="s">
        <v>3</v>
      </c>
      <c r="BG31" t="s">
        <v>3</v>
      </c>
      <c r="BH31">
        <v>3</v>
      </c>
      <c r="BI31">
        <v>2</v>
      </c>
      <c r="BJ31" t="s">
        <v>3</v>
      </c>
      <c r="BM31">
        <v>108001</v>
      </c>
      <c r="BN31">
        <v>0</v>
      </c>
      <c r="BO31" t="s">
        <v>3</v>
      </c>
      <c r="BP31">
        <v>0</v>
      </c>
      <c r="BQ31">
        <v>3</v>
      </c>
      <c r="BR31">
        <v>0</v>
      </c>
      <c r="BS31">
        <v>1</v>
      </c>
      <c r="BT31">
        <v>1</v>
      </c>
      <c r="BU31">
        <v>1</v>
      </c>
      <c r="BV31">
        <v>1</v>
      </c>
      <c r="BW31">
        <v>1</v>
      </c>
      <c r="BX31">
        <v>1</v>
      </c>
      <c r="BY31" t="s">
        <v>3</v>
      </c>
      <c r="BZ31">
        <v>95</v>
      </c>
      <c r="CA31">
        <v>65</v>
      </c>
      <c r="CF31">
        <v>0</v>
      </c>
      <c r="CG31">
        <v>0</v>
      </c>
      <c r="CM31">
        <v>0</v>
      </c>
      <c r="CN31" t="s">
        <v>3</v>
      </c>
      <c r="CO31">
        <v>0</v>
      </c>
      <c r="CP31">
        <f>(P31+Q31+S31)</f>
        <v>1135.56</v>
      </c>
      <c r="CQ31">
        <f>AC31*BC31</f>
        <v>1135.5642</v>
      </c>
      <c r="CR31">
        <f>AD31*BB31</f>
        <v>0</v>
      </c>
      <c r="CS31">
        <f>AE31*BS31</f>
        <v>0</v>
      </c>
      <c r="CT31">
        <f>AF31*BA31</f>
        <v>0</v>
      </c>
      <c r="CU31">
        <f>AG31</f>
        <v>0</v>
      </c>
      <c r="CV31">
        <f>AH31</f>
        <v>0</v>
      </c>
      <c r="CW31">
        <f>AI31</f>
        <v>0</v>
      </c>
      <c r="CX31">
        <f>AJ31</f>
        <v>0</v>
      </c>
      <c r="CY31">
        <f>(((S31+R31)*AT31)/100)</f>
        <v>0</v>
      </c>
      <c r="CZ31">
        <f>(((S31+R31)*AU31)/100)</f>
        <v>0</v>
      </c>
      <c r="DC31" t="s">
        <v>3</v>
      </c>
      <c r="DD31" t="s">
        <v>3</v>
      </c>
      <c r="DE31" t="s">
        <v>3</v>
      </c>
      <c r="DF31" t="s">
        <v>3</v>
      </c>
      <c r="DG31" t="s">
        <v>3</v>
      </c>
      <c r="DH31" t="s">
        <v>3</v>
      </c>
      <c r="DI31" t="s">
        <v>3</v>
      </c>
      <c r="DJ31" t="s">
        <v>3</v>
      </c>
      <c r="DK31" t="s">
        <v>3</v>
      </c>
      <c r="DL31" t="s">
        <v>3</v>
      </c>
      <c r="DM31" t="s">
        <v>3</v>
      </c>
      <c r="DN31">
        <v>0</v>
      </c>
      <c r="DO31">
        <v>0</v>
      </c>
      <c r="DP31">
        <v>1</v>
      </c>
      <c r="DQ31">
        <v>1</v>
      </c>
      <c r="DU31">
        <v>1013</v>
      </c>
      <c r="DV31" t="s">
        <v>14</v>
      </c>
      <c r="DW31" t="s">
        <v>14</v>
      </c>
      <c r="DX31">
        <v>1</v>
      </c>
      <c r="EE31">
        <v>38092698</v>
      </c>
      <c r="EF31">
        <v>3</v>
      </c>
      <c r="EG31" t="s">
        <v>16</v>
      </c>
      <c r="EH31">
        <v>0</v>
      </c>
      <c r="EI31" t="s">
        <v>3</v>
      </c>
      <c r="EJ31">
        <v>2</v>
      </c>
      <c r="EK31">
        <v>108001</v>
      </c>
      <c r="EL31" t="s">
        <v>56</v>
      </c>
      <c r="EM31" t="s">
        <v>57</v>
      </c>
      <c r="EO31" t="s">
        <v>3</v>
      </c>
      <c r="EQ31">
        <v>0</v>
      </c>
      <c r="ER31">
        <v>1135.5899999999999</v>
      </c>
      <c r="ES31">
        <v>149.22</v>
      </c>
      <c r="ET31">
        <v>0</v>
      </c>
      <c r="EU31">
        <v>0</v>
      </c>
      <c r="EV31">
        <v>0</v>
      </c>
      <c r="EW31">
        <v>0</v>
      </c>
      <c r="EX31">
        <v>0</v>
      </c>
      <c r="EZ31">
        <v>5</v>
      </c>
      <c r="FC31">
        <v>1</v>
      </c>
      <c r="FD31">
        <v>18</v>
      </c>
      <c r="FF31">
        <v>1340</v>
      </c>
      <c r="FQ31">
        <v>0</v>
      </c>
      <c r="FR31">
        <f>ROUND(IF(AND(BH31=3,BI31=3),P31,0),2)</f>
        <v>0</v>
      </c>
      <c r="FS31">
        <v>0</v>
      </c>
      <c r="FX31">
        <v>95</v>
      </c>
      <c r="FY31">
        <v>65</v>
      </c>
      <c r="GA31" t="s">
        <v>69</v>
      </c>
      <c r="GD31">
        <v>0</v>
      </c>
      <c r="GF31">
        <v>406860862</v>
      </c>
      <c r="GG31">
        <v>1</v>
      </c>
      <c r="GH31">
        <v>3</v>
      </c>
      <c r="GI31">
        <v>4</v>
      </c>
      <c r="GJ31">
        <v>0</v>
      </c>
      <c r="GK31">
        <f>ROUND(R31*(R12)/100,2)</f>
        <v>0</v>
      </c>
      <c r="GL31">
        <f>ROUND(IF(AND(BH31=3,BI31=3,FS31&lt;&gt;0),P31,0),2)</f>
        <v>0</v>
      </c>
      <c r="GM31">
        <f>ROUND(O31+X31+Y31+GK31,2)+GX31</f>
        <v>1135.56</v>
      </c>
      <c r="GN31">
        <f>IF(OR(BI31=0,BI31=1),ROUND(O31+X31+Y31+GK31,2),0)</f>
        <v>0</v>
      </c>
      <c r="GO31">
        <f>IF(BI31=2,ROUND(O31+X31+Y31+GK31,2),0)</f>
        <v>1135.56</v>
      </c>
      <c r="GP31">
        <f>IF(BI31=4,ROUND(O31+X31+Y31+GK31,2)+GX31,0)</f>
        <v>0</v>
      </c>
      <c r="GR31">
        <v>1</v>
      </c>
      <c r="GS31">
        <v>1</v>
      </c>
      <c r="GT31">
        <v>0</v>
      </c>
      <c r="GU31" t="s">
        <v>3</v>
      </c>
      <c r="GV31">
        <f>ROUND(GT31,2)</f>
        <v>0</v>
      </c>
      <c r="GW31">
        <v>1</v>
      </c>
      <c r="GX31">
        <f>ROUND(GV31*GW31*I31,2)</f>
        <v>0</v>
      </c>
      <c r="HA31">
        <v>0</v>
      </c>
      <c r="HB31">
        <v>0</v>
      </c>
      <c r="IK31">
        <v>0</v>
      </c>
    </row>
    <row r="32" spans="1:245" x14ac:dyDescent="0.2">
      <c r="A32">
        <v>17</v>
      </c>
      <c r="B32">
        <v>1</v>
      </c>
      <c r="C32">
        <f>ROW([5]SmtRes!A45)</f>
        <v>45</v>
      </c>
      <c r="D32">
        <f>ROW([5]EtalonRes!A40)</f>
        <v>40</v>
      </c>
      <c r="E32" t="s">
        <v>51</v>
      </c>
      <c r="F32" t="s">
        <v>71</v>
      </c>
      <c r="G32" t="s">
        <v>72</v>
      </c>
      <c r="H32" t="s">
        <v>14</v>
      </c>
      <c r="I32">
        <v>53</v>
      </c>
      <c r="J32">
        <v>0</v>
      </c>
      <c r="O32">
        <f>ROUND(CP32,2)</f>
        <v>12410.47</v>
      </c>
      <c r="P32">
        <f>ROUND(CQ32*I32,2)</f>
        <v>5094.0600000000004</v>
      </c>
      <c r="Q32">
        <f>ROUND(CR32*I32,2)</f>
        <v>0</v>
      </c>
      <c r="R32">
        <f>ROUND(CS32*I32,2)</f>
        <v>0</v>
      </c>
      <c r="S32">
        <f>ROUND(CT32*I32,2)</f>
        <v>7316.41</v>
      </c>
      <c r="T32">
        <f>ROUND(CU32*I32,2)</f>
        <v>0</v>
      </c>
      <c r="U32">
        <f>CV32*I32</f>
        <v>106</v>
      </c>
      <c r="V32">
        <f>CW32*I32</f>
        <v>0</v>
      </c>
      <c r="W32">
        <f>ROUND(CX32*I32,2)</f>
        <v>0</v>
      </c>
      <c r="X32">
        <f>ROUND(CY32,2)</f>
        <v>6731.1</v>
      </c>
      <c r="Y32">
        <f>ROUND(CZ32,2)</f>
        <v>4755.67</v>
      </c>
      <c r="AA32">
        <v>39048619</v>
      </c>
      <c r="AB32">
        <f>ROUND((AC32+AD32+AF32),2)</f>
        <v>30.77</v>
      </c>
      <c r="AC32">
        <f>ROUND((ES32),2)</f>
        <v>12.63</v>
      </c>
      <c r="AD32">
        <f>ROUND((((ET32)-(EU32))+AE32),2)</f>
        <v>0</v>
      </c>
      <c r="AE32">
        <f>ROUND((EU32),2)</f>
        <v>0</v>
      </c>
      <c r="AF32">
        <f>ROUND((EV32),2)</f>
        <v>18.14</v>
      </c>
      <c r="AG32">
        <f>ROUND((AP32),2)</f>
        <v>0</v>
      </c>
      <c r="AH32">
        <f>(EW32)</f>
        <v>2</v>
      </c>
      <c r="AI32">
        <f>(EX32)</f>
        <v>0</v>
      </c>
      <c r="AJ32">
        <f>ROUND((AS32),2)</f>
        <v>0</v>
      </c>
      <c r="AK32">
        <v>30.77</v>
      </c>
      <c r="AL32">
        <v>12.63</v>
      </c>
      <c r="AM32">
        <v>0</v>
      </c>
      <c r="AN32">
        <v>0</v>
      </c>
      <c r="AO32">
        <v>18.14</v>
      </c>
      <c r="AP32">
        <v>0</v>
      </c>
      <c r="AQ32">
        <v>2</v>
      </c>
      <c r="AR32">
        <v>0</v>
      </c>
      <c r="AS32">
        <v>0</v>
      </c>
      <c r="AT32">
        <v>92</v>
      </c>
      <c r="AU32">
        <v>65</v>
      </c>
      <c r="AV32">
        <v>1</v>
      </c>
      <c r="AW32">
        <v>1</v>
      </c>
      <c r="AZ32">
        <v>7.61</v>
      </c>
      <c r="BA32">
        <v>7.61</v>
      </c>
      <c r="BB32">
        <v>7.61</v>
      </c>
      <c r="BC32">
        <v>7.61</v>
      </c>
      <c r="BD32" t="s">
        <v>3</v>
      </c>
      <c r="BE32" t="s">
        <v>3</v>
      </c>
      <c r="BF32" t="s">
        <v>3</v>
      </c>
      <c r="BG32" t="s">
        <v>3</v>
      </c>
      <c r="BH32">
        <v>0</v>
      </c>
      <c r="BI32">
        <v>2</v>
      </c>
      <c r="BJ32" t="s">
        <v>73</v>
      </c>
      <c r="BM32">
        <v>110004</v>
      </c>
      <c r="BN32">
        <v>0</v>
      </c>
      <c r="BO32" t="s">
        <v>3</v>
      </c>
      <c r="BP32">
        <v>0</v>
      </c>
      <c r="BQ32">
        <v>3</v>
      </c>
      <c r="BR32">
        <v>0</v>
      </c>
      <c r="BS32">
        <v>7.61</v>
      </c>
      <c r="BT32">
        <v>1</v>
      </c>
      <c r="BU32">
        <v>1</v>
      </c>
      <c r="BV32">
        <v>1</v>
      </c>
      <c r="BW32">
        <v>1</v>
      </c>
      <c r="BX32">
        <v>1</v>
      </c>
      <c r="BY32" t="s">
        <v>3</v>
      </c>
      <c r="BZ32">
        <v>92</v>
      </c>
      <c r="CA32">
        <v>65</v>
      </c>
      <c r="CF32">
        <v>0</v>
      </c>
      <c r="CG32">
        <v>0</v>
      </c>
      <c r="CM32">
        <v>0</v>
      </c>
      <c r="CN32" t="s">
        <v>3</v>
      </c>
      <c r="CO32">
        <v>0</v>
      </c>
      <c r="CP32">
        <f>(P32+Q32+S32)</f>
        <v>12410.470000000001</v>
      </c>
      <c r="CQ32">
        <f>AC32*BC32</f>
        <v>96.114300000000014</v>
      </c>
      <c r="CR32">
        <f>AD32*BB32</f>
        <v>0</v>
      </c>
      <c r="CS32">
        <f>AE32*BS32</f>
        <v>0</v>
      </c>
      <c r="CT32">
        <f>AF32*BA32</f>
        <v>138.0454</v>
      </c>
      <c r="CU32">
        <f>AG32</f>
        <v>0</v>
      </c>
      <c r="CV32">
        <f>AH32</f>
        <v>2</v>
      </c>
      <c r="CW32">
        <f>AI32</f>
        <v>0</v>
      </c>
      <c r="CX32">
        <f>AJ32</f>
        <v>0</v>
      </c>
      <c r="CY32">
        <f>(((S32+R32)*AT32)/100)</f>
        <v>6731.0972000000002</v>
      </c>
      <c r="CZ32">
        <f>(((S32+R32)*AU32)/100)</f>
        <v>4755.6664999999994</v>
      </c>
      <c r="DC32" t="s">
        <v>3</v>
      </c>
      <c r="DD32" t="s">
        <v>3</v>
      </c>
      <c r="DE32" t="s">
        <v>3</v>
      </c>
      <c r="DF32" t="s">
        <v>3</v>
      </c>
      <c r="DG32" t="s">
        <v>3</v>
      </c>
      <c r="DH32" t="s">
        <v>3</v>
      </c>
      <c r="DI32" t="s">
        <v>3</v>
      </c>
      <c r="DJ32" t="s">
        <v>3</v>
      </c>
      <c r="DK32" t="s">
        <v>3</v>
      </c>
      <c r="DL32" t="s">
        <v>3</v>
      </c>
      <c r="DM32" t="s">
        <v>3</v>
      </c>
      <c r="DN32">
        <v>0</v>
      </c>
      <c r="DO32">
        <v>0</v>
      </c>
      <c r="DP32">
        <v>1</v>
      </c>
      <c r="DQ32">
        <v>1</v>
      </c>
      <c r="DU32">
        <v>1013</v>
      </c>
      <c r="DV32" t="s">
        <v>14</v>
      </c>
      <c r="DW32" t="s">
        <v>14</v>
      </c>
      <c r="DX32">
        <v>1</v>
      </c>
      <c r="EE32">
        <v>38092702</v>
      </c>
      <c r="EF32">
        <v>3</v>
      </c>
      <c r="EG32" t="s">
        <v>16</v>
      </c>
      <c r="EH32">
        <v>0</v>
      </c>
      <c r="EI32" t="s">
        <v>3</v>
      </c>
      <c r="EJ32">
        <v>2</v>
      </c>
      <c r="EK32">
        <v>110004</v>
      </c>
      <c r="EL32" t="s">
        <v>24</v>
      </c>
      <c r="EM32" t="s">
        <v>18</v>
      </c>
      <c r="EO32" t="s">
        <v>3</v>
      </c>
      <c r="EQ32">
        <v>0</v>
      </c>
      <c r="ER32">
        <v>30.77</v>
      </c>
      <c r="ES32">
        <v>12.63</v>
      </c>
      <c r="ET32">
        <v>0</v>
      </c>
      <c r="EU32">
        <v>0</v>
      </c>
      <c r="EV32">
        <v>18.14</v>
      </c>
      <c r="EW32">
        <v>2</v>
      </c>
      <c r="EX32">
        <v>0</v>
      </c>
      <c r="EY32">
        <v>0</v>
      </c>
      <c r="FQ32">
        <v>0</v>
      </c>
      <c r="FR32">
        <f>ROUND(IF(AND(BH32=3,BI32=3),P32,0),2)</f>
        <v>0</v>
      </c>
      <c r="FS32">
        <v>0</v>
      </c>
      <c r="FX32">
        <v>92</v>
      </c>
      <c r="FY32">
        <v>65</v>
      </c>
      <c r="GA32" t="s">
        <v>3</v>
      </c>
      <c r="GD32">
        <v>0</v>
      </c>
      <c r="GF32">
        <v>-1929198871</v>
      </c>
      <c r="GG32">
        <v>1</v>
      </c>
      <c r="GH32">
        <v>1</v>
      </c>
      <c r="GI32">
        <v>4</v>
      </c>
      <c r="GJ32">
        <v>0</v>
      </c>
      <c r="GK32">
        <f>ROUND(R32*(R12)/100,2)</f>
        <v>0</v>
      </c>
      <c r="GL32">
        <f>ROUND(IF(AND(BH32=3,BI32=3,FS32&lt;&gt;0),P32,0),2)</f>
        <v>0</v>
      </c>
      <c r="GM32">
        <f>ROUND(O32+X32+Y32+GK32,2)+GX32</f>
        <v>23897.24</v>
      </c>
      <c r="GN32">
        <f>IF(OR(BI32=0,BI32=1),ROUND(O32+X32+Y32+GK32,2),0)</f>
        <v>0</v>
      </c>
      <c r="GO32">
        <f>IF(BI32=2,ROUND(O32+X32+Y32+GK32,2),0)</f>
        <v>23897.24</v>
      </c>
      <c r="GP32">
        <f>IF(BI32=4,ROUND(O32+X32+Y32+GK32,2)+GX32,0)</f>
        <v>0</v>
      </c>
      <c r="GR32">
        <v>0</v>
      </c>
      <c r="GS32">
        <v>3</v>
      </c>
      <c r="GT32">
        <v>0</v>
      </c>
      <c r="GU32" t="s">
        <v>3</v>
      </c>
      <c r="GV32">
        <f>ROUND(GT32,2)</f>
        <v>0</v>
      </c>
      <c r="GW32">
        <v>1</v>
      </c>
      <c r="GX32">
        <f>ROUND(GV32*GW32*I32,2)</f>
        <v>0</v>
      </c>
      <c r="HA32">
        <v>0</v>
      </c>
      <c r="HB32">
        <v>0</v>
      </c>
      <c r="IK32">
        <v>0</v>
      </c>
    </row>
    <row r="33" spans="1:245" x14ac:dyDescent="0.2">
      <c r="A33">
        <v>18</v>
      </c>
      <c r="B33">
        <v>1</v>
      </c>
      <c r="C33">
        <v>45</v>
      </c>
      <c r="E33" t="s">
        <v>58</v>
      </c>
      <c r="F33" t="s">
        <v>75</v>
      </c>
      <c r="G33" t="s">
        <v>76</v>
      </c>
      <c r="H33" t="s">
        <v>14</v>
      </c>
      <c r="I33">
        <f>I32*J33</f>
        <v>53</v>
      </c>
      <c r="J33">
        <v>1</v>
      </c>
      <c r="O33">
        <f>ROUND(CP33,2)</f>
        <v>59108.01</v>
      </c>
      <c r="P33">
        <f>ROUND(CQ33*I33,2)</f>
        <v>59108.01</v>
      </c>
      <c r="Q33">
        <f>ROUND(CR33*I33,2)</f>
        <v>0</v>
      </c>
      <c r="R33">
        <f>ROUND(CS33*I33,2)</f>
        <v>0</v>
      </c>
      <c r="S33">
        <f>ROUND(CT33*I33,2)</f>
        <v>0</v>
      </c>
      <c r="T33">
        <f>ROUND(CU33*I33,2)</f>
        <v>0</v>
      </c>
      <c r="U33">
        <f>CV33*I33</f>
        <v>0</v>
      </c>
      <c r="V33">
        <f>CW33*I33</f>
        <v>0</v>
      </c>
      <c r="W33">
        <f>ROUND(CX33*I33,2)</f>
        <v>0</v>
      </c>
      <c r="X33">
        <f>ROUND(CY33,2)</f>
        <v>0</v>
      </c>
      <c r="Y33">
        <f>ROUND(CZ33,2)</f>
        <v>0</v>
      </c>
      <c r="AA33">
        <v>39048619</v>
      </c>
      <c r="AB33">
        <f>ROUND((AC33+AD33+AF33),2)</f>
        <v>146.55000000000001</v>
      </c>
      <c r="AC33">
        <f>ROUND((ES33),2)</f>
        <v>146.55000000000001</v>
      </c>
      <c r="AD33">
        <f>ROUND((((ET33)-(EU33))+AE33),2)</f>
        <v>0</v>
      </c>
      <c r="AE33">
        <f>ROUND((EU33),2)</f>
        <v>0</v>
      </c>
      <c r="AF33">
        <f>ROUND((EV33),2)</f>
        <v>0</v>
      </c>
      <c r="AG33">
        <f>ROUND((AP33),2)</f>
        <v>0</v>
      </c>
      <c r="AH33">
        <f>(EW33)</f>
        <v>0</v>
      </c>
      <c r="AI33">
        <f>(EX33)</f>
        <v>0</v>
      </c>
      <c r="AJ33">
        <f>ROUND((AS33),2)</f>
        <v>0</v>
      </c>
      <c r="AK33">
        <v>146.55000000000001</v>
      </c>
      <c r="AL33">
        <v>146.55000000000001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  <c r="AS33">
        <v>0</v>
      </c>
      <c r="AT33">
        <v>92</v>
      </c>
      <c r="AU33">
        <v>65</v>
      </c>
      <c r="AV33">
        <v>1</v>
      </c>
      <c r="AW33">
        <v>1</v>
      </c>
      <c r="AZ33">
        <v>7.61</v>
      </c>
      <c r="BA33">
        <v>1</v>
      </c>
      <c r="BB33">
        <v>1</v>
      </c>
      <c r="BC33">
        <v>7.61</v>
      </c>
      <c r="BD33" t="s">
        <v>3</v>
      </c>
      <c r="BE33" t="s">
        <v>3</v>
      </c>
      <c r="BF33" t="s">
        <v>3</v>
      </c>
      <c r="BG33" t="s">
        <v>3</v>
      </c>
      <c r="BH33">
        <v>3</v>
      </c>
      <c r="BI33">
        <v>2</v>
      </c>
      <c r="BJ33" t="s">
        <v>3</v>
      </c>
      <c r="BM33">
        <v>110004</v>
      </c>
      <c r="BN33">
        <v>0</v>
      </c>
      <c r="BO33" t="s">
        <v>3</v>
      </c>
      <c r="BP33">
        <v>0</v>
      </c>
      <c r="BQ33">
        <v>3</v>
      </c>
      <c r="BR33">
        <v>0</v>
      </c>
      <c r="BS33">
        <v>1</v>
      </c>
      <c r="BT33">
        <v>1</v>
      </c>
      <c r="BU33">
        <v>1</v>
      </c>
      <c r="BV33">
        <v>1</v>
      </c>
      <c r="BW33">
        <v>1</v>
      </c>
      <c r="BX33">
        <v>1</v>
      </c>
      <c r="BY33" t="s">
        <v>3</v>
      </c>
      <c r="BZ33">
        <v>92</v>
      </c>
      <c r="CA33">
        <v>65</v>
      </c>
      <c r="CF33">
        <v>0</v>
      </c>
      <c r="CG33">
        <v>0</v>
      </c>
      <c r="CM33">
        <v>0</v>
      </c>
      <c r="CN33" t="s">
        <v>3</v>
      </c>
      <c r="CO33">
        <v>0</v>
      </c>
      <c r="CP33">
        <f>(P33+Q33+S33)</f>
        <v>59108.01</v>
      </c>
      <c r="CQ33">
        <f>AC33*BC33</f>
        <v>1115.2455000000002</v>
      </c>
      <c r="CR33">
        <f>AD33*BB33</f>
        <v>0</v>
      </c>
      <c r="CS33">
        <f>AE33*BS33</f>
        <v>0</v>
      </c>
      <c r="CT33">
        <f>AF33*BA33</f>
        <v>0</v>
      </c>
      <c r="CU33">
        <f>AG33</f>
        <v>0</v>
      </c>
      <c r="CV33">
        <f>AH33</f>
        <v>0</v>
      </c>
      <c r="CW33">
        <f>AI33</f>
        <v>0</v>
      </c>
      <c r="CX33">
        <f>AJ33</f>
        <v>0</v>
      </c>
      <c r="CY33">
        <f>(((S33+R33)*AT33)/100)</f>
        <v>0</v>
      </c>
      <c r="CZ33">
        <f>(((S33+R33)*AU33)/100)</f>
        <v>0</v>
      </c>
      <c r="DC33" t="s">
        <v>3</v>
      </c>
      <c r="DD33" t="s">
        <v>3</v>
      </c>
      <c r="DE33" t="s">
        <v>3</v>
      </c>
      <c r="DF33" t="s">
        <v>3</v>
      </c>
      <c r="DG33" t="s">
        <v>3</v>
      </c>
      <c r="DH33" t="s">
        <v>3</v>
      </c>
      <c r="DI33" t="s">
        <v>3</v>
      </c>
      <c r="DJ33" t="s">
        <v>3</v>
      </c>
      <c r="DK33" t="s">
        <v>3</v>
      </c>
      <c r="DL33" t="s">
        <v>3</v>
      </c>
      <c r="DM33" t="s">
        <v>3</v>
      </c>
      <c r="DN33">
        <v>0</v>
      </c>
      <c r="DO33">
        <v>0</v>
      </c>
      <c r="DP33">
        <v>1</v>
      </c>
      <c r="DQ33">
        <v>1</v>
      </c>
      <c r="DU33">
        <v>1013</v>
      </c>
      <c r="DV33" t="s">
        <v>14</v>
      </c>
      <c r="DW33" t="s">
        <v>14</v>
      </c>
      <c r="DX33">
        <v>1</v>
      </c>
      <c r="EE33">
        <v>38092702</v>
      </c>
      <c r="EF33">
        <v>3</v>
      </c>
      <c r="EG33" t="s">
        <v>16</v>
      </c>
      <c r="EH33">
        <v>0</v>
      </c>
      <c r="EI33" t="s">
        <v>3</v>
      </c>
      <c r="EJ33">
        <v>2</v>
      </c>
      <c r="EK33">
        <v>110004</v>
      </c>
      <c r="EL33" t="s">
        <v>24</v>
      </c>
      <c r="EM33" t="s">
        <v>18</v>
      </c>
      <c r="EO33" t="s">
        <v>3</v>
      </c>
      <c r="EQ33">
        <v>0</v>
      </c>
      <c r="ER33">
        <v>1115.25</v>
      </c>
      <c r="ES33">
        <v>146.55000000000001</v>
      </c>
      <c r="ET33">
        <v>0</v>
      </c>
      <c r="EU33">
        <v>0</v>
      </c>
      <c r="EV33">
        <v>0</v>
      </c>
      <c r="EW33">
        <v>0</v>
      </c>
      <c r="EX33">
        <v>0</v>
      </c>
      <c r="EZ33">
        <v>5</v>
      </c>
      <c r="FC33">
        <v>1</v>
      </c>
      <c r="FD33">
        <v>18</v>
      </c>
      <c r="FF33">
        <v>1316</v>
      </c>
      <c r="FQ33">
        <v>0</v>
      </c>
      <c r="FR33">
        <f>ROUND(IF(AND(BH33=3,BI33=3),P33,0),2)</f>
        <v>0</v>
      </c>
      <c r="FS33">
        <v>0</v>
      </c>
      <c r="FX33">
        <v>92</v>
      </c>
      <c r="FY33">
        <v>65</v>
      </c>
      <c r="GA33" t="s">
        <v>77</v>
      </c>
      <c r="GD33">
        <v>0</v>
      </c>
      <c r="GF33">
        <v>255710640</v>
      </c>
      <c r="GG33">
        <v>1</v>
      </c>
      <c r="GH33">
        <v>3</v>
      </c>
      <c r="GI33">
        <v>4</v>
      </c>
      <c r="GJ33">
        <v>0</v>
      </c>
      <c r="GK33">
        <f>ROUND(R33*(R12)/100,2)</f>
        <v>0</v>
      </c>
      <c r="GL33">
        <f>ROUND(IF(AND(BH33=3,BI33=3,FS33&lt;&gt;0),P33,0),2)</f>
        <v>0</v>
      </c>
      <c r="GM33">
        <f>ROUND(O33+X33+Y33+GK33,2)+GX33</f>
        <v>59108.01</v>
      </c>
      <c r="GN33">
        <f>IF(OR(BI33=0,BI33=1),ROUND(O33+X33+Y33+GK33,2),0)</f>
        <v>0</v>
      </c>
      <c r="GO33">
        <f>IF(BI33=2,ROUND(O33+X33+Y33+GK33,2),0)</f>
        <v>59108.01</v>
      </c>
      <c r="GP33">
        <f>IF(BI33=4,ROUND(O33+X33+Y33+GK33,2)+GX33,0)</f>
        <v>0</v>
      </c>
      <c r="GR33">
        <v>1</v>
      </c>
      <c r="GS33">
        <v>1</v>
      </c>
      <c r="GT33">
        <v>0</v>
      </c>
      <c r="GU33" t="s">
        <v>3</v>
      </c>
      <c r="GV33">
        <f>ROUND(GT33,2)</f>
        <v>0</v>
      </c>
      <c r="GW33">
        <v>1</v>
      </c>
      <c r="GX33">
        <f>ROUND(GV33*GW33*I33,2)</f>
        <v>0</v>
      </c>
      <c r="HA33">
        <v>0</v>
      </c>
      <c r="HB33">
        <v>0</v>
      </c>
      <c r="IK33">
        <v>0</v>
      </c>
    </row>
    <row r="34" spans="1:245" x14ac:dyDescent="0.2">
      <c r="A34">
        <v>17</v>
      </c>
      <c r="B34">
        <v>1</v>
      </c>
      <c r="C34">
        <f>ROW([5]SmtRes!A52)</f>
        <v>52</v>
      </c>
      <c r="D34">
        <f>ROW([5]EtalonRes!A46)</f>
        <v>46</v>
      </c>
      <c r="E34" t="s">
        <v>62</v>
      </c>
      <c r="F34" t="s">
        <v>79</v>
      </c>
      <c r="G34" t="s">
        <v>80</v>
      </c>
      <c r="H34" t="s">
        <v>14</v>
      </c>
      <c r="I34">
        <v>1</v>
      </c>
      <c r="J34">
        <v>0</v>
      </c>
      <c r="O34">
        <f>ROUND(CP34,2)</f>
        <v>307.98</v>
      </c>
      <c r="P34">
        <f>ROUND(CQ34*I34,2)</f>
        <v>157.15</v>
      </c>
      <c r="Q34">
        <f>ROUND(CR34*I34,2)</f>
        <v>0</v>
      </c>
      <c r="R34">
        <f>ROUND(CS34*I34,2)</f>
        <v>0</v>
      </c>
      <c r="S34">
        <f>ROUND(CT34*I34,2)</f>
        <v>150.83000000000001</v>
      </c>
      <c r="T34">
        <f>ROUND(CU34*I34,2)</f>
        <v>0</v>
      </c>
      <c r="U34">
        <f>CV34*I34</f>
        <v>2.06</v>
      </c>
      <c r="V34">
        <f>CW34*I34</f>
        <v>0</v>
      </c>
      <c r="W34">
        <f>ROUND(CX34*I34,2)</f>
        <v>0</v>
      </c>
      <c r="X34">
        <f>ROUND(CY34,2)</f>
        <v>143.29</v>
      </c>
      <c r="Y34">
        <f>ROUND(CZ34,2)</f>
        <v>98.04</v>
      </c>
      <c r="AA34">
        <v>39048619</v>
      </c>
      <c r="AB34">
        <f>ROUND((AC34+AD34+AF34),2)</f>
        <v>40.47</v>
      </c>
      <c r="AC34">
        <f>ROUND((ES34),2)</f>
        <v>20.65</v>
      </c>
      <c r="AD34">
        <f>ROUND((((ET34)-(EU34))+AE34),2)</f>
        <v>0</v>
      </c>
      <c r="AE34">
        <f>ROUND((EU34),2)</f>
        <v>0</v>
      </c>
      <c r="AF34">
        <f>ROUND((EV34),2)</f>
        <v>19.82</v>
      </c>
      <c r="AG34">
        <f>ROUND((AP34),2)</f>
        <v>0</v>
      </c>
      <c r="AH34">
        <f>(EW34)</f>
        <v>2.06</v>
      </c>
      <c r="AI34">
        <f>(EX34)</f>
        <v>0</v>
      </c>
      <c r="AJ34">
        <f>ROUND((AS34),2)</f>
        <v>0</v>
      </c>
      <c r="AK34">
        <v>40.47</v>
      </c>
      <c r="AL34">
        <v>20.65</v>
      </c>
      <c r="AM34">
        <v>0</v>
      </c>
      <c r="AN34">
        <v>0</v>
      </c>
      <c r="AO34">
        <v>19.82</v>
      </c>
      <c r="AP34">
        <v>0</v>
      </c>
      <c r="AQ34">
        <v>2.06</v>
      </c>
      <c r="AR34">
        <v>0</v>
      </c>
      <c r="AS34">
        <v>0</v>
      </c>
      <c r="AT34">
        <v>95</v>
      </c>
      <c r="AU34">
        <v>65</v>
      </c>
      <c r="AV34">
        <v>1</v>
      </c>
      <c r="AW34">
        <v>1</v>
      </c>
      <c r="AZ34">
        <v>7.61</v>
      </c>
      <c r="BA34">
        <v>7.61</v>
      </c>
      <c r="BB34">
        <v>7.61</v>
      </c>
      <c r="BC34">
        <v>7.61</v>
      </c>
      <c r="BD34" t="s">
        <v>3</v>
      </c>
      <c r="BE34" t="s">
        <v>3</v>
      </c>
      <c r="BF34" t="s">
        <v>3</v>
      </c>
      <c r="BG34" t="s">
        <v>3</v>
      </c>
      <c r="BH34">
        <v>0</v>
      </c>
      <c r="BI34">
        <v>2</v>
      </c>
      <c r="BJ34" t="s">
        <v>81</v>
      </c>
      <c r="BM34">
        <v>108001</v>
      </c>
      <c r="BN34">
        <v>0</v>
      </c>
      <c r="BO34" t="s">
        <v>3</v>
      </c>
      <c r="BP34">
        <v>0</v>
      </c>
      <c r="BQ34">
        <v>3</v>
      </c>
      <c r="BR34">
        <v>0</v>
      </c>
      <c r="BS34">
        <v>7.61</v>
      </c>
      <c r="BT34">
        <v>1</v>
      </c>
      <c r="BU34">
        <v>1</v>
      </c>
      <c r="BV34">
        <v>1</v>
      </c>
      <c r="BW34">
        <v>1</v>
      </c>
      <c r="BX34">
        <v>1</v>
      </c>
      <c r="BY34" t="s">
        <v>3</v>
      </c>
      <c r="BZ34">
        <v>95</v>
      </c>
      <c r="CA34">
        <v>65</v>
      </c>
      <c r="CF34">
        <v>0</v>
      </c>
      <c r="CG34">
        <v>0</v>
      </c>
      <c r="CM34">
        <v>0</v>
      </c>
      <c r="CN34" t="s">
        <v>3</v>
      </c>
      <c r="CO34">
        <v>0</v>
      </c>
      <c r="CP34">
        <f>(P34+Q34+S34)</f>
        <v>307.98</v>
      </c>
      <c r="CQ34">
        <f>AC34*BC34</f>
        <v>157.1465</v>
      </c>
      <c r="CR34">
        <f>AD34*BB34</f>
        <v>0</v>
      </c>
      <c r="CS34">
        <f>AE34*BS34</f>
        <v>0</v>
      </c>
      <c r="CT34">
        <f>AF34*BA34</f>
        <v>150.83020000000002</v>
      </c>
      <c r="CU34">
        <f>AG34</f>
        <v>0</v>
      </c>
      <c r="CV34">
        <f>AH34</f>
        <v>2.06</v>
      </c>
      <c r="CW34">
        <f>AI34</f>
        <v>0</v>
      </c>
      <c r="CX34">
        <f>AJ34</f>
        <v>0</v>
      </c>
      <c r="CY34">
        <f>(((S34+R34)*AT34)/100)</f>
        <v>143.2885</v>
      </c>
      <c r="CZ34">
        <f>(((S34+R34)*AU34)/100)</f>
        <v>98.039500000000004</v>
      </c>
      <c r="DC34" t="s">
        <v>3</v>
      </c>
      <c r="DD34" t="s">
        <v>3</v>
      </c>
      <c r="DE34" t="s">
        <v>3</v>
      </c>
      <c r="DF34" t="s">
        <v>3</v>
      </c>
      <c r="DG34" t="s">
        <v>3</v>
      </c>
      <c r="DH34" t="s">
        <v>3</v>
      </c>
      <c r="DI34" t="s">
        <v>3</v>
      </c>
      <c r="DJ34" t="s">
        <v>3</v>
      </c>
      <c r="DK34" t="s">
        <v>3</v>
      </c>
      <c r="DL34" t="s">
        <v>3</v>
      </c>
      <c r="DM34" t="s">
        <v>3</v>
      </c>
      <c r="DN34">
        <v>0</v>
      </c>
      <c r="DO34">
        <v>0</v>
      </c>
      <c r="DP34">
        <v>1</v>
      </c>
      <c r="DQ34">
        <v>1</v>
      </c>
      <c r="DU34">
        <v>1013</v>
      </c>
      <c r="DV34" t="s">
        <v>14</v>
      </c>
      <c r="DW34" t="s">
        <v>14</v>
      </c>
      <c r="DX34">
        <v>1</v>
      </c>
      <c r="EE34">
        <v>38092698</v>
      </c>
      <c r="EF34">
        <v>3</v>
      </c>
      <c r="EG34" t="s">
        <v>16</v>
      </c>
      <c r="EH34">
        <v>0</v>
      </c>
      <c r="EI34" t="s">
        <v>3</v>
      </c>
      <c r="EJ34">
        <v>2</v>
      </c>
      <c r="EK34">
        <v>108001</v>
      </c>
      <c r="EL34" t="s">
        <v>56</v>
      </c>
      <c r="EM34" t="s">
        <v>57</v>
      </c>
      <c r="EO34" t="s">
        <v>3</v>
      </c>
      <c r="EQ34">
        <v>0</v>
      </c>
      <c r="ER34">
        <v>40.47</v>
      </c>
      <c r="ES34">
        <v>20.65</v>
      </c>
      <c r="ET34">
        <v>0</v>
      </c>
      <c r="EU34">
        <v>0</v>
      </c>
      <c r="EV34">
        <v>19.82</v>
      </c>
      <c r="EW34">
        <v>2.06</v>
      </c>
      <c r="EX34">
        <v>0</v>
      </c>
      <c r="EY34">
        <v>0</v>
      </c>
      <c r="FQ34">
        <v>0</v>
      </c>
      <c r="FR34">
        <f>ROUND(IF(AND(BH34=3,BI34=3),P34,0),2)</f>
        <v>0</v>
      </c>
      <c r="FS34">
        <v>0</v>
      </c>
      <c r="FX34">
        <v>95</v>
      </c>
      <c r="FY34">
        <v>65</v>
      </c>
      <c r="GA34" t="s">
        <v>3</v>
      </c>
      <c r="GD34">
        <v>0</v>
      </c>
      <c r="GF34">
        <v>738431497</v>
      </c>
      <c r="GG34">
        <v>1</v>
      </c>
      <c r="GH34">
        <v>1</v>
      </c>
      <c r="GI34">
        <v>4</v>
      </c>
      <c r="GJ34">
        <v>0</v>
      </c>
      <c r="GK34">
        <f>ROUND(R34*(R12)/100,2)</f>
        <v>0</v>
      </c>
      <c r="GL34">
        <f>ROUND(IF(AND(BH34=3,BI34=3,FS34&lt;&gt;0),P34,0),2)</f>
        <v>0</v>
      </c>
      <c r="GM34">
        <f>ROUND(O34+X34+Y34+GK34,2)+GX34</f>
        <v>549.30999999999995</v>
      </c>
      <c r="GN34">
        <f>IF(OR(BI34=0,BI34=1),ROUND(O34+X34+Y34+GK34,2),0)</f>
        <v>0</v>
      </c>
      <c r="GO34">
        <f>IF(BI34=2,ROUND(O34+X34+Y34+GK34,2),0)</f>
        <v>549.30999999999995</v>
      </c>
      <c r="GP34">
        <f>IF(BI34=4,ROUND(O34+X34+Y34+GK34,2)+GX34,0)</f>
        <v>0</v>
      </c>
      <c r="GR34">
        <v>0</v>
      </c>
      <c r="GS34">
        <v>3</v>
      </c>
      <c r="GT34">
        <v>0</v>
      </c>
      <c r="GU34" t="s">
        <v>3</v>
      </c>
      <c r="GV34">
        <f>ROUND(GT34,2)</f>
        <v>0</v>
      </c>
      <c r="GW34">
        <v>1</v>
      </c>
      <c r="GX34">
        <f>ROUND(GV34*GW34*I34,2)</f>
        <v>0</v>
      </c>
      <c r="HA34">
        <v>0</v>
      </c>
      <c r="HB34">
        <v>0</v>
      </c>
      <c r="IK34">
        <v>0</v>
      </c>
    </row>
    <row r="35" spans="1:245" x14ac:dyDescent="0.2">
      <c r="A35">
        <v>18</v>
      </c>
      <c r="B35">
        <v>1</v>
      </c>
      <c r="C35">
        <v>51</v>
      </c>
      <c r="E35" t="s">
        <v>66</v>
      </c>
      <c r="F35" t="s">
        <v>83</v>
      </c>
      <c r="G35" t="s">
        <v>84</v>
      </c>
      <c r="H35" t="s">
        <v>22</v>
      </c>
      <c r="I35">
        <f>I34*J35</f>
        <v>1</v>
      </c>
      <c r="J35">
        <v>1</v>
      </c>
      <c r="O35">
        <f>ROUND(CP35,2)</f>
        <v>589.78</v>
      </c>
      <c r="P35">
        <f>ROUND(CQ35*I35,2)</f>
        <v>589.78</v>
      </c>
      <c r="Q35">
        <f>ROUND(CR35*I35,2)</f>
        <v>0</v>
      </c>
      <c r="R35">
        <f>ROUND(CS35*I35,2)</f>
        <v>0</v>
      </c>
      <c r="S35">
        <f>ROUND(CT35*I35,2)</f>
        <v>0</v>
      </c>
      <c r="T35">
        <f>ROUND(CU35*I35,2)</f>
        <v>0</v>
      </c>
      <c r="U35">
        <f>CV35*I35</f>
        <v>0</v>
      </c>
      <c r="V35">
        <f>CW35*I35</f>
        <v>0</v>
      </c>
      <c r="W35">
        <f>ROUND(CX35*I35,2)</f>
        <v>0</v>
      </c>
      <c r="X35">
        <f>ROUND(CY35,2)</f>
        <v>0</v>
      </c>
      <c r="Y35">
        <f>ROUND(CZ35,2)</f>
        <v>0</v>
      </c>
      <c r="AA35">
        <v>39048619</v>
      </c>
      <c r="AB35">
        <f>ROUND((AC35+AD35+AF35),2)</f>
        <v>77.5</v>
      </c>
      <c r="AC35">
        <f>ROUND((ES35),2)</f>
        <v>77.5</v>
      </c>
      <c r="AD35">
        <f>ROUND((((ET35)-(EU35))+AE35),2)</f>
        <v>0</v>
      </c>
      <c r="AE35">
        <f>ROUND((EU35),2)</f>
        <v>0</v>
      </c>
      <c r="AF35">
        <f>ROUND((EV35),2)</f>
        <v>0</v>
      </c>
      <c r="AG35">
        <f>ROUND((AP35),2)</f>
        <v>0</v>
      </c>
      <c r="AH35">
        <f>(EW35)</f>
        <v>0</v>
      </c>
      <c r="AI35">
        <f>(EX35)</f>
        <v>0</v>
      </c>
      <c r="AJ35">
        <f>ROUND((AS35),2)</f>
        <v>0</v>
      </c>
      <c r="AK35">
        <v>77.5</v>
      </c>
      <c r="AL35">
        <v>77.5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  <c r="AS35">
        <v>0</v>
      </c>
      <c r="AT35">
        <v>95</v>
      </c>
      <c r="AU35">
        <v>65</v>
      </c>
      <c r="AV35">
        <v>1</v>
      </c>
      <c r="AW35">
        <v>1</v>
      </c>
      <c r="AZ35">
        <v>7.61</v>
      </c>
      <c r="BA35">
        <v>1</v>
      </c>
      <c r="BB35">
        <v>1</v>
      </c>
      <c r="BC35">
        <v>7.61</v>
      </c>
      <c r="BD35" t="s">
        <v>3</v>
      </c>
      <c r="BE35" t="s">
        <v>3</v>
      </c>
      <c r="BF35" t="s">
        <v>3</v>
      </c>
      <c r="BG35" t="s">
        <v>3</v>
      </c>
      <c r="BH35">
        <v>3</v>
      </c>
      <c r="BI35">
        <v>2</v>
      </c>
      <c r="BJ35" t="s">
        <v>85</v>
      </c>
      <c r="BM35">
        <v>108001</v>
      </c>
      <c r="BN35">
        <v>0</v>
      </c>
      <c r="BO35" t="s">
        <v>3</v>
      </c>
      <c r="BP35">
        <v>0</v>
      </c>
      <c r="BQ35">
        <v>3</v>
      </c>
      <c r="BR35">
        <v>0</v>
      </c>
      <c r="BS35">
        <v>1</v>
      </c>
      <c r="BT35">
        <v>1</v>
      </c>
      <c r="BU35">
        <v>1</v>
      </c>
      <c r="BV35">
        <v>1</v>
      </c>
      <c r="BW35">
        <v>1</v>
      </c>
      <c r="BX35">
        <v>1</v>
      </c>
      <c r="BY35" t="s">
        <v>3</v>
      </c>
      <c r="BZ35">
        <v>95</v>
      </c>
      <c r="CA35">
        <v>65</v>
      </c>
      <c r="CF35">
        <v>0</v>
      </c>
      <c r="CG35">
        <v>0</v>
      </c>
      <c r="CM35">
        <v>0</v>
      </c>
      <c r="CN35" t="s">
        <v>3</v>
      </c>
      <c r="CO35">
        <v>0</v>
      </c>
      <c r="CP35">
        <f>(P35+Q35+S35)</f>
        <v>589.78</v>
      </c>
      <c r="CQ35">
        <f>AC35*BC35</f>
        <v>589.77499999999998</v>
      </c>
      <c r="CR35">
        <f>AD35*BB35</f>
        <v>0</v>
      </c>
      <c r="CS35">
        <f>AE35*BS35</f>
        <v>0</v>
      </c>
      <c r="CT35">
        <f>AF35*BA35</f>
        <v>0</v>
      </c>
      <c r="CU35">
        <f>AG35</f>
        <v>0</v>
      </c>
      <c r="CV35">
        <f>AH35</f>
        <v>0</v>
      </c>
      <c r="CW35">
        <f>AI35</f>
        <v>0</v>
      </c>
      <c r="CX35">
        <f>AJ35</f>
        <v>0</v>
      </c>
      <c r="CY35">
        <f>(((S35+R35)*AT35)/100)</f>
        <v>0</v>
      </c>
      <c r="CZ35">
        <f>(((S35+R35)*AU35)/100)</f>
        <v>0</v>
      </c>
      <c r="DC35" t="s">
        <v>3</v>
      </c>
      <c r="DD35" t="s">
        <v>3</v>
      </c>
      <c r="DE35" t="s">
        <v>3</v>
      </c>
      <c r="DF35" t="s">
        <v>3</v>
      </c>
      <c r="DG35" t="s">
        <v>3</v>
      </c>
      <c r="DH35" t="s">
        <v>3</v>
      </c>
      <c r="DI35" t="s">
        <v>3</v>
      </c>
      <c r="DJ35" t="s">
        <v>3</v>
      </c>
      <c r="DK35" t="s">
        <v>3</v>
      </c>
      <c r="DL35" t="s">
        <v>3</v>
      </c>
      <c r="DM35" t="s">
        <v>3</v>
      </c>
      <c r="DN35">
        <v>0</v>
      </c>
      <c r="DO35">
        <v>0</v>
      </c>
      <c r="DP35">
        <v>1</v>
      </c>
      <c r="DQ35">
        <v>1</v>
      </c>
      <c r="DU35">
        <v>1010</v>
      </c>
      <c r="DV35" t="s">
        <v>22</v>
      </c>
      <c r="DW35" t="s">
        <v>22</v>
      </c>
      <c r="DX35">
        <v>1</v>
      </c>
      <c r="EE35">
        <v>38092698</v>
      </c>
      <c r="EF35">
        <v>3</v>
      </c>
      <c r="EG35" t="s">
        <v>16</v>
      </c>
      <c r="EH35">
        <v>0</v>
      </c>
      <c r="EI35" t="s">
        <v>3</v>
      </c>
      <c r="EJ35">
        <v>2</v>
      </c>
      <c r="EK35">
        <v>108001</v>
      </c>
      <c r="EL35" t="s">
        <v>56</v>
      </c>
      <c r="EM35" t="s">
        <v>57</v>
      </c>
      <c r="EO35" t="s">
        <v>3</v>
      </c>
      <c r="EQ35">
        <v>0</v>
      </c>
      <c r="ER35">
        <v>77.5</v>
      </c>
      <c r="ES35">
        <v>77.5</v>
      </c>
      <c r="ET35">
        <v>0</v>
      </c>
      <c r="EU35">
        <v>0</v>
      </c>
      <c r="EV35">
        <v>0</v>
      </c>
      <c r="EW35">
        <v>0</v>
      </c>
      <c r="EX35">
        <v>0</v>
      </c>
      <c r="FQ35">
        <v>0</v>
      </c>
      <c r="FR35">
        <f>ROUND(IF(AND(BH35=3,BI35=3),P35,0),2)</f>
        <v>0</v>
      </c>
      <c r="FS35">
        <v>0</v>
      </c>
      <c r="FX35">
        <v>95</v>
      </c>
      <c r="FY35">
        <v>65</v>
      </c>
      <c r="GA35" t="s">
        <v>3</v>
      </c>
      <c r="GD35">
        <v>0</v>
      </c>
      <c r="GF35">
        <v>-565215675</v>
      </c>
      <c r="GG35">
        <v>1</v>
      </c>
      <c r="GH35">
        <v>1</v>
      </c>
      <c r="GI35">
        <v>4</v>
      </c>
      <c r="GJ35">
        <v>0</v>
      </c>
      <c r="GK35">
        <f>ROUND(R35*(R12)/100,2)</f>
        <v>0</v>
      </c>
      <c r="GL35">
        <f>ROUND(IF(AND(BH35=3,BI35=3,FS35&lt;&gt;0),P35,0),2)</f>
        <v>0</v>
      </c>
      <c r="GM35">
        <f>ROUND(O35+X35+Y35+GK35,2)+GX35</f>
        <v>589.78</v>
      </c>
      <c r="GN35">
        <f>IF(OR(BI35=0,BI35=1),ROUND(O35+X35+Y35+GK35,2),0)</f>
        <v>0</v>
      </c>
      <c r="GO35">
        <f>IF(BI35=2,ROUND(O35+X35+Y35+GK35,2),0)</f>
        <v>589.78</v>
      </c>
      <c r="GP35">
        <f>IF(BI35=4,ROUND(O35+X35+Y35+GK35,2)+GX35,0)</f>
        <v>0</v>
      </c>
      <c r="GR35">
        <v>0</v>
      </c>
      <c r="GS35">
        <v>3</v>
      </c>
      <c r="GT35">
        <v>0</v>
      </c>
      <c r="GU35" t="s">
        <v>3</v>
      </c>
      <c r="GV35">
        <f>ROUND(GT35,2)</f>
        <v>0</v>
      </c>
      <c r="GW35">
        <v>1</v>
      </c>
      <c r="GX35">
        <f>ROUND(GV35*GW35*I35,2)</f>
        <v>0</v>
      </c>
      <c r="HA35">
        <v>0</v>
      </c>
      <c r="HB35">
        <v>0</v>
      </c>
      <c r="IK35">
        <v>0</v>
      </c>
    </row>
    <row r="36" spans="1:245" x14ac:dyDescent="0.2">
      <c r="A36">
        <v>17</v>
      </c>
      <c r="B36">
        <v>1</v>
      </c>
      <c r="C36">
        <f>ROW([5]SmtRes!A61)</f>
        <v>61</v>
      </c>
      <c r="D36">
        <f>ROW([5]EtalonRes!A54)</f>
        <v>54</v>
      </c>
      <c r="E36" t="s">
        <v>70</v>
      </c>
      <c r="F36" t="s">
        <v>87</v>
      </c>
      <c r="G36" t="s">
        <v>88</v>
      </c>
      <c r="H36" t="s">
        <v>14</v>
      </c>
      <c r="I36">
        <v>1</v>
      </c>
      <c r="J36">
        <v>0</v>
      </c>
      <c r="O36">
        <f>ROUND(CP36,2)</f>
        <v>254.32</v>
      </c>
      <c r="P36">
        <f>ROUND(CQ36*I36,2)</f>
        <v>47.18</v>
      </c>
      <c r="Q36">
        <f>ROUND(CR36*I36,2)</f>
        <v>135.22999999999999</v>
      </c>
      <c r="R36">
        <f>ROUND(CS36*I36,2)</f>
        <v>19.100000000000001</v>
      </c>
      <c r="S36">
        <f>ROUND(CT36*I36,2)</f>
        <v>71.91</v>
      </c>
      <c r="T36">
        <f>ROUND(CU36*I36,2)</f>
        <v>0</v>
      </c>
      <c r="U36">
        <f>CV36*I36</f>
        <v>0.9</v>
      </c>
      <c r="V36">
        <f>CW36*I36</f>
        <v>0.2</v>
      </c>
      <c r="W36">
        <f>ROUND(CX36*I36,2)</f>
        <v>0</v>
      </c>
      <c r="X36">
        <f>ROUND(CY36,2)</f>
        <v>86.46</v>
      </c>
      <c r="Y36">
        <f>ROUND(CZ36,2)</f>
        <v>59.16</v>
      </c>
      <c r="AA36">
        <v>39048619</v>
      </c>
      <c r="AB36">
        <f>ROUND((AC36+AD36+AF36),2)</f>
        <v>33.42</v>
      </c>
      <c r="AC36">
        <f>ROUND((ES36),2)</f>
        <v>6.2</v>
      </c>
      <c r="AD36">
        <f>ROUND((((ET36)-(EU36))+AE36),2)</f>
        <v>17.77</v>
      </c>
      <c r="AE36">
        <f>ROUND((EU36),2)</f>
        <v>2.5099999999999998</v>
      </c>
      <c r="AF36">
        <f>ROUND((EV36),2)</f>
        <v>9.4499999999999993</v>
      </c>
      <c r="AG36">
        <f>ROUND((AP36),2)</f>
        <v>0</v>
      </c>
      <c r="AH36">
        <f>(EW36)</f>
        <v>0.9</v>
      </c>
      <c r="AI36">
        <f>(EX36)</f>
        <v>0.2</v>
      </c>
      <c r="AJ36">
        <f>ROUND((AS36),2)</f>
        <v>0</v>
      </c>
      <c r="AK36">
        <v>33.42</v>
      </c>
      <c r="AL36">
        <v>6.2</v>
      </c>
      <c r="AM36">
        <v>17.77</v>
      </c>
      <c r="AN36">
        <v>2.5099999999999998</v>
      </c>
      <c r="AO36">
        <v>9.4499999999999993</v>
      </c>
      <c r="AP36">
        <v>0</v>
      </c>
      <c r="AQ36">
        <v>0.9</v>
      </c>
      <c r="AR36">
        <v>0.2</v>
      </c>
      <c r="AS36">
        <v>0</v>
      </c>
      <c r="AT36">
        <v>95</v>
      </c>
      <c r="AU36">
        <v>65</v>
      </c>
      <c r="AV36">
        <v>1</v>
      </c>
      <c r="AW36">
        <v>1</v>
      </c>
      <c r="AZ36">
        <v>7.61</v>
      </c>
      <c r="BA36">
        <v>7.61</v>
      </c>
      <c r="BB36">
        <v>7.61</v>
      </c>
      <c r="BC36">
        <v>7.61</v>
      </c>
      <c r="BD36" t="s">
        <v>3</v>
      </c>
      <c r="BE36" t="s">
        <v>3</v>
      </c>
      <c r="BF36" t="s">
        <v>3</v>
      </c>
      <c r="BG36" t="s">
        <v>3</v>
      </c>
      <c r="BH36">
        <v>0</v>
      </c>
      <c r="BI36">
        <v>2</v>
      </c>
      <c r="BJ36" t="s">
        <v>89</v>
      </c>
      <c r="BM36">
        <v>108001</v>
      </c>
      <c r="BN36">
        <v>0</v>
      </c>
      <c r="BO36" t="s">
        <v>3</v>
      </c>
      <c r="BP36">
        <v>0</v>
      </c>
      <c r="BQ36">
        <v>3</v>
      </c>
      <c r="BR36">
        <v>0</v>
      </c>
      <c r="BS36">
        <v>7.61</v>
      </c>
      <c r="BT36">
        <v>1</v>
      </c>
      <c r="BU36">
        <v>1</v>
      </c>
      <c r="BV36">
        <v>1</v>
      </c>
      <c r="BW36">
        <v>1</v>
      </c>
      <c r="BX36">
        <v>1</v>
      </c>
      <c r="BY36" t="s">
        <v>3</v>
      </c>
      <c r="BZ36">
        <v>95</v>
      </c>
      <c r="CA36">
        <v>65</v>
      </c>
      <c r="CF36">
        <v>0</v>
      </c>
      <c r="CG36">
        <v>0</v>
      </c>
      <c r="CM36">
        <v>0</v>
      </c>
      <c r="CN36" t="s">
        <v>3</v>
      </c>
      <c r="CO36">
        <v>0</v>
      </c>
      <c r="CP36">
        <f>(P36+Q36+S36)</f>
        <v>254.32</v>
      </c>
      <c r="CQ36">
        <f>AC36*BC36</f>
        <v>47.182000000000002</v>
      </c>
      <c r="CR36">
        <f>AD36*BB36</f>
        <v>135.22970000000001</v>
      </c>
      <c r="CS36">
        <f>AE36*BS36</f>
        <v>19.101099999999999</v>
      </c>
      <c r="CT36">
        <f>AF36*BA36</f>
        <v>71.914500000000004</v>
      </c>
      <c r="CU36">
        <f>AG36</f>
        <v>0</v>
      </c>
      <c r="CV36">
        <f>AH36</f>
        <v>0.9</v>
      </c>
      <c r="CW36">
        <f>AI36</f>
        <v>0.2</v>
      </c>
      <c r="CX36">
        <f>AJ36</f>
        <v>0</v>
      </c>
      <c r="CY36">
        <f>(((S36+R36)*AT36)/100)</f>
        <v>86.459499999999991</v>
      </c>
      <c r="CZ36">
        <f>(((S36+R36)*AU36)/100)</f>
        <v>59.156499999999994</v>
      </c>
      <c r="DC36" t="s">
        <v>3</v>
      </c>
      <c r="DD36" t="s">
        <v>3</v>
      </c>
      <c r="DE36" t="s">
        <v>3</v>
      </c>
      <c r="DF36" t="s">
        <v>3</v>
      </c>
      <c r="DG36" t="s">
        <v>3</v>
      </c>
      <c r="DH36" t="s">
        <v>3</v>
      </c>
      <c r="DI36" t="s">
        <v>3</v>
      </c>
      <c r="DJ36" t="s">
        <v>3</v>
      </c>
      <c r="DK36" t="s">
        <v>3</v>
      </c>
      <c r="DL36" t="s">
        <v>3</v>
      </c>
      <c r="DM36" t="s">
        <v>3</v>
      </c>
      <c r="DN36">
        <v>0</v>
      </c>
      <c r="DO36">
        <v>0</v>
      </c>
      <c r="DP36">
        <v>1</v>
      </c>
      <c r="DQ36">
        <v>1</v>
      </c>
      <c r="DU36">
        <v>1013</v>
      </c>
      <c r="DV36" t="s">
        <v>14</v>
      </c>
      <c r="DW36" t="s">
        <v>14</v>
      </c>
      <c r="DX36">
        <v>1</v>
      </c>
      <c r="EE36">
        <v>38092698</v>
      </c>
      <c r="EF36">
        <v>3</v>
      </c>
      <c r="EG36" t="s">
        <v>16</v>
      </c>
      <c r="EH36">
        <v>0</v>
      </c>
      <c r="EI36" t="s">
        <v>3</v>
      </c>
      <c r="EJ36">
        <v>2</v>
      </c>
      <c r="EK36">
        <v>108001</v>
      </c>
      <c r="EL36" t="s">
        <v>56</v>
      </c>
      <c r="EM36" t="s">
        <v>57</v>
      </c>
      <c r="EO36" t="s">
        <v>3</v>
      </c>
      <c r="EQ36">
        <v>0</v>
      </c>
      <c r="ER36">
        <v>33.42</v>
      </c>
      <c r="ES36">
        <v>6.2</v>
      </c>
      <c r="ET36">
        <v>17.77</v>
      </c>
      <c r="EU36">
        <v>2.5099999999999998</v>
      </c>
      <c r="EV36">
        <v>9.4499999999999993</v>
      </c>
      <c r="EW36">
        <v>0.9</v>
      </c>
      <c r="EX36">
        <v>0.2</v>
      </c>
      <c r="EY36">
        <v>0</v>
      </c>
      <c r="FQ36">
        <v>0</v>
      </c>
      <c r="FR36">
        <f>ROUND(IF(AND(BH36=3,BI36=3),P36,0),2)</f>
        <v>0</v>
      </c>
      <c r="FS36">
        <v>0</v>
      </c>
      <c r="FX36">
        <v>95</v>
      </c>
      <c r="FY36">
        <v>65</v>
      </c>
      <c r="GA36" t="s">
        <v>3</v>
      </c>
      <c r="GD36">
        <v>0</v>
      </c>
      <c r="GF36">
        <v>-64978218</v>
      </c>
      <c r="GG36">
        <v>1</v>
      </c>
      <c r="GH36">
        <v>1</v>
      </c>
      <c r="GI36">
        <v>4</v>
      </c>
      <c r="GJ36">
        <v>0</v>
      </c>
      <c r="GK36">
        <f>ROUND(R36*(R12)/100,2)</f>
        <v>0</v>
      </c>
      <c r="GL36">
        <f>ROUND(IF(AND(BH36=3,BI36=3,FS36&lt;&gt;0),P36,0),2)</f>
        <v>0</v>
      </c>
      <c r="GM36">
        <f>ROUND(O36+X36+Y36+GK36,2)+GX36</f>
        <v>399.94</v>
      </c>
      <c r="GN36">
        <f>IF(OR(BI36=0,BI36=1),ROUND(O36+X36+Y36+GK36,2),0)</f>
        <v>0</v>
      </c>
      <c r="GO36">
        <f>IF(BI36=2,ROUND(O36+X36+Y36+GK36,2),0)</f>
        <v>399.94</v>
      </c>
      <c r="GP36">
        <f>IF(BI36=4,ROUND(O36+X36+Y36+GK36,2)+GX36,0)</f>
        <v>0</v>
      </c>
      <c r="GR36">
        <v>0</v>
      </c>
      <c r="GS36">
        <v>3</v>
      </c>
      <c r="GT36">
        <v>0</v>
      </c>
      <c r="GU36" t="s">
        <v>3</v>
      </c>
      <c r="GV36">
        <f>ROUND(GT36,2)</f>
        <v>0</v>
      </c>
      <c r="GW36">
        <v>1</v>
      </c>
      <c r="GX36">
        <f>ROUND(GV36*GW36*I36,2)</f>
        <v>0</v>
      </c>
      <c r="HA36">
        <v>0</v>
      </c>
      <c r="HB36">
        <v>0</v>
      </c>
      <c r="IK36">
        <v>0</v>
      </c>
    </row>
    <row r="37" spans="1:245" x14ac:dyDescent="0.2">
      <c r="A37">
        <v>18</v>
      </c>
      <c r="B37">
        <v>1</v>
      </c>
      <c r="C37">
        <v>60</v>
      </c>
      <c r="E37" t="s">
        <v>74</v>
      </c>
      <c r="F37" t="s">
        <v>91</v>
      </c>
      <c r="G37" t="s">
        <v>92</v>
      </c>
      <c r="H37" t="s">
        <v>41</v>
      </c>
      <c r="I37">
        <f>I36*J37</f>
        <v>0.1</v>
      </c>
      <c r="J37">
        <v>0.1</v>
      </c>
      <c r="O37">
        <f>ROUND(CP37,2)</f>
        <v>143.44999999999999</v>
      </c>
      <c r="P37">
        <f>ROUND(CQ37*I37,2)</f>
        <v>143.44999999999999</v>
      </c>
      <c r="Q37">
        <f>ROUND(CR37*I37,2)</f>
        <v>0</v>
      </c>
      <c r="R37">
        <f>ROUND(CS37*I37,2)</f>
        <v>0</v>
      </c>
      <c r="S37">
        <f>ROUND(CT37*I37,2)</f>
        <v>0</v>
      </c>
      <c r="T37">
        <f>ROUND(CU37*I37,2)</f>
        <v>0</v>
      </c>
      <c r="U37">
        <f>CV37*I37</f>
        <v>0</v>
      </c>
      <c r="V37">
        <f>CW37*I37</f>
        <v>0</v>
      </c>
      <c r="W37">
        <f>ROUND(CX37*I37,2)</f>
        <v>0</v>
      </c>
      <c r="X37">
        <f>ROUND(CY37,2)</f>
        <v>0</v>
      </c>
      <c r="Y37">
        <f>ROUND(CZ37,2)</f>
        <v>0</v>
      </c>
      <c r="AA37">
        <v>39048619</v>
      </c>
      <c r="AB37">
        <f>ROUND((AC37+AD37+AF37),2)</f>
        <v>188.5</v>
      </c>
      <c r="AC37">
        <f>ROUND((ES37),2)</f>
        <v>188.5</v>
      </c>
      <c r="AD37">
        <f>ROUND((((ET37)-(EU37))+AE37),2)</f>
        <v>0</v>
      </c>
      <c r="AE37">
        <f>ROUND((EU37),2)</f>
        <v>0</v>
      </c>
      <c r="AF37">
        <f>ROUND((EV37),2)</f>
        <v>0</v>
      </c>
      <c r="AG37">
        <f>ROUND((AP37),2)</f>
        <v>0</v>
      </c>
      <c r="AH37">
        <f>(EW37)</f>
        <v>0</v>
      </c>
      <c r="AI37">
        <f>(EX37)</f>
        <v>0</v>
      </c>
      <c r="AJ37">
        <f>ROUND((AS37),2)</f>
        <v>0</v>
      </c>
      <c r="AK37">
        <v>188.5</v>
      </c>
      <c r="AL37">
        <v>188.5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  <c r="AS37">
        <v>0</v>
      </c>
      <c r="AT37">
        <v>95</v>
      </c>
      <c r="AU37">
        <v>65</v>
      </c>
      <c r="AV37">
        <v>1</v>
      </c>
      <c r="AW37">
        <v>1</v>
      </c>
      <c r="AZ37">
        <v>7.61</v>
      </c>
      <c r="BA37">
        <v>1</v>
      </c>
      <c r="BB37">
        <v>1</v>
      </c>
      <c r="BC37">
        <v>7.61</v>
      </c>
      <c r="BD37" t="s">
        <v>3</v>
      </c>
      <c r="BE37" t="s">
        <v>3</v>
      </c>
      <c r="BF37" t="s">
        <v>3</v>
      </c>
      <c r="BG37" t="s">
        <v>3</v>
      </c>
      <c r="BH37">
        <v>3</v>
      </c>
      <c r="BI37">
        <v>2</v>
      </c>
      <c r="BJ37" t="s">
        <v>93</v>
      </c>
      <c r="BM37">
        <v>108001</v>
      </c>
      <c r="BN37">
        <v>0</v>
      </c>
      <c r="BO37" t="s">
        <v>3</v>
      </c>
      <c r="BP37">
        <v>0</v>
      </c>
      <c r="BQ37">
        <v>3</v>
      </c>
      <c r="BR37">
        <v>0</v>
      </c>
      <c r="BS37">
        <v>1</v>
      </c>
      <c r="BT37">
        <v>1</v>
      </c>
      <c r="BU37">
        <v>1</v>
      </c>
      <c r="BV37">
        <v>1</v>
      </c>
      <c r="BW37">
        <v>1</v>
      </c>
      <c r="BX37">
        <v>1</v>
      </c>
      <c r="BY37" t="s">
        <v>3</v>
      </c>
      <c r="BZ37">
        <v>95</v>
      </c>
      <c r="CA37">
        <v>65</v>
      </c>
      <c r="CF37">
        <v>0</v>
      </c>
      <c r="CG37">
        <v>0</v>
      </c>
      <c r="CM37">
        <v>0</v>
      </c>
      <c r="CN37" t="s">
        <v>3</v>
      </c>
      <c r="CO37">
        <v>0</v>
      </c>
      <c r="CP37">
        <f>(P37+Q37+S37)</f>
        <v>143.44999999999999</v>
      </c>
      <c r="CQ37">
        <f>AC37*BC37</f>
        <v>1434.4850000000001</v>
      </c>
      <c r="CR37">
        <f>AD37*BB37</f>
        <v>0</v>
      </c>
      <c r="CS37">
        <f>AE37*BS37</f>
        <v>0</v>
      </c>
      <c r="CT37">
        <f>AF37*BA37</f>
        <v>0</v>
      </c>
      <c r="CU37">
        <f>AG37</f>
        <v>0</v>
      </c>
      <c r="CV37">
        <f>AH37</f>
        <v>0</v>
      </c>
      <c r="CW37">
        <f>AI37</f>
        <v>0</v>
      </c>
      <c r="CX37">
        <f>AJ37</f>
        <v>0</v>
      </c>
      <c r="CY37">
        <f>(((S37+R37)*AT37)/100)</f>
        <v>0</v>
      </c>
      <c r="CZ37">
        <f>(((S37+R37)*AU37)/100)</f>
        <v>0</v>
      </c>
      <c r="DC37" t="s">
        <v>3</v>
      </c>
      <c r="DD37" t="s">
        <v>3</v>
      </c>
      <c r="DE37" t="s">
        <v>3</v>
      </c>
      <c r="DF37" t="s">
        <v>3</v>
      </c>
      <c r="DG37" t="s">
        <v>3</v>
      </c>
      <c r="DH37" t="s">
        <v>3</v>
      </c>
      <c r="DI37" t="s">
        <v>3</v>
      </c>
      <c r="DJ37" t="s">
        <v>3</v>
      </c>
      <c r="DK37" t="s">
        <v>3</v>
      </c>
      <c r="DL37" t="s">
        <v>3</v>
      </c>
      <c r="DM37" t="s">
        <v>3</v>
      </c>
      <c r="DN37">
        <v>0</v>
      </c>
      <c r="DO37">
        <v>0</v>
      </c>
      <c r="DP37">
        <v>1</v>
      </c>
      <c r="DQ37">
        <v>1</v>
      </c>
      <c r="DU37">
        <v>1010</v>
      </c>
      <c r="DV37" t="s">
        <v>41</v>
      </c>
      <c r="DW37" t="s">
        <v>41</v>
      </c>
      <c r="DX37">
        <v>10</v>
      </c>
      <c r="EE37">
        <v>38092698</v>
      </c>
      <c r="EF37">
        <v>3</v>
      </c>
      <c r="EG37" t="s">
        <v>16</v>
      </c>
      <c r="EH37">
        <v>0</v>
      </c>
      <c r="EI37" t="s">
        <v>3</v>
      </c>
      <c r="EJ37">
        <v>2</v>
      </c>
      <c r="EK37">
        <v>108001</v>
      </c>
      <c r="EL37" t="s">
        <v>56</v>
      </c>
      <c r="EM37" t="s">
        <v>57</v>
      </c>
      <c r="EO37" t="s">
        <v>3</v>
      </c>
      <c r="EQ37">
        <v>0</v>
      </c>
      <c r="ER37">
        <v>188.5</v>
      </c>
      <c r="ES37">
        <v>188.5</v>
      </c>
      <c r="ET37">
        <v>0</v>
      </c>
      <c r="EU37">
        <v>0</v>
      </c>
      <c r="EV37">
        <v>0</v>
      </c>
      <c r="EW37">
        <v>0</v>
      </c>
      <c r="EX37">
        <v>0</v>
      </c>
      <c r="FQ37">
        <v>0</v>
      </c>
      <c r="FR37">
        <f>ROUND(IF(AND(BH37=3,BI37=3),P37,0),2)</f>
        <v>0</v>
      </c>
      <c r="FS37">
        <v>0</v>
      </c>
      <c r="FX37">
        <v>95</v>
      </c>
      <c r="FY37">
        <v>65</v>
      </c>
      <c r="GA37" t="s">
        <v>3</v>
      </c>
      <c r="GD37">
        <v>0</v>
      </c>
      <c r="GF37">
        <v>-2063654921</v>
      </c>
      <c r="GG37">
        <v>1</v>
      </c>
      <c r="GH37">
        <v>1</v>
      </c>
      <c r="GI37">
        <v>4</v>
      </c>
      <c r="GJ37">
        <v>0</v>
      </c>
      <c r="GK37">
        <f>ROUND(R37*(R12)/100,2)</f>
        <v>0</v>
      </c>
      <c r="GL37">
        <f>ROUND(IF(AND(BH37=3,BI37=3,FS37&lt;&gt;0),P37,0),2)</f>
        <v>0</v>
      </c>
      <c r="GM37">
        <f>ROUND(O37+X37+Y37+GK37,2)+GX37</f>
        <v>143.44999999999999</v>
      </c>
      <c r="GN37">
        <f>IF(OR(BI37=0,BI37=1),ROUND(O37+X37+Y37+GK37,2),0)</f>
        <v>0</v>
      </c>
      <c r="GO37">
        <f>IF(BI37=2,ROUND(O37+X37+Y37+GK37,2),0)</f>
        <v>143.44999999999999</v>
      </c>
      <c r="GP37">
        <f>IF(BI37=4,ROUND(O37+X37+Y37+GK37,2)+GX37,0)</f>
        <v>0</v>
      </c>
      <c r="GR37">
        <v>0</v>
      </c>
      <c r="GS37">
        <v>3</v>
      </c>
      <c r="GT37">
        <v>0</v>
      </c>
      <c r="GU37" t="s">
        <v>3</v>
      </c>
      <c r="GV37">
        <f>ROUND(GT37,2)</f>
        <v>0</v>
      </c>
      <c r="GW37">
        <v>1</v>
      </c>
      <c r="GX37">
        <f>ROUND(GV37*GW37*I37,2)</f>
        <v>0</v>
      </c>
      <c r="HA37">
        <v>0</v>
      </c>
      <c r="HB37">
        <v>0</v>
      </c>
      <c r="IK37">
        <v>0</v>
      </c>
    </row>
    <row r="38" spans="1:245" x14ac:dyDescent="0.2">
      <c r="A38">
        <v>17</v>
      </c>
      <c r="B38">
        <v>1</v>
      </c>
      <c r="C38">
        <f>ROW([5]SmtRes!A76)</f>
        <v>76</v>
      </c>
      <c r="D38">
        <f>ROW([5]EtalonRes!A68)</f>
        <v>68</v>
      </c>
      <c r="E38" t="s">
        <v>78</v>
      </c>
      <c r="F38" t="s">
        <v>95</v>
      </c>
      <c r="G38" t="s">
        <v>96</v>
      </c>
      <c r="H38" t="s">
        <v>14</v>
      </c>
      <c r="I38">
        <v>1</v>
      </c>
      <c r="J38">
        <v>0</v>
      </c>
      <c r="O38">
        <f>ROUND(CP38,2)</f>
        <v>273.8</v>
      </c>
      <c r="P38">
        <f>ROUND(CQ38*I38,2)</f>
        <v>152.88</v>
      </c>
      <c r="Q38">
        <f>ROUND(CR38*I38,2)</f>
        <v>7.99</v>
      </c>
      <c r="R38">
        <f>ROUND(CS38*I38,2)</f>
        <v>0</v>
      </c>
      <c r="S38">
        <f>ROUND(CT38*I38,2)</f>
        <v>112.93</v>
      </c>
      <c r="T38">
        <f>ROUND(CU38*I38,2)</f>
        <v>0</v>
      </c>
      <c r="U38">
        <f>CV38*I38</f>
        <v>1.56</v>
      </c>
      <c r="V38">
        <f>CW38*I38</f>
        <v>0</v>
      </c>
      <c r="W38">
        <f>ROUND(CX38*I38,2)</f>
        <v>0</v>
      </c>
      <c r="X38">
        <f>ROUND(CY38,2)</f>
        <v>107.28</v>
      </c>
      <c r="Y38">
        <f>ROUND(CZ38,2)</f>
        <v>73.400000000000006</v>
      </c>
      <c r="AA38">
        <v>39048619</v>
      </c>
      <c r="AB38">
        <f>ROUND((AC38+AD38+AF38),2)</f>
        <v>35.979999999999997</v>
      </c>
      <c r="AC38">
        <f>ROUND((ES38),2)</f>
        <v>20.09</v>
      </c>
      <c r="AD38">
        <f>ROUND((((ET38)-(EU38))+AE38),2)</f>
        <v>1.05</v>
      </c>
      <c r="AE38">
        <f>ROUND((EU38),2)</f>
        <v>0</v>
      </c>
      <c r="AF38">
        <f>ROUND((EV38),2)</f>
        <v>14.84</v>
      </c>
      <c r="AG38">
        <f>ROUND((AP38),2)</f>
        <v>0</v>
      </c>
      <c r="AH38">
        <f>(EW38)</f>
        <v>1.56</v>
      </c>
      <c r="AI38">
        <f>(EX38)</f>
        <v>0</v>
      </c>
      <c r="AJ38">
        <f>ROUND((AS38),2)</f>
        <v>0</v>
      </c>
      <c r="AK38">
        <v>35.979999999999997</v>
      </c>
      <c r="AL38">
        <v>20.09</v>
      </c>
      <c r="AM38">
        <v>1.05</v>
      </c>
      <c r="AN38">
        <v>0</v>
      </c>
      <c r="AO38">
        <v>14.84</v>
      </c>
      <c r="AP38">
        <v>0</v>
      </c>
      <c r="AQ38">
        <v>1.56</v>
      </c>
      <c r="AR38">
        <v>0</v>
      </c>
      <c r="AS38">
        <v>0</v>
      </c>
      <c r="AT38">
        <v>95</v>
      </c>
      <c r="AU38">
        <v>65</v>
      </c>
      <c r="AV38">
        <v>1</v>
      </c>
      <c r="AW38">
        <v>1</v>
      </c>
      <c r="AZ38">
        <v>7.61</v>
      </c>
      <c r="BA38">
        <v>7.61</v>
      </c>
      <c r="BB38">
        <v>7.61</v>
      </c>
      <c r="BC38">
        <v>7.61</v>
      </c>
      <c r="BD38" t="s">
        <v>3</v>
      </c>
      <c r="BE38" t="s">
        <v>3</v>
      </c>
      <c r="BF38" t="s">
        <v>3</v>
      </c>
      <c r="BG38" t="s">
        <v>3</v>
      </c>
      <c r="BH38">
        <v>0</v>
      </c>
      <c r="BI38">
        <v>2</v>
      </c>
      <c r="BJ38" t="s">
        <v>97</v>
      </c>
      <c r="BM38">
        <v>108001</v>
      </c>
      <c r="BN38">
        <v>0</v>
      </c>
      <c r="BO38" t="s">
        <v>3</v>
      </c>
      <c r="BP38">
        <v>0</v>
      </c>
      <c r="BQ38">
        <v>3</v>
      </c>
      <c r="BR38">
        <v>0</v>
      </c>
      <c r="BS38">
        <v>7.61</v>
      </c>
      <c r="BT38">
        <v>1</v>
      </c>
      <c r="BU38">
        <v>1</v>
      </c>
      <c r="BV38">
        <v>1</v>
      </c>
      <c r="BW38">
        <v>1</v>
      </c>
      <c r="BX38">
        <v>1</v>
      </c>
      <c r="BY38" t="s">
        <v>3</v>
      </c>
      <c r="BZ38">
        <v>95</v>
      </c>
      <c r="CA38">
        <v>65</v>
      </c>
      <c r="CF38">
        <v>0</v>
      </c>
      <c r="CG38">
        <v>0</v>
      </c>
      <c r="CM38">
        <v>0</v>
      </c>
      <c r="CN38" t="s">
        <v>3</v>
      </c>
      <c r="CO38">
        <v>0</v>
      </c>
      <c r="CP38">
        <f>(P38+Q38+S38)</f>
        <v>273.8</v>
      </c>
      <c r="CQ38">
        <f>AC38*BC38</f>
        <v>152.88490000000002</v>
      </c>
      <c r="CR38">
        <f>AD38*BB38</f>
        <v>7.9905000000000008</v>
      </c>
      <c r="CS38">
        <f>AE38*BS38</f>
        <v>0</v>
      </c>
      <c r="CT38">
        <f>AF38*BA38</f>
        <v>112.9324</v>
      </c>
      <c r="CU38">
        <f>AG38</f>
        <v>0</v>
      </c>
      <c r="CV38">
        <f>AH38</f>
        <v>1.56</v>
      </c>
      <c r="CW38">
        <f>AI38</f>
        <v>0</v>
      </c>
      <c r="CX38">
        <f>AJ38</f>
        <v>0</v>
      </c>
      <c r="CY38">
        <f>(((S38+R38)*AT38)/100)</f>
        <v>107.2835</v>
      </c>
      <c r="CZ38">
        <f>(((S38+R38)*AU38)/100)</f>
        <v>73.404500000000013</v>
      </c>
      <c r="DC38" t="s">
        <v>3</v>
      </c>
      <c r="DD38" t="s">
        <v>3</v>
      </c>
      <c r="DE38" t="s">
        <v>3</v>
      </c>
      <c r="DF38" t="s">
        <v>3</v>
      </c>
      <c r="DG38" t="s">
        <v>3</v>
      </c>
      <c r="DH38" t="s">
        <v>3</v>
      </c>
      <c r="DI38" t="s">
        <v>3</v>
      </c>
      <c r="DJ38" t="s">
        <v>3</v>
      </c>
      <c r="DK38" t="s">
        <v>3</v>
      </c>
      <c r="DL38" t="s">
        <v>3</v>
      </c>
      <c r="DM38" t="s">
        <v>3</v>
      </c>
      <c r="DN38">
        <v>0</v>
      </c>
      <c r="DO38">
        <v>0</v>
      </c>
      <c r="DP38">
        <v>1</v>
      </c>
      <c r="DQ38">
        <v>1</v>
      </c>
      <c r="DU38">
        <v>1013</v>
      </c>
      <c r="DV38" t="s">
        <v>14</v>
      </c>
      <c r="DW38" t="s">
        <v>14</v>
      </c>
      <c r="DX38">
        <v>1</v>
      </c>
      <c r="EE38">
        <v>38092698</v>
      </c>
      <c r="EF38">
        <v>3</v>
      </c>
      <c r="EG38" t="s">
        <v>16</v>
      </c>
      <c r="EH38">
        <v>0</v>
      </c>
      <c r="EI38" t="s">
        <v>3</v>
      </c>
      <c r="EJ38">
        <v>2</v>
      </c>
      <c r="EK38">
        <v>108001</v>
      </c>
      <c r="EL38" t="s">
        <v>56</v>
      </c>
      <c r="EM38" t="s">
        <v>57</v>
      </c>
      <c r="EO38" t="s">
        <v>3</v>
      </c>
      <c r="EQ38">
        <v>0</v>
      </c>
      <c r="ER38">
        <v>35.979999999999997</v>
      </c>
      <c r="ES38">
        <v>20.09</v>
      </c>
      <c r="ET38">
        <v>1.05</v>
      </c>
      <c r="EU38">
        <v>0</v>
      </c>
      <c r="EV38">
        <v>14.84</v>
      </c>
      <c r="EW38">
        <v>1.56</v>
      </c>
      <c r="EX38">
        <v>0</v>
      </c>
      <c r="EY38">
        <v>0</v>
      </c>
      <c r="FQ38">
        <v>0</v>
      </c>
      <c r="FR38">
        <f>ROUND(IF(AND(BH38=3,BI38=3),P38,0),2)</f>
        <v>0</v>
      </c>
      <c r="FS38">
        <v>0</v>
      </c>
      <c r="FX38">
        <v>95</v>
      </c>
      <c r="FY38">
        <v>65</v>
      </c>
      <c r="GA38" t="s">
        <v>3</v>
      </c>
      <c r="GD38">
        <v>0</v>
      </c>
      <c r="GF38">
        <v>942868882</v>
      </c>
      <c r="GG38">
        <v>1</v>
      </c>
      <c r="GH38">
        <v>1</v>
      </c>
      <c r="GI38">
        <v>4</v>
      </c>
      <c r="GJ38">
        <v>0</v>
      </c>
      <c r="GK38">
        <f>ROUND(R38*(R12)/100,2)</f>
        <v>0</v>
      </c>
      <c r="GL38">
        <f>ROUND(IF(AND(BH38=3,BI38=3,FS38&lt;&gt;0),P38,0),2)</f>
        <v>0</v>
      </c>
      <c r="GM38">
        <f>ROUND(O38+X38+Y38+GK38,2)+GX38</f>
        <v>454.48</v>
      </c>
      <c r="GN38">
        <f>IF(OR(BI38=0,BI38=1),ROUND(O38+X38+Y38+GK38,2),0)</f>
        <v>0</v>
      </c>
      <c r="GO38">
        <f>IF(BI38=2,ROUND(O38+X38+Y38+GK38,2),0)</f>
        <v>454.48</v>
      </c>
      <c r="GP38">
        <f>IF(BI38=4,ROUND(O38+X38+Y38+GK38,2)+GX38,0)</f>
        <v>0</v>
      </c>
      <c r="GR38">
        <v>0</v>
      </c>
      <c r="GS38">
        <v>3</v>
      </c>
      <c r="GT38">
        <v>0</v>
      </c>
      <c r="GU38" t="s">
        <v>3</v>
      </c>
      <c r="GV38">
        <f>ROUND(GT38,2)</f>
        <v>0</v>
      </c>
      <c r="GW38">
        <v>1</v>
      </c>
      <c r="GX38">
        <f>ROUND(GV38*GW38*I38,2)</f>
        <v>0</v>
      </c>
      <c r="HA38">
        <v>0</v>
      </c>
      <c r="HB38">
        <v>0</v>
      </c>
      <c r="IK38">
        <v>0</v>
      </c>
    </row>
    <row r="39" spans="1:245" x14ac:dyDescent="0.2">
      <c r="A39">
        <v>18</v>
      </c>
      <c r="B39">
        <v>1</v>
      </c>
      <c r="C39">
        <v>75</v>
      </c>
      <c r="E39" t="s">
        <v>82</v>
      </c>
      <c r="F39" t="s">
        <v>99</v>
      </c>
      <c r="G39" t="s">
        <v>100</v>
      </c>
      <c r="H39" t="s">
        <v>22</v>
      </c>
      <c r="I39">
        <f>I38*J39</f>
        <v>1</v>
      </c>
      <c r="J39">
        <v>1</v>
      </c>
      <c r="O39">
        <f>ROUND(CP39,2)</f>
        <v>99.84</v>
      </c>
      <c r="P39">
        <f>ROUND(CQ39*I39,2)</f>
        <v>99.84</v>
      </c>
      <c r="Q39">
        <f>ROUND(CR39*I39,2)</f>
        <v>0</v>
      </c>
      <c r="R39">
        <f>ROUND(CS39*I39,2)</f>
        <v>0</v>
      </c>
      <c r="S39">
        <f>ROUND(CT39*I39,2)</f>
        <v>0</v>
      </c>
      <c r="T39">
        <f>ROUND(CU39*I39,2)</f>
        <v>0</v>
      </c>
      <c r="U39">
        <f>CV39*I39</f>
        <v>0</v>
      </c>
      <c r="V39">
        <f>CW39*I39</f>
        <v>0</v>
      </c>
      <c r="W39">
        <f>ROUND(CX39*I39,2)</f>
        <v>0</v>
      </c>
      <c r="X39">
        <f>ROUND(CY39,2)</f>
        <v>0</v>
      </c>
      <c r="Y39">
        <f>ROUND(CZ39,2)</f>
        <v>0</v>
      </c>
      <c r="AA39">
        <v>39048619</v>
      </c>
      <c r="AB39">
        <f>ROUND((AC39+AD39+AF39),2)</f>
        <v>13.12</v>
      </c>
      <c r="AC39">
        <f>ROUND((ES39),2)</f>
        <v>13.12</v>
      </c>
      <c r="AD39">
        <f>ROUND((((ET39)-(EU39))+AE39),2)</f>
        <v>0</v>
      </c>
      <c r="AE39">
        <f>ROUND((EU39),2)</f>
        <v>0</v>
      </c>
      <c r="AF39">
        <f>ROUND((EV39),2)</f>
        <v>0</v>
      </c>
      <c r="AG39">
        <f>ROUND((AP39),2)</f>
        <v>0</v>
      </c>
      <c r="AH39">
        <f>(EW39)</f>
        <v>0</v>
      </c>
      <c r="AI39">
        <f>(EX39)</f>
        <v>0</v>
      </c>
      <c r="AJ39">
        <f>ROUND((AS39),2)</f>
        <v>0</v>
      </c>
      <c r="AK39">
        <v>13.12</v>
      </c>
      <c r="AL39">
        <v>13.12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  <c r="AS39">
        <v>0</v>
      </c>
      <c r="AT39">
        <v>95</v>
      </c>
      <c r="AU39">
        <v>65</v>
      </c>
      <c r="AV39">
        <v>1</v>
      </c>
      <c r="AW39">
        <v>1</v>
      </c>
      <c r="AZ39">
        <v>7.61</v>
      </c>
      <c r="BA39">
        <v>1</v>
      </c>
      <c r="BB39">
        <v>1</v>
      </c>
      <c r="BC39">
        <v>7.61</v>
      </c>
      <c r="BD39" t="s">
        <v>3</v>
      </c>
      <c r="BE39" t="s">
        <v>3</v>
      </c>
      <c r="BF39" t="s">
        <v>3</v>
      </c>
      <c r="BG39" t="s">
        <v>3</v>
      </c>
      <c r="BH39">
        <v>3</v>
      </c>
      <c r="BI39">
        <v>2</v>
      </c>
      <c r="BJ39" t="s">
        <v>101</v>
      </c>
      <c r="BM39">
        <v>108001</v>
      </c>
      <c r="BN39">
        <v>0</v>
      </c>
      <c r="BO39" t="s">
        <v>3</v>
      </c>
      <c r="BP39">
        <v>0</v>
      </c>
      <c r="BQ39">
        <v>3</v>
      </c>
      <c r="BR39">
        <v>0</v>
      </c>
      <c r="BS39">
        <v>1</v>
      </c>
      <c r="BT39">
        <v>1</v>
      </c>
      <c r="BU39">
        <v>1</v>
      </c>
      <c r="BV39">
        <v>1</v>
      </c>
      <c r="BW39">
        <v>1</v>
      </c>
      <c r="BX39">
        <v>1</v>
      </c>
      <c r="BY39" t="s">
        <v>3</v>
      </c>
      <c r="BZ39">
        <v>95</v>
      </c>
      <c r="CA39">
        <v>65</v>
      </c>
      <c r="CF39">
        <v>0</v>
      </c>
      <c r="CG39">
        <v>0</v>
      </c>
      <c r="CM39">
        <v>0</v>
      </c>
      <c r="CN39" t="s">
        <v>3</v>
      </c>
      <c r="CO39">
        <v>0</v>
      </c>
      <c r="CP39">
        <f>(P39+Q39+S39)</f>
        <v>99.84</v>
      </c>
      <c r="CQ39">
        <f>AC39*BC39</f>
        <v>99.843199999999996</v>
      </c>
      <c r="CR39">
        <f>AD39*BB39</f>
        <v>0</v>
      </c>
      <c r="CS39">
        <f>AE39*BS39</f>
        <v>0</v>
      </c>
      <c r="CT39">
        <f>AF39*BA39</f>
        <v>0</v>
      </c>
      <c r="CU39">
        <f>AG39</f>
        <v>0</v>
      </c>
      <c r="CV39">
        <f>AH39</f>
        <v>0</v>
      </c>
      <c r="CW39">
        <f>AI39</f>
        <v>0</v>
      </c>
      <c r="CX39">
        <f>AJ39</f>
        <v>0</v>
      </c>
      <c r="CY39">
        <f>(((S39+R39)*AT39)/100)</f>
        <v>0</v>
      </c>
      <c r="CZ39">
        <f>(((S39+R39)*AU39)/100)</f>
        <v>0</v>
      </c>
      <c r="DC39" t="s">
        <v>3</v>
      </c>
      <c r="DD39" t="s">
        <v>3</v>
      </c>
      <c r="DE39" t="s">
        <v>3</v>
      </c>
      <c r="DF39" t="s">
        <v>3</v>
      </c>
      <c r="DG39" t="s">
        <v>3</v>
      </c>
      <c r="DH39" t="s">
        <v>3</v>
      </c>
      <c r="DI39" t="s">
        <v>3</v>
      </c>
      <c r="DJ39" t="s">
        <v>3</v>
      </c>
      <c r="DK39" t="s">
        <v>3</v>
      </c>
      <c r="DL39" t="s">
        <v>3</v>
      </c>
      <c r="DM39" t="s">
        <v>3</v>
      </c>
      <c r="DN39">
        <v>0</v>
      </c>
      <c r="DO39">
        <v>0</v>
      </c>
      <c r="DP39">
        <v>1</v>
      </c>
      <c r="DQ39">
        <v>1</v>
      </c>
      <c r="DU39">
        <v>1010</v>
      </c>
      <c r="DV39" t="s">
        <v>22</v>
      </c>
      <c r="DW39" t="s">
        <v>22</v>
      </c>
      <c r="DX39">
        <v>1</v>
      </c>
      <c r="EE39">
        <v>38092698</v>
      </c>
      <c r="EF39">
        <v>3</v>
      </c>
      <c r="EG39" t="s">
        <v>16</v>
      </c>
      <c r="EH39">
        <v>0</v>
      </c>
      <c r="EI39" t="s">
        <v>3</v>
      </c>
      <c r="EJ39">
        <v>2</v>
      </c>
      <c r="EK39">
        <v>108001</v>
      </c>
      <c r="EL39" t="s">
        <v>56</v>
      </c>
      <c r="EM39" t="s">
        <v>57</v>
      </c>
      <c r="EO39" t="s">
        <v>3</v>
      </c>
      <c r="EQ39">
        <v>0</v>
      </c>
      <c r="ER39">
        <v>13.12</v>
      </c>
      <c r="ES39">
        <v>13.12</v>
      </c>
      <c r="ET39">
        <v>0</v>
      </c>
      <c r="EU39">
        <v>0</v>
      </c>
      <c r="EV39">
        <v>0</v>
      </c>
      <c r="EW39">
        <v>0</v>
      </c>
      <c r="EX39">
        <v>0</v>
      </c>
      <c r="FQ39">
        <v>0</v>
      </c>
      <c r="FR39">
        <f>ROUND(IF(AND(BH39=3,BI39=3),P39,0),2)</f>
        <v>0</v>
      </c>
      <c r="FS39">
        <v>0</v>
      </c>
      <c r="FX39">
        <v>95</v>
      </c>
      <c r="FY39">
        <v>65</v>
      </c>
      <c r="GA39" t="s">
        <v>3</v>
      </c>
      <c r="GD39">
        <v>0</v>
      </c>
      <c r="GF39">
        <v>-1382602355</v>
      </c>
      <c r="GG39">
        <v>1</v>
      </c>
      <c r="GH39">
        <v>1</v>
      </c>
      <c r="GI39">
        <v>4</v>
      </c>
      <c r="GJ39">
        <v>0</v>
      </c>
      <c r="GK39">
        <f>ROUND(R39*(R12)/100,2)</f>
        <v>0</v>
      </c>
      <c r="GL39">
        <f>ROUND(IF(AND(BH39=3,BI39=3,FS39&lt;&gt;0),P39,0),2)</f>
        <v>0</v>
      </c>
      <c r="GM39">
        <f>ROUND(O39+X39+Y39+GK39,2)+GX39</f>
        <v>99.84</v>
      </c>
      <c r="GN39">
        <f>IF(OR(BI39=0,BI39=1),ROUND(O39+X39+Y39+GK39,2),0)</f>
        <v>0</v>
      </c>
      <c r="GO39">
        <f>IF(BI39=2,ROUND(O39+X39+Y39+GK39,2),0)</f>
        <v>99.84</v>
      </c>
      <c r="GP39">
        <f>IF(BI39=4,ROUND(O39+X39+Y39+GK39,2)+GX39,0)</f>
        <v>0</v>
      </c>
      <c r="GR39">
        <v>0</v>
      </c>
      <c r="GS39">
        <v>3</v>
      </c>
      <c r="GT39">
        <v>0</v>
      </c>
      <c r="GU39" t="s">
        <v>3</v>
      </c>
      <c r="GV39">
        <f>ROUND(GT39,2)</f>
        <v>0</v>
      </c>
      <c r="GW39">
        <v>1</v>
      </c>
      <c r="GX39">
        <f>ROUND(GV39*GW39*I39,2)</f>
        <v>0</v>
      </c>
      <c r="HA39">
        <v>0</v>
      </c>
      <c r="HB39">
        <v>0</v>
      </c>
      <c r="IK39">
        <v>0</v>
      </c>
    </row>
    <row r="40" spans="1:245" x14ac:dyDescent="0.2">
      <c r="A40">
        <v>17</v>
      </c>
      <c r="B40">
        <v>1</v>
      </c>
      <c r="C40">
        <f>ROW([5]SmtRes!A80)</f>
        <v>80</v>
      </c>
      <c r="D40">
        <f>ROW([5]EtalonRes!A71)</f>
        <v>71</v>
      </c>
      <c r="E40" t="s">
        <v>86</v>
      </c>
      <c r="F40" t="s">
        <v>103</v>
      </c>
      <c r="G40" t="s">
        <v>104</v>
      </c>
      <c r="H40" t="s">
        <v>105</v>
      </c>
      <c r="I40">
        <v>0.15</v>
      </c>
      <c r="J40">
        <v>0</v>
      </c>
      <c r="O40">
        <f>ROUND(CP40,2)</f>
        <v>178.45</v>
      </c>
      <c r="P40">
        <f>ROUND(CQ40*I40,2)</f>
        <v>19.170000000000002</v>
      </c>
      <c r="Q40">
        <f>ROUND(CR40*I40,2)</f>
        <v>0</v>
      </c>
      <c r="R40">
        <f>ROUND(CS40*I40,2)</f>
        <v>0</v>
      </c>
      <c r="S40">
        <f>ROUND(CT40*I40,2)</f>
        <v>159.28</v>
      </c>
      <c r="T40">
        <f>ROUND(CU40*I40,2)</f>
        <v>0</v>
      </c>
      <c r="U40">
        <f>CV40*I40</f>
        <v>2.2799999999999998</v>
      </c>
      <c r="V40">
        <f>CW40*I40</f>
        <v>0</v>
      </c>
      <c r="W40">
        <f>ROUND(CX40*I40,2)</f>
        <v>0</v>
      </c>
      <c r="X40">
        <f>ROUND(CY40,2)</f>
        <v>151.32</v>
      </c>
      <c r="Y40">
        <f>ROUND(CZ40,2)</f>
        <v>103.53</v>
      </c>
      <c r="AA40">
        <v>39048619</v>
      </c>
      <c r="AB40">
        <f>ROUND((AC40+AD40+AF40),2)</f>
        <v>156.33000000000001</v>
      </c>
      <c r="AC40">
        <f>ROUND((ES40),2)</f>
        <v>16.79</v>
      </c>
      <c r="AD40">
        <f>ROUND((((ET40)-(EU40))+AE40),2)</f>
        <v>0</v>
      </c>
      <c r="AE40">
        <f>ROUND((EU40),2)</f>
        <v>0</v>
      </c>
      <c r="AF40">
        <f>ROUND((EV40),2)</f>
        <v>139.54</v>
      </c>
      <c r="AG40">
        <f>ROUND((AP40),2)</f>
        <v>0</v>
      </c>
      <c r="AH40">
        <f>(EW40)</f>
        <v>15.2</v>
      </c>
      <c r="AI40">
        <f>(EX40)</f>
        <v>0</v>
      </c>
      <c r="AJ40">
        <f>ROUND((AS40),2)</f>
        <v>0</v>
      </c>
      <c r="AK40">
        <v>156.33000000000001</v>
      </c>
      <c r="AL40">
        <v>16.79</v>
      </c>
      <c r="AM40">
        <v>0</v>
      </c>
      <c r="AN40">
        <v>0</v>
      </c>
      <c r="AO40">
        <v>139.54</v>
      </c>
      <c r="AP40">
        <v>0</v>
      </c>
      <c r="AQ40">
        <v>15.2</v>
      </c>
      <c r="AR40">
        <v>0</v>
      </c>
      <c r="AS40">
        <v>0</v>
      </c>
      <c r="AT40">
        <v>95</v>
      </c>
      <c r="AU40">
        <v>65</v>
      </c>
      <c r="AV40">
        <v>1</v>
      </c>
      <c r="AW40">
        <v>1</v>
      </c>
      <c r="AZ40">
        <v>7.61</v>
      </c>
      <c r="BA40">
        <v>7.61</v>
      </c>
      <c r="BB40">
        <v>7.61</v>
      </c>
      <c r="BC40">
        <v>7.61</v>
      </c>
      <c r="BD40" t="s">
        <v>3</v>
      </c>
      <c r="BE40" t="s">
        <v>3</v>
      </c>
      <c r="BF40" t="s">
        <v>3</v>
      </c>
      <c r="BG40" t="s">
        <v>3</v>
      </c>
      <c r="BH40">
        <v>0</v>
      </c>
      <c r="BI40">
        <v>2</v>
      </c>
      <c r="BJ40" t="s">
        <v>106</v>
      </c>
      <c r="BM40">
        <v>108001</v>
      </c>
      <c r="BN40">
        <v>0</v>
      </c>
      <c r="BO40" t="s">
        <v>3</v>
      </c>
      <c r="BP40">
        <v>0</v>
      </c>
      <c r="BQ40">
        <v>3</v>
      </c>
      <c r="BR40">
        <v>0</v>
      </c>
      <c r="BS40">
        <v>7.61</v>
      </c>
      <c r="BT40">
        <v>1</v>
      </c>
      <c r="BU40">
        <v>1</v>
      </c>
      <c r="BV40">
        <v>1</v>
      </c>
      <c r="BW40">
        <v>1</v>
      </c>
      <c r="BX40">
        <v>1</v>
      </c>
      <c r="BY40" t="s">
        <v>3</v>
      </c>
      <c r="BZ40">
        <v>95</v>
      </c>
      <c r="CA40">
        <v>65</v>
      </c>
      <c r="CF40">
        <v>0</v>
      </c>
      <c r="CG40">
        <v>0</v>
      </c>
      <c r="CM40">
        <v>0</v>
      </c>
      <c r="CN40" t="s">
        <v>3</v>
      </c>
      <c r="CO40">
        <v>0</v>
      </c>
      <c r="CP40">
        <f>(P40+Q40+S40)</f>
        <v>178.45</v>
      </c>
      <c r="CQ40">
        <f>AC40*BC40</f>
        <v>127.7719</v>
      </c>
      <c r="CR40">
        <f>AD40*BB40</f>
        <v>0</v>
      </c>
      <c r="CS40">
        <f>AE40*BS40</f>
        <v>0</v>
      </c>
      <c r="CT40">
        <f>AF40*BA40</f>
        <v>1061.8994</v>
      </c>
      <c r="CU40">
        <f>AG40</f>
        <v>0</v>
      </c>
      <c r="CV40">
        <f>AH40</f>
        <v>15.2</v>
      </c>
      <c r="CW40">
        <f>AI40</f>
        <v>0</v>
      </c>
      <c r="CX40">
        <f>AJ40</f>
        <v>0</v>
      </c>
      <c r="CY40">
        <f>(((S40+R40)*AT40)/100)</f>
        <v>151.316</v>
      </c>
      <c r="CZ40">
        <f>(((S40+R40)*AU40)/100)</f>
        <v>103.53200000000001</v>
      </c>
      <c r="DC40" t="s">
        <v>3</v>
      </c>
      <c r="DD40" t="s">
        <v>3</v>
      </c>
      <c r="DE40" t="s">
        <v>3</v>
      </c>
      <c r="DF40" t="s">
        <v>3</v>
      </c>
      <c r="DG40" t="s">
        <v>3</v>
      </c>
      <c r="DH40" t="s">
        <v>3</v>
      </c>
      <c r="DI40" t="s">
        <v>3</v>
      </c>
      <c r="DJ40" t="s">
        <v>3</v>
      </c>
      <c r="DK40" t="s">
        <v>3</v>
      </c>
      <c r="DL40" t="s">
        <v>3</v>
      </c>
      <c r="DM40" t="s">
        <v>3</v>
      </c>
      <c r="DN40">
        <v>0</v>
      </c>
      <c r="DO40">
        <v>0</v>
      </c>
      <c r="DP40">
        <v>1</v>
      </c>
      <c r="DQ40">
        <v>1</v>
      </c>
      <c r="DU40">
        <v>1003</v>
      </c>
      <c r="DV40" t="s">
        <v>105</v>
      </c>
      <c r="DW40" t="s">
        <v>105</v>
      </c>
      <c r="DX40">
        <v>100</v>
      </c>
      <c r="EE40">
        <v>38092698</v>
      </c>
      <c r="EF40">
        <v>3</v>
      </c>
      <c r="EG40" t="s">
        <v>16</v>
      </c>
      <c r="EH40">
        <v>0</v>
      </c>
      <c r="EI40" t="s">
        <v>3</v>
      </c>
      <c r="EJ40">
        <v>2</v>
      </c>
      <c r="EK40">
        <v>108001</v>
      </c>
      <c r="EL40" t="s">
        <v>56</v>
      </c>
      <c r="EM40" t="s">
        <v>57</v>
      </c>
      <c r="EO40" t="s">
        <v>3</v>
      </c>
      <c r="EQ40">
        <v>0</v>
      </c>
      <c r="ER40">
        <v>156.33000000000001</v>
      </c>
      <c r="ES40">
        <v>16.79</v>
      </c>
      <c r="ET40">
        <v>0</v>
      </c>
      <c r="EU40">
        <v>0</v>
      </c>
      <c r="EV40">
        <v>139.54</v>
      </c>
      <c r="EW40">
        <v>15.2</v>
      </c>
      <c r="EX40">
        <v>0</v>
      </c>
      <c r="EY40">
        <v>0</v>
      </c>
      <c r="FQ40">
        <v>0</v>
      </c>
      <c r="FR40">
        <f>ROUND(IF(AND(BH40=3,BI40=3),P40,0),2)</f>
        <v>0</v>
      </c>
      <c r="FS40">
        <v>0</v>
      </c>
      <c r="FX40">
        <v>95</v>
      </c>
      <c r="FY40">
        <v>65</v>
      </c>
      <c r="GA40" t="s">
        <v>3</v>
      </c>
      <c r="GD40">
        <v>0</v>
      </c>
      <c r="GF40">
        <v>-596386547</v>
      </c>
      <c r="GG40">
        <v>1</v>
      </c>
      <c r="GH40">
        <v>1</v>
      </c>
      <c r="GI40">
        <v>4</v>
      </c>
      <c r="GJ40">
        <v>0</v>
      </c>
      <c r="GK40">
        <f>ROUND(R40*(R12)/100,2)</f>
        <v>0</v>
      </c>
      <c r="GL40">
        <f>ROUND(IF(AND(BH40=3,BI40=3,FS40&lt;&gt;0),P40,0),2)</f>
        <v>0</v>
      </c>
      <c r="GM40">
        <f>ROUND(O40+X40+Y40+GK40,2)+GX40</f>
        <v>433.3</v>
      </c>
      <c r="GN40">
        <f>IF(OR(BI40=0,BI40=1),ROUND(O40+X40+Y40+GK40,2),0)</f>
        <v>0</v>
      </c>
      <c r="GO40">
        <f>IF(BI40=2,ROUND(O40+X40+Y40+GK40,2),0)</f>
        <v>433.3</v>
      </c>
      <c r="GP40">
        <f>IF(BI40=4,ROUND(O40+X40+Y40+GK40,2)+GX40,0)</f>
        <v>0</v>
      </c>
      <c r="GR40">
        <v>0</v>
      </c>
      <c r="GS40">
        <v>3</v>
      </c>
      <c r="GT40">
        <v>0</v>
      </c>
      <c r="GU40" t="s">
        <v>3</v>
      </c>
      <c r="GV40">
        <f>ROUND(GT40,2)</f>
        <v>0</v>
      </c>
      <c r="GW40">
        <v>1</v>
      </c>
      <c r="GX40">
        <f>ROUND(GV40*GW40*I40,2)</f>
        <v>0</v>
      </c>
      <c r="HA40">
        <v>0</v>
      </c>
      <c r="HB40">
        <v>0</v>
      </c>
      <c r="IK40">
        <v>0</v>
      </c>
    </row>
    <row r="41" spans="1:245" x14ac:dyDescent="0.2">
      <c r="A41">
        <v>18</v>
      </c>
      <c r="B41">
        <v>1</v>
      </c>
      <c r="C41">
        <v>79</v>
      </c>
      <c r="E41" t="s">
        <v>90</v>
      </c>
      <c r="F41" t="s">
        <v>108</v>
      </c>
      <c r="G41" t="s">
        <v>109</v>
      </c>
      <c r="H41" t="s">
        <v>110</v>
      </c>
      <c r="I41">
        <f>I40*J41</f>
        <v>1.5</v>
      </c>
      <c r="J41">
        <v>10</v>
      </c>
      <c r="O41">
        <f>ROUND(CP41,2)</f>
        <v>242</v>
      </c>
      <c r="P41">
        <f>ROUND(CQ41*I41,2)</f>
        <v>242</v>
      </c>
      <c r="Q41">
        <f>ROUND(CR41*I41,2)</f>
        <v>0</v>
      </c>
      <c r="R41">
        <f>ROUND(CS41*I41,2)</f>
        <v>0</v>
      </c>
      <c r="S41">
        <f>ROUND(CT41*I41,2)</f>
        <v>0</v>
      </c>
      <c r="T41">
        <f>ROUND(CU41*I41,2)</f>
        <v>0</v>
      </c>
      <c r="U41">
        <f>CV41*I41</f>
        <v>0</v>
      </c>
      <c r="V41">
        <f>CW41*I41</f>
        <v>0</v>
      </c>
      <c r="W41">
        <f>ROUND(CX41*I41,2)</f>
        <v>0</v>
      </c>
      <c r="X41">
        <f>ROUND(CY41,2)</f>
        <v>0</v>
      </c>
      <c r="Y41">
        <f>ROUND(CZ41,2)</f>
        <v>0</v>
      </c>
      <c r="AA41">
        <v>39048619</v>
      </c>
      <c r="AB41">
        <f>ROUND((AC41+AD41+AF41),2)</f>
        <v>21.2</v>
      </c>
      <c r="AC41">
        <f>ROUND((ES41),2)</f>
        <v>21.2</v>
      </c>
      <c r="AD41">
        <f>ROUND((((ET41)-(EU41))+AE41),2)</f>
        <v>0</v>
      </c>
      <c r="AE41">
        <f>ROUND((EU41),2)</f>
        <v>0</v>
      </c>
      <c r="AF41">
        <f>ROUND((EV41),2)</f>
        <v>0</v>
      </c>
      <c r="AG41">
        <f>ROUND((AP41),2)</f>
        <v>0</v>
      </c>
      <c r="AH41">
        <f>(EW41)</f>
        <v>0</v>
      </c>
      <c r="AI41">
        <f>(EX41)</f>
        <v>0</v>
      </c>
      <c r="AJ41">
        <f>ROUND((AS41),2)</f>
        <v>0</v>
      </c>
      <c r="AK41">
        <v>21.2</v>
      </c>
      <c r="AL41">
        <v>21.2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  <c r="AS41">
        <v>0</v>
      </c>
      <c r="AT41">
        <v>95</v>
      </c>
      <c r="AU41">
        <v>65</v>
      </c>
      <c r="AV41">
        <v>1</v>
      </c>
      <c r="AW41">
        <v>1</v>
      </c>
      <c r="AZ41">
        <v>7.61</v>
      </c>
      <c r="BA41">
        <v>1</v>
      </c>
      <c r="BB41">
        <v>1</v>
      </c>
      <c r="BC41">
        <v>7.61</v>
      </c>
      <c r="BD41" t="s">
        <v>3</v>
      </c>
      <c r="BE41" t="s">
        <v>3</v>
      </c>
      <c r="BF41" t="s">
        <v>3</v>
      </c>
      <c r="BG41" t="s">
        <v>3</v>
      </c>
      <c r="BH41">
        <v>3</v>
      </c>
      <c r="BI41">
        <v>2</v>
      </c>
      <c r="BJ41" t="s">
        <v>111</v>
      </c>
      <c r="BM41">
        <v>108001</v>
      </c>
      <c r="BN41">
        <v>0</v>
      </c>
      <c r="BO41" t="s">
        <v>3</v>
      </c>
      <c r="BP41">
        <v>0</v>
      </c>
      <c r="BQ41">
        <v>3</v>
      </c>
      <c r="BR41">
        <v>0</v>
      </c>
      <c r="BS41">
        <v>1</v>
      </c>
      <c r="BT41">
        <v>1</v>
      </c>
      <c r="BU41">
        <v>1</v>
      </c>
      <c r="BV41">
        <v>1</v>
      </c>
      <c r="BW41">
        <v>1</v>
      </c>
      <c r="BX41">
        <v>1</v>
      </c>
      <c r="BY41" t="s">
        <v>3</v>
      </c>
      <c r="BZ41">
        <v>95</v>
      </c>
      <c r="CA41">
        <v>65</v>
      </c>
      <c r="CF41">
        <v>0</v>
      </c>
      <c r="CG41">
        <v>0</v>
      </c>
      <c r="CM41">
        <v>0</v>
      </c>
      <c r="CN41" t="s">
        <v>3</v>
      </c>
      <c r="CO41">
        <v>0</v>
      </c>
      <c r="CP41">
        <f>(P41+Q41+S41)</f>
        <v>242</v>
      </c>
      <c r="CQ41">
        <f>AC41*BC41</f>
        <v>161.33199999999999</v>
      </c>
      <c r="CR41">
        <f>AD41*BB41</f>
        <v>0</v>
      </c>
      <c r="CS41">
        <f>AE41*BS41</f>
        <v>0</v>
      </c>
      <c r="CT41">
        <f>AF41*BA41</f>
        <v>0</v>
      </c>
      <c r="CU41">
        <f>AG41</f>
        <v>0</v>
      </c>
      <c r="CV41">
        <f>AH41</f>
        <v>0</v>
      </c>
      <c r="CW41">
        <f>AI41</f>
        <v>0</v>
      </c>
      <c r="CX41">
        <f>AJ41</f>
        <v>0</v>
      </c>
      <c r="CY41">
        <f>(((S41+R41)*AT41)/100)</f>
        <v>0</v>
      </c>
      <c r="CZ41">
        <f>(((S41+R41)*AU41)/100)</f>
        <v>0</v>
      </c>
      <c r="DC41" t="s">
        <v>3</v>
      </c>
      <c r="DD41" t="s">
        <v>3</v>
      </c>
      <c r="DE41" t="s">
        <v>3</v>
      </c>
      <c r="DF41" t="s">
        <v>3</v>
      </c>
      <c r="DG41" t="s">
        <v>3</v>
      </c>
      <c r="DH41" t="s">
        <v>3</v>
      </c>
      <c r="DI41" t="s">
        <v>3</v>
      </c>
      <c r="DJ41" t="s">
        <v>3</v>
      </c>
      <c r="DK41" t="s">
        <v>3</v>
      </c>
      <c r="DL41" t="s">
        <v>3</v>
      </c>
      <c r="DM41" t="s">
        <v>3</v>
      </c>
      <c r="DN41">
        <v>0</v>
      </c>
      <c r="DO41">
        <v>0</v>
      </c>
      <c r="DP41">
        <v>1</v>
      </c>
      <c r="DQ41">
        <v>1</v>
      </c>
      <c r="DU41">
        <v>1003</v>
      </c>
      <c r="DV41" t="s">
        <v>110</v>
      </c>
      <c r="DW41" t="s">
        <v>110</v>
      </c>
      <c r="DX41">
        <v>10</v>
      </c>
      <c r="EE41">
        <v>38092698</v>
      </c>
      <c r="EF41">
        <v>3</v>
      </c>
      <c r="EG41" t="s">
        <v>16</v>
      </c>
      <c r="EH41">
        <v>0</v>
      </c>
      <c r="EI41" t="s">
        <v>3</v>
      </c>
      <c r="EJ41">
        <v>2</v>
      </c>
      <c r="EK41">
        <v>108001</v>
      </c>
      <c r="EL41" t="s">
        <v>56</v>
      </c>
      <c r="EM41" t="s">
        <v>57</v>
      </c>
      <c r="EO41" t="s">
        <v>3</v>
      </c>
      <c r="EQ41">
        <v>0</v>
      </c>
      <c r="ER41">
        <v>21.2</v>
      </c>
      <c r="ES41">
        <v>21.2</v>
      </c>
      <c r="ET41">
        <v>0</v>
      </c>
      <c r="EU41">
        <v>0</v>
      </c>
      <c r="EV41">
        <v>0</v>
      </c>
      <c r="EW41">
        <v>0</v>
      </c>
      <c r="EX41">
        <v>0</v>
      </c>
      <c r="FQ41">
        <v>0</v>
      </c>
      <c r="FR41">
        <f>ROUND(IF(AND(BH41=3,BI41=3),P41,0),2)</f>
        <v>0</v>
      </c>
      <c r="FS41">
        <v>0</v>
      </c>
      <c r="FX41">
        <v>95</v>
      </c>
      <c r="FY41">
        <v>65</v>
      </c>
      <c r="GA41" t="s">
        <v>3</v>
      </c>
      <c r="GD41">
        <v>0</v>
      </c>
      <c r="GF41">
        <v>-595881781</v>
      </c>
      <c r="GG41">
        <v>1</v>
      </c>
      <c r="GH41">
        <v>1</v>
      </c>
      <c r="GI41">
        <v>4</v>
      </c>
      <c r="GJ41">
        <v>0</v>
      </c>
      <c r="GK41">
        <f>ROUND(R41*(R12)/100,2)</f>
        <v>0</v>
      </c>
      <c r="GL41">
        <f>ROUND(IF(AND(BH41=3,BI41=3,FS41&lt;&gt;0),P41,0),2)</f>
        <v>0</v>
      </c>
      <c r="GM41">
        <f>ROUND(O41+X41+Y41+GK41,2)+GX41</f>
        <v>242</v>
      </c>
      <c r="GN41">
        <f>IF(OR(BI41=0,BI41=1),ROUND(O41+X41+Y41+GK41,2),0)</f>
        <v>0</v>
      </c>
      <c r="GO41">
        <f>IF(BI41=2,ROUND(O41+X41+Y41+GK41,2),0)</f>
        <v>242</v>
      </c>
      <c r="GP41">
        <f>IF(BI41=4,ROUND(O41+X41+Y41+GK41,2)+GX41,0)</f>
        <v>0</v>
      </c>
      <c r="GR41">
        <v>0</v>
      </c>
      <c r="GS41">
        <v>3</v>
      </c>
      <c r="GT41">
        <v>0</v>
      </c>
      <c r="GU41" t="s">
        <v>3</v>
      </c>
      <c r="GV41">
        <f>ROUND(GT41,2)</f>
        <v>0</v>
      </c>
      <c r="GW41">
        <v>1</v>
      </c>
      <c r="GX41">
        <f>ROUND(GV41*GW41*I41,2)</f>
        <v>0</v>
      </c>
      <c r="HA41">
        <v>0</v>
      </c>
      <c r="HB41">
        <v>0</v>
      </c>
      <c r="IK41">
        <v>0</v>
      </c>
    </row>
    <row r="42" spans="1:245" x14ac:dyDescent="0.2">
      <c r="A42">
        <v>17</v>
      </c>
      <c r="B42">
        <v>1</v>
      </c>
      <c r="C42">
        <f>ROW([5]SmtRes!A87)</f>
        <v>87</v>
      </c>
      <c r="D42">
        <f>ROW([5]EtalonRes!A77)</f>
        <v>77</v>
      </c>
      <c r="E42" t="s">
        <v>94</v>
      </c>
      <c r="F42" t="s">
        <v>113</v>
      </c>
      <c r="G42" t="s">
        <v>114</v>
      </c>
      <c r="H42" t="s">
        <v>105</v>
      </c>
      <c r="I42">
        <v>3.56</v>
      </c>
      <c r="J42">
        <v>0</v>
      </c>
      <c r="O42">
        <f>ROUND(CP42,2)</f>
        <v>5601.46</v>
      </c>
      <c r="P42">
        <f>ROUND(CQ42*I42,2)</f>
        <v>1396.03</v>
      </c>
      <c r="Q42">
        <f>ROUND(CR42*I42,2)</f>
        <v>8.4</v>
      </c>
      <c r="R42">
        <f>ROUND(CS42*I42,2)</f>
        <v>3.79</v>
      </c>
      <c r="S42">
        <f>ROUND(CT42*I42,2)</f>
        <v>4197.03</v>
      </c>
      <c r="T42">
        <f>ROUND(CU42*I42,2)</f>
        <v>0</v>
      </c>
      <c r="U42">
        <f>CV42*I42</f>
        <v>57.992399999999996</v>
      </c>
      <c r="V42">
        <f>CW42*I42</f>
        <v>3.56E-2</v>
      </c>
      <c r="W42">
        <f>ROUND(CX42*I42,2)</f>
        <v>0</v>
      </c>
      <c r="X42">
        <f>ROUND(CY42,2)</f>
        <v>3990.78</v>
      </c>
      <c r="Y42">
        <f>ROUND(CZ42,2)</f>
        <v>2730.53</v>
      </c>
      <c r="AA42">
        <v>39048619</v>
      </c>
      <c r="AB42">
        <f>ROUND((AC42+AD42+AF42),2)</f>
        <v>206.76</v>
      </c>
      <c r="AC42">
        <f>ROUND((ES42),2)</f>
        <v>51.53</v>
      </c>
      <c r="AD42">
        <f>ROUND((((ET42)-(EU42))+AE42),2)</f>
        <v>0.31</v>
      </c>
      <c r="AE42">
        <f>ROUND((EU42),2)</f>
        <v>0.14000000000000001</v>
      </c>
      <c r="AF42">
        <f>ROUND((EV42),2)</f>
        <v>154.91999999999999</v>
      </c>
      <c r="AG42">
        <f>ROUND((AP42),2)</f>
        <v>0</v>
      </c>
      <c r="AH42">
        <f>(EW42)</f>
        <v>16.29</v>
      </c>
      <c r="AI42">
        <f>(EX42)</f>
        <v>0.01</v>
      </c>
      <c r="AJ42">
        <f>ROUND((AS42),2)</f>
        <v>0</v>
      </c>
      <c r="AK42">
        <v>206.76</v>
      </c>
      <c r="AL42">
        <v>51.53</v>
      </c>
      <c r="AM42">
        <v>0.31</v>
      </c>
      <c r="AN42">
        <v>0.14000000000000001</v>
      </c>
      <c r="AO42">
        <v>154.91999999999999</v>
      </c>
      <c r="AP42">
        <v>0</v>
      </c>
      <c r="AQ42">
        <v>16.29</v>
      </c>
      <c r="AR42">
        <v>0.01</v>
      </c>
      <c r="AS42">
        <v>0</v>
      </c>
      <c r="AT42">
        <v>95</v>
      </c>
      <c r="AU42">
        <v>65</v>
      </c>
      <c r="AV42">
        <v>1</v>
      </c>
      <c r="AW42">
        <v>1</v>
      </c>
      <c r="AZ42">
        <v>7.61</v>
      </c>
      <c r="BA42">
        <v>7.61</v>
      </c>
      <c r="BB42">
        <v>7.61</v>
      </c>
      <c r="BC42">
        <v>7.61</v>
      </c>
      <c r="BD42" t="s">
        <v>3</v>
      </c>
      <c r="BE42" t="s">
        <v>3</v>
      </c>
      <c r="BF42" t="s">
        <v>3</v>
      </c>
      <c r="BG42" t="s">
        <v>3</v>
      </c>
      <c r="BH42">
        <v>0</v>
      </c>
      <c r="BI42">
        <v>2</v>
      </c>
      <c r="BJ42" t="s">
        <v>115</v>
      </c>
      <c r="BM42">
        <v>108001</v>
      </c>
      <c r="BN42">
        <v>0</v>
      </c>
      <c r="BO42" t="s">
        <v>3</v>
      </c>
      <c r="BP42">
        <v>0</v>
      </c>
      <c r="BQ42">
        <v>3</v>
      </c>
      <c r="BR42">
        <v>0</v>
      </c>
      <c r="BS42">
        <v>7.61</v>
      </c>
      <c r="BT42">
        <v>1</v>
      </c>
      <c r="BU42">
        <v>1</v>
      </c>
      <c r="BV42">
        <v>1</v>
      </c>
      <c r="BW42">
        <v>1</v>
      </c>
      <c r="BX42">
        <v>1</v>
      </c>
      <c r="BY42" t="s">
        <v>3</v>
      </c>
      <c r="BZ42">
        <v>95</v>
      </c>
      <c r="CA42">
        <v>65</v>
      </c>
      <c r="CF42">
        <v>0</v>
      </c>
      <c r="CG42">
        <v>0</v>
      </c>
      <c r="CM42">
        <v>0</v>
      </c>
      <c r="CN42" t="s">
        <v>3</v>
      </c>
      <c r="CO42">
        <v>0</v>
      </c>
      <c r="CP42">
        <f>(P42+Q42+S42)</f>
        <v>5601.46</v>
      </c>
      <c r="CQ42">
        <f>AC42*BC42</f>
        <v>392.14330000000001</v>
      </c>
      <c r="CR42">
        <f>AD42*BB42</f>
        <v>2.3591000000000002</v>
      </c>
      <c r="CS42">
        <f>AE42*BS42</f>
        <v>1.0654000000000001</v>
      </c>
      <c r="CT42">
        <f>AF42*BA42</f>
        <v>1178.9412</v>
      </c>
      <c r="CU42">
        <f>AG42</f>
        <v>0</v>
      </c>
      <c r="CV42">
        <f>AH42</f>
        <v>16.29</v>
      </c>
      <c r="CW42">
        <f>AI42</f>
        <v>0.01</v>
      </c>
      <c r="CX42">
        <f>AJ42</f>
        <v>0</v>
      </c>
      <c r="CY42">
        <f>(((S42+R42)*AT42)/100)</f>
        <v>3990.7789999999995</v>
      </c>
      <c r="CZ42">
        <f>(((S42+R42)*AU42)/100)</f>
        <v>2730.5329999999999</v>
      </c>
      <c r="DC42" t="s">
        <v>3</v>
      </c>
      <c r="DD42" t="s">
        <v>3</v>
      </c>
      <c r="DE42" t="s">
        <v>3</v>
      </c>
      <c r="DF42" t="s">
        <v>3</v>
      </c>
      <c r="DG42" t="s">
        <v>3</v>
      </c>
      <c r="DH42" t="s">
        <v>3</v>
      </c>
      <c r="DI42" t="s">
        <v>3</v>
      </c>
      <c r="DJ42" t="s">
        <v>3</v>
      </c>
      <c r="DK42" t="s">
        <v>3</v>
      </c>
      <c r="DL42" t="s">
        <v>3</v>
      </c>
      <c r="DM42" t="s">
        <v>3</v>
      </c>
      <c r="DN42">
        <v>0</v>
      </c>
      <c r="DO42">
        <v>0</v>
      </c>
      <c r="DP42">
        <v>1</v>
      </c>
      <c r="DQ42">
        <v>1</v>
      </c>
      <c r="DU42">
        <v>1003</v>
      </c>
      <c r="DV42" t="s">
        <v>105</v>
      </c>
      <c r="DW42" t="s">
        <v>105</v>
      </c>
      <c r="DX42">
        <v>100</v>
      </c>
      <c r="EE42">
        <v>38092698</v>
      </c>
      <c r="EF42">
        <v>3</v>
      </c>
      <c r="EG42" t="s">
        <v>16</v>
      </c>
      <c r="EH42">
        <v>0</v>
      </c>
      <c r="EI42" t="s">
        <v>3</v>
      </c>
      <c r="EJ42">
        <v>2</v>
      </c>
      <c r="EK42">
        <v>108001</v>
      </c>
      <c r="EL42" t="s">
        <v>56</v>
      </c>
      <c r="EM42" t="s">
        <v>57</v>
      </c>
      <c r="EO42" t="s">
        <v>3</v>
      </c>
      <c r="EQ42">
        <v>0</v>
      </c>
      <c r="ER42">
        <v>206.76</v>
      </c>
      <c r="ES42">
        <v>51.53</v>
      </c>
      <c r="ET42">
        <v>0.31</v>
      </c>
      <c r="EU42">
        <v>0.14000000000000001</v>
      </c>
      <c r="EV42">
        <v>154.91999999999999</v>
      </c>
      <c r="EW42">
        <v>16.29</v>
      </c>
      <c r="EX42">
        <v>0.01</v>
      </c>
      <c r="EY42">
        <v>0</v>
      </c>
      <c r="FQ42">
        <v>0</v>
      </c>
      <c r="FR42">
        <f>ROUND(IF(AND(BH42=3,BI42=3),P42,0),2)</f>
        <v>0</v>
      </c>
      <c r="FS42">
        <v>0</v>
      </c>
      <c r="FX42">
        <v>95</v>
      </c>
      <c r="FY42">
        <v>65</v>
      </c>
      <c r="GA42" t="s">
        <v>3</v>
      </c>
      <c r="GD42">
        <v>0</v>
      </c>
      <c r="GF42">
        <v>-1776686347</v>
      </c>
      <c r="GG42">
        <v>1</v>
      </c>
      <c r="GH42">
        <v>1</v>
      </c>
      <c r="GI42">
        <v>4</v>
      </c>
      <c r="GJ42">
        <v>0</v>
      </c>
      <c r="GK42">
        <f>ROUND(R42*(R12)/100,2)</f>
        <v>0</v>
      </c>
      <c r="GL42">
        <f>ROUND(IF(AND(BH42=3,BI42=3,FS42&lt;&gt;0),P42,0),2)</f>
        <v>0</v>
      </c>
      <c r="GM42">
        <f>ROUND(O42+X42+Y42+GK42,2)+GX42</f>
        <v>12322.77</v>
      </c>
      <c r="GN42">
        <f>IF(OR(BI42=0,BI42=1),ROUND(O42+X42+Y42+GK42,2),0)</f>
        <v>0</v>
      </c>
      <c r="GO42">
        <f>IF(BI42=2,ROUND(O42+X42+Y42+GK42,2),0)</f>
        <v>12322.77</v>
      </c>
      <c r="GP42">
        <f>IF(BI42=4,ROUND(O42+X42+Y42+GK42,2)+GX42,0)</f>
        <v>0</v>
      </c>
      <c r="GR42">
        <v>0</v>
      </c>
      <c r="GS42">
        <v>3</v>
      </c>
      <c r="GT42">
        <v>0</v>
      </c>
      <c r="GU42" t="s">
        <v>3</v>
      </c>
      <c r="GV42">
        <f>ROUND(GT42,2)</f>
        <v>0</v>
      </c>
      <c r="GW42">
        <v>1</v>
      </c>
      <c r="GX42">
        <f>ROUND(GV42*GW42*I42,2)</f>
        <v>0</v>
      </c>
      <c r="HA42">
        <v>0</v>
      </c>
      <c r="HB42">
        <v>0</v>
      </c>
      <c r="IK42">
        <v>0</v>
      </c>
    </row>
    <row r="43" spans="1:245" x14ac:dyDescent="0.2">
      <c r="A43">
        <v>18</v>
      </c>
      <c r="B43">
        <v>1</v>
      </c>
      <c r="C43">
        <v>86</v>
      </c>
      <c r="E43" t="s">
        <v>98</v>
      </c>
      <c r="F43" t="s">
        <v>117</v>
      </c>
      <c r="G43" t="s">
        <v>118</v>
      </c>
      <c r="H43" t="s">
        <v>105</v>
      </c>
      <c r="I43">
        <f>I42*J43</f>
        <v>3.56</v>
      </c>
      <c r="J43">
        <v>1</v>
      </c>
      <c r="O43">
        <f>ROUND(CP43,2)</f>
        <v>19776.87</v>
      </c>
      <c r="P43">
        <f>ROUND(CQ43*I43,2)</f>
        <v>19776.87</v>
      </c>
      <c r="Q43">
        <f>ROUND(CR43*I43,2)</f>
        <v>0</v>
      </c>
      <c r="R43">
        <f>ROUND(CS43*I43,2)</f>
        <v>0</v>
      </c>
      <c r="S43">
        <f>ROUND(CT43*I43,2)</f>
        <v>0</v>
      </c>
      <c r="T43">
        <f>ROUND(CU43*I43,2)</f>
        <v>0</v>
      </c>
      <c r="U43">
        <f>CV43*I43</f>
        <v>0</v>
      </c>
      <c r="V43">
        <f>CW43*I43</f>
        <v>0</v>
      </c>
      <c r="W43">
        <f>ROUND(CX43*I43,2)</f>
        <v>0</v>
      </c>
      <c r="X43">
        <f>ROUND(CY43,2)</f>
        <v>0</v>
      </c>
      <c r="Y43">
        <f>ROUND(CZ43,2)</f>
        <v>0</v>
      </c>
      <c r="AA43">
        <v>39048619</v>
      </c>
      <c r="AB43">
        <f>ROUND((AC43+AD43+AF43),2)</f>
        <v>730</v>
      </c>
      <c r="AC43">
        <f>ROUND((ES43),2)</f>
        <v>730</v>
      </c>
      <c r="AD43">
        <f>ROUND((((ET43)-(EU43))+AE43),2)</f>
        <v>0</v>
      </c>
      <c r="AE43">
        <f>ROUND((EU43),2)</f>
        <v>0</v>
      </c>
      <c r="AF43">
        <f>ROUND((EV43),2)</f>
        <v>0</v>
      </c>
      <c r="AG43">
        <f>ROUND((AP43),2)</f>
        <v>0</v>
      </c>
      <c r="AH43">
        <f>(EW43)</f>
        <v>0</v>
      </c>
      <c r="AI43">
        <f>(EX43)</f>
        <v>0</v>
      </c>
      <c r="AJ43">
        <f>ROUND((AS43),2)</f>
        <v>0</v>
      </c>
      <c r="AK43">
        <v>730</v>
      </c>
      <c r="AL43">
        <v>730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  <c r="AS43">
        <v>0</v>
      </c>
      <c r="AT43">
        <v>95</v>
      </c>
      <c r="AU43">
        <v>65</v>
      </c>
      <c r="AV43">
        <v>1</v>
      </c>
      <c r="AW43">
        <v>1</v>
      </c>
      <c r="AZ43">
        <v>7.61</v>
      </c>
      <c r="BA43">
        <v>1</v>
      </c>
      <c r="BB43">
        <v>1</v>
      </c>
      <c r="BC43">
        <v>7.61</v>
      </c>
      <c r="BD43" t="s">
        <v>3</v>
      </c>
      <c r="BE43" t="s">
        <v>3</v>
      </c>
      <c r="BF43" t="s">
        <v>3</v>
      </c>
      <c r="BG43" t="s">
        <v>3</v>
      </c>
      <c r="BH43">
        <v>3</v>
      </c>
      <c r="BI43">
        <v>2</v>
      </c>
      <c r="BJ43" t="s">
        <v>119</v>
      </c>
      <c r="BM43">
        <v>108001</v>
      </c>
      <c r="BN43">
        <v>0</v>
      </c>
      <c r="BO43" t="s">
        <v>3</v>
      </c>
      <c r="BP43">
        <v>0</v>
      </c>
      <c r="BQ43">
        <v>3</v>
      </c>
      <c r="BR43">
        <v>0</v>
      </c>
      <c r="BS43">
        <v>1</v>
      </c>
      <c r="BT43">
        <v>1</v>
      </c>
      <c r="BU43">
        <v>1</v>
      </c>
      <c r="BV43">
        <v>1</v>
      </c>
      <c r="BW43">
        <v>1</v>
      </c>
      <c r="BX43">
        <v>1</v>
      </c>
      <c r="BY43" t="s">
        <v>3</v>
      </c>
      <c r="BZ43">
        <v>95</v>
      </c>
      <c r="CA43">
        <v>65</v>
      </c>
      <c r="CF43">
        <v>0</v>
      </c>
      <c r="CG43">
        <v>0</v>
      </c>
      <c r="CM43">
        <v>0</v>
      </c>
      <c r="CN43" t="s">
        <v>3</v>
      </c>
      <c r="CO43">
        <v>0</v>
      </c>
      <c r="CP43">
        <f>(P43+Q43+S43)</f>
        <v>19776.87</v>
      </c>
      <c r="CQ43">
        <f>AC43*BC43</f>
        <v>5555.3</v>
      </c>
      <c r="CR43">
        <f>AD43*BB43</f>
        <v>0</v>
      </c>
      <c r="CS43">
        <f>AE43*BS43</f>
        <v>0</v>
      </c>
      <c r="CT43">
        <f>AF43*BA43</f>
        <v>0</v>
      </c>
      <c r="CU43">
        <f>AG43</f>
        <v>0</v>
      </c>
      <c r="CV43">
        <f>AH43</f>
        <v>0</v>
      </c>
      <c r="CW43">
        <f>AI43</f>
        <v>0</v>
      </c>
      <c r="CX43">
        <f>AJ43</f>
        <v>0</v>
      </c>
      <c r="CY43">
        <f>(((S43+R43)*AT43)/100)</f>
        <v>0</v>
      </c>
      <c r="CZ43">
        <f>(((S43+R43)*AU43)/100)</f>
        <v>0</v>
      </c>
      <c r="DC43" t="s">
        <v>3</v>
      </c>
      <c r="DD43" t="s">
        <v>3</v>
      </c>
      <c r="DE43" t="s">
        <v>3</v>
      </c>
      <c r="DF43" t="s">
        <v>3</v>
      </c>
      <c r="DG43" t="s">
        <v>3</v>
      </c>
      <c r="DH43" t="s">
        <v>3</v>
      </c>
      <c r="DI43" t="s">
        <v>3</v>
      </c>
      <c r="DJ43" t="s">
        <v>3</v>
      </c>
      <c r="DK43" t="s">
        <v>3</v>
      </c>
      <c r="DL43" t="s">
        <v>3</v>
      </c>
      <c r="DM43" t="s">
        <v>3</v>
      </c>
      <c r="DN43">
        <v>0</v>
      </c>
      <c r="DO43">
        <v>0</v>
      </c>
      <c r="DP43">
        <v>1</v>
      </c>
      <c r="DQ43">
        <v>1</v>
      </c>
      <c r="DU43">
        <v>1003</v>
      </c>
      <c r="DV43" t="s">
        <v>105</v>
      </c>
      <c r="DW43" t="s">
        <v>105</v>
      </c>
      <c r="DX43">
        <v>100</v>
      </c>
      <c r="EE43">
        <v>38092698</v>
      </c>
      <c r="EF43">
        <v>3</v>
      </c>
      <c r="EG43" t="s">
        <v>16</v>
      </c>
      <c r="EH43">
        <v>0</v>
      </c>
      <c r="EI43" t="s">
        <v>3</v>
      </c>
      <c r="EJ43">
        <v>2</v>
      </c>
      <c r="EK43">
        <v>108001</v>
      </c>
      <c r="EL43" t="s">
        <v>56</v>
      </c>
      <c r="EM43" t="s">
        <v>57</v>
      </c>
      <c r="EO43" t="s">
        <v>3</v>
      </c>
      <c r="EQ43">
        <v>0</v>
      </c>
      <c r="ER43">
        <v>730</v>
      </c>
      <c r="ES43">
        <v>730</v>
      </c>
      <c r="ET43">
        <v>0</v>
      </c>
      <c r="EU43">
        <v>0</v>
      </c>
      <c r="EV43">
        <v>0</v>
      </c>
      <c r="EW43">
        <v>0</v>
      </c>
      <c r="EX43">
        <v>0</v>
      </c>
      <c r="FQ43">
        <v>0</v>
      </c>
      <c r="FR43">
        <f>ROUND(IF(AND(BH43=3,BI43=3),P43,0),2)</f>
        <v>0</v>
      </c>
      <c r="FS43">
        <v>0</v>
      </c>
      <c r="FX43">
        <v>95</v>
      </c>
      <c r="FY43">
        <v>65</v>
      </c>
      <c r="GA43" t="s">
        <v>3</v>
      </c>
      <c r="GD43">
        <v>0</v>
      </c>
      <c r="GF43">
        <v>1891887981</v>
      </c>
      <c r="GG43">
        <v>1</v>
      </c>
      <c r="GH43">
        <v>1</v>
      </c>
      <c r="GI43">
        <v>4</v>
      </c>
      <c r="GJ43">
        <v>0</v>
      </c>
      <c r="GK43">
        <f>ROUND(R43*(R12)/100,2)</f>
        <v>0</v>
      </c>
      <c r="GL43">
        <f>ROUND(IF(AND(BH43=3,BI43=3,FS43&lt;&gt;0),P43,0),2)</f>
        <v>0</v>
      </c>
      <c r="GM43">
        <f>ROUND(O43+X43+Y43+GK43,2)+GX43</f>
        <v>19776.87</v>
      </c>
      <c r="GN43">
        <f>IF(OR(BI43=0,BI43=1),ROUND(O43+X43+Y43+GK43,2),0)</f>
        <v>0</v>
      </c>
      <c r="GO43">
        <f>IF(BI43=2,ROUND(O43+X43+Y43+GK43,2),0)</f>
        <v>19776.87</v>
      </c>
      <c r="GP43">
        <f>IF(BI43=4,ROUND(O43+X43+Y43+GK43,2)+GX43,0)</f>
        <v>0</v>
      </c>
      <c r="GR43">
        <v>0</v>
      </c>
      <c r="GS43">
        <v>3</v>
      </c>
      <c r="GT43">
        <v>0</v>
      </c>
      <c r="GU43" t="s">
        <v>3</v>
      </c>
      <c r="GV43">
        <f>ROUND(GT43,2)</f>
        <v>0</v>
      </c>
      <c r="GW43">
        <v>1</v>
      </c>
      <c r="GX43">
        <f>ROUND(GV43*GW43*I43,2)</f>
        <v>0</v>
      </c>
      <c r="HA43">
        <v>0</v>
      </c>
      <c r="HB43">
        <v>0</v>
      </c>
      <c r="IK43">
        <v>0</v>
      </c>
    </row>
    <row r="44" spans="1:245" x14ac:dyDescent="0.2">
      <c r="A44">
        <v>17</v>
      </c>
      <c r="B44">
        <v>1</v>
      </c>
      <c r="C44">
        <f>ROW([5]SmtRes!A93)</f>
        <v>93</v>
      </c>
      <c r="D44">
        <f>ROW([5]EtalonRes!A82)</f>
        <v>82</v>
      </c>
      <c r="E44" t="s">
        <v>102</v>
      </c>
      <c r="F44" t="s">
        <v>121</v>
      </c>
      <c r="G44" t="s">
        <v>122</v>
      </c>
      <c r="H44" t="s">
        <v>14</v>
      </c>
      <c r="I44">
        <v>55</v>
      </c>
      <c r="J44">
        <v>0</v>
      </c>
      <c r="O44">
        <f>ROUND(CP44,2)</f>
        <v>2214.13</v>
      </c>
      <c r="P44">
        <f>ROUND(CQ44*I44,2)</f>
        <v>171.61</v>
      </c>
      <c r="Q44">
        <f>ROUND(CR44*I44,2)</f>
        <v>0</v>
      </c>
      <c r="R44">
        <f>ROUND(CS44*I44,2)</f>
        <v>0</v>
      </c>
      <c r="S44">
        <f>ROUND(CT44*I44,2)</f>
        <v>2042.52</v>
      </c>
      <c r="T44">
        <f>ROUND(CU44*I44,2)</f>
        <v>0</v>
      </c>
      <c r="U44">
        <f>CV44*I44</f>
        <v>27.5</v>
      </c>
      <c r="V44">
        <f>CW44*I44</f>
        <v>0</v>
      </c>
      <c r="W44">
        <f>ROUND(CX44*I44,2)</f>
        <v>0</v>
      </c>
      <c r="X44">
        <f>ROUND(CY44,2)</f>
        <v>1634.02</v>
      </c>
      <c r="Y44">
        <f>ROUND(CZ44,2)</f>
        <v>1225.51</v>
      </c>
      <c r="AA44">
        <v>39048619</v>
      </c>
      <c r="AB44">
        <f>ROUND((AC44+AD44+AF44),2)</f>
        <v>5.29</v>
      </c>
      <c r="AC44">
        <f>ROUND((ES44),2)</f>
        <v>0.41</v>
      </c>
      <c r="AD44">
        <f>ROUND((((ET44)-(EU44))+AE44),2)</f>
        <v>0</v>
      </c>
      <c r="AE44">
        <f>ROUND((EU44),2)</f>
        <v>0</v>
      </c>
      <c r="AF44">
        <f>ROUND((EV44),2)</f>
        <v>4.88</v>
      </c>
      <c r="AG44">
        <f>ROUND((AP44),2)</f>
        <v>0</v>
      </c>
      <c r="AH44">
        <f>(EW44)</f>
        <v>0.5</v>
      </c>
      <c r="AI44">
        <f>(EX44)</f>
        <v>0</v>
      </c>
      <c r="AJ44">
        <f>ROUND((AS44),2)</f>
        <v>0</v>
      </c>
      <c r="AK44">
        <v>5.29</v>
      </c>
      <c r="AL44">
        <v>0.41</v>
      </c>
      <c r="AM44">
        <v>0</v>
      </c>
      <c r="AN44">
        <v>0</v>
      </c>
      <c r="AO44">
        <v>4.88</v>
      </c>
      <c r="AP44">
        <v>0</v>
      </c>
      <c r="AQ44">
        <v>0.5</v>
      </c>
      <c r="AR44">
        <v>0</v>
      </c>
      <c r="AS44">
        <v>0</v>
      </c>
      <c r="AT44">
        <v>80</v>
      </c>
      <c r="AU44">
        <v>60</v>
      </c>
      <c r="AV44">
        <v>1</v>
      </c>
      <c r="AW44">
        <v>1</v>
      </c>
      <c r="AZ44">
        <v>7.61</v>
      </c>
      <c r="BA44">
        <v>7.61</v>
      </c>
      <c r="BB44">
        <v>7.61</v>
      </c>
      <c r="BC44">
        <v>7.61</v>
      </c>
      <c r="BD44" t="s">
        <v>3</v>
      </c>
      <c r="BE44" t="s">
        <v>3</v>
      </c>
      <c r="BF44" t="s">
        <v>3</v>
      </c>
      <c r="BG44" t="s">
        <v>3</v>
      </c>
      <c r="BH44">
        <v>0</v>
      </c>
      <c r="BI44">
        <v>2</v>
      </c>
      <c r="BJ44" t="s">
        <v>123</v>
      </c>
      <c r="BM44">
        <v>110011</v>
      </c>
      <c r="BN44">
        <v>0</v>
      </c>
      <c r="BO44" t="s">
        <v>3</v>
      </c>
      <c r="BP44">
        <v>0</v>
      </c>
      <c r="BQ44">
        <v>3</v>
      </c>
      <c r="BR44">
        <v>0</v>
      </c>
      <c r="BS44">
        <v>7.61</v>
      </c>
      <c r="BT44">
        <v>1</v>
      </c>
      <c r="BU44">
        <v>1</v>
      </c>
      <c r="BV44">
        <v>1</v>
      </c>
      <c r="BW44">
        <v>1</v>
      </c>
      <c r="BX44">
        <v>1</v>
      </c>
      <c r="BY44" t="s">
        <v>3</v>
      </c>
      <c r="BZ44">
        <v>80</v>
      </c>
      <c r="CA44">
        <v>60</v>
      </c>
      <c r="CF44">
        <v>0</v>
      </c>
      <c r="CG44">
        <v>0</v>
      </c>
      <c r="CM44">
        <v>0</v>
      </c>
      <c r="CN44" t="s">
        <v>3</v>
      </c>
      <c r="CO44">
        <v>0</v>
      </c>
      <c r="CP44">
        <f>(P44+Q44+S44)</f>
        <v>2214.13</v>
      </c>
      <c r="CQ44">
        <f>AC44*BC44</f>
        <v>3.1200999999999999</v>
      </c>
      <c r="CR44">
        <f>AD44*BB44</f>
        <v>0</v>
      </c>
      <c r="CS44">
        <f>AE44*BS44</f>
        <v>0</v>
      </c>
      <c r="CT44">
        <f>AF44*BA44</f>
        <v>37.136800000000001</v>
      </c>
      <c r="CU44">
        <f>AG44</f>
        <v>0</v>
      </c>
      <c r="CV44">
        <f>AH44</f>
        <v>0.5</v>
      </c>
      <c r="CW44">
        <f>AI44</f>
        <v>0</v>
      </c>
      <c r="CX44">
        <f>AJ44</f>
        <v>0</v>
      </c>
      <c r="CY44">
        <f>(((S44+R44)*AT44)/100)</f>
        <v>1634.0160000000001</v>
      </c>
      <c r="CZ44">
        <f>(((S44+R44)*AU44)/100)</f>
        <v>1225.5119999999999</v>
      </c>
      <c r="DC44" t="s">
        <v>3</v>
      </c>
      <c r="DD44" t="s">
        <v>3</v>
      </c>
      <c r="DE44" t="s">
        <v>3</v>
      </c>
      <c r="DF44" t="s">
        <v>3</v>
      </c>
      <c r="DG44" t="s">
        <v>3</v>
      </c>
      <c r="DH44" t="s">
        <v>3</v>
      </c>
      <c r="DI44" t="s">
        <v>3</v>
      </c>
      <c r="DJ44" t="s">
        <v>3</v>
      </c>
      <c r="DK44" t="s">
        <v>3</v>
      </c>
      <c r="DL44" t="s">
        <v>3</v>
      </c>
      <c r="DM44" t="s">
        <v>3</v>
      </c>
      <c r="DN44">
        <v>0</v>
      </c>
      <c r="DO44">
        <v>0</v>
      </c>
      <c r="DP44">
        <v>1</v>
      </c>
      <c r="DQ44">
        <v>1</v>
      </c>
      <c r="DU44">
        <v>1013</v>
      </c>
      <c r="DV44" t="s">
        <v>14</v>
      </c>
      <c r="DW44" t="s">
        <v>14</v>
      </c>
      <c r="DX44">
        <v>1</v>
      </c>
      <c r="EE44">
        <v>38092745</v>
      </c>
      <c r="EF44">
        <v>3</v>
      </c>
      <c r="EG44" t="s">
        <v>16</v>
      </c>
      <c r="EH44">
        <v>0</v>
      </c>
      <c r="EI44" t="s">
        <v>3</v>
      </c>
      <c r="EJ44">
        <v>2</v>
      </c>
      <c r="EK44">
        <v>110011</v>
      </c>
      <c r="EL44" t="s">
        <v>37</v>
      </c>
      <c r="EM44" t="s">
        <v>18</v>
      </c>
      <c r="EO44" t="s">
        <v>3</v>
      </c>
      <c r="EQ44">
        <v>0</v>
      </c>
      <c r="ER44">
        <v>5.29</v>
      </c>
      <c r="ES44">
        <v>0.41</v>
      </c>
      <c r="ET44">
        <v>0</v>
      </c>
      <c r="EU44">
        <v>0</v>
      </c>
      <c r="EV44">
        <v>4.88</v>
      </c>
      <c r="EW44">
        <v>0.5</v>
      </c>
      <c r="EX44">
        <v>0</v>
      </c>
      <c r="EY44">
        <v>0</v>
      </c>
      <c r="FQ44">
        <v>0</v>
      </c>
      <c r="FR44">
        <f>ROUND(IF(AND(BH44=3,BI44=3),P44,0),2)</f>
        <v>0</v>
      </c>
      <c r="FS44">
        <v>0</v>
      </c>
      <c r="FX44">
        <v>80</v>
      </c>
      <c r="FY44">
        <v>60</v>
      </c>
      <c r="GA44" t="s">
        <v>3</v>
      </c>
      <c r="GD44">
        <v>0</v>
      </c>
      <c r="GF44">
        <v>287023441</v>
      </c>
      <c r="GG44">
        <v>1</v>
      </c>
      <c r="GH44">
        <v>1</v>
      </c>
      <c r="GI44">
        <v>4</v>
      </c>
      <c r="GJ44">
        <v>0</v>
      </c>
      <c r="GK44">
        <f>ROUND(R44*(R12)/100,2)</f>
        <v>0</v>
      </c>
      <c r="GL44">
        <f>ROUND(IF(AND(BH44=3,BI44=3,FS44&lt;&gt;0),P44,0),2)</f>
        <v>0</v>
      </c>
      <c r="GM44">
        <f>ROUND(O44+X44+Y44+GK44,2)+GX44</f>
        <v>5073.66</v>
      </c>
      <c r="GN44">
        <f>IF(OR(BI44=0,BI44=1),ROUND(O44+X44+Y44+GK44,2),0)</f>
        <v>0</v>
      </c>
      <c r="GO44">
        <f>IF(BI44=2,ROUND(O44+X44+Y44+GK44,2),0)</f>
        <v>5073.66</v>
      </c>
      <c r="GP44">
        <f>IF(BI44=4,ROUND(O44+X44+Y44+GK44,2)+GX44,0)</f>
        <v>0</v>
      </c>
      <c r="GR44">
        <v>0</v>
      </c>
      <c r="GS44">
        <v>3</v>
      </c>
      <c r="GT44">
        <v>0</v>
      </c>
      <c r="GU44" t="s">
        <v>3</v>
      </c>
      <c r="GV44">
        <f>ROUND(GT44,2)</f>
        <v>0</v>
      </c>
      <c r="GW44">
        <v>1</v>
      </c>
      <c r="GX44">
        <f>ROUND(GV44*GW44*I44,2)</f>
        <v>0</v>
      </c>
      <c r="HA44">
        <v>0</v>
      </c>
      <c r="HB44">
        <v>0</v>
      </c>
      <c r="IK44">
        <v>0</v>
      </c>
    </row>
    <row r="45" spans="1:245" x14ac:dyDescent="0.2">
      <c r="A45">
        <v>18</v>
      </c>
      <c r="B45">
        <v>1</v>
      </c>
      <c r="C45">
        <v>92</v>
      </c>
      <c r="E45" t="s">
        <v>107</v>
      </c>
      <c r="F45" t="s">
        <v>125</v>
      </c>
      <c r="G45" t="s">
        <v>126</v>
      </c>
      <c r="H45" t="s">
        <v>41</v>
      </c>
      <c r="I45">
        <f>I44*J45</f>
        <v>5.5</v>
      </c>
      <c r="J45">
        <v>0.1</v>
      </c>
      <c r="O45">
        <f>ROUND(CP45,2)</f>
        <v>2440.15</v>
      </c>
      <c r="P45">
        <f>ROUND(CQ45*I45,2)</f>
        <v>2440.15</v>
      </c>
      <c r="Q45">
        <f>ROUND(CR45*I45,2)</f>
        <v>0</v>
      </c>
      <c r="R45">
        <f>ROUND(CS45*I45,2)</f>
        <v>0</v>
      </c>
      <c r="S45">
        <f>ROUND(CT45*I45,2)</f>
        <v>0</v>
      </c>
      <c r="T45">
        <f>ROUND(CU45*I45,2)</f>
        <v>0</v>
      </c>
      <c r="U45">
        <f>CV45*I45</f>
        <v>0</v>
      </c>
      <c r="V45">
        <f>CW45*I45</f>
        <v>0</v>
      </c>
      <c r="W45">
        <f>ROUND(CX45*I45,2)</f>
        <v>0</v>
      </c>
      <c r="X45">
        <f>ROUND(CY45,2)</f>
        <v>0</v>
      </c>
      <c r="Y45">
        <f>ROUND(CZ45,2)</f>
        <v>0</v>
      </c>
      <c r="AA45">
        <v>39048619</v>
      </c>
      <c r="AB45">
        <f>ROUND((AC45+AD45+AF45),2)</f>
        <v>58.3</v>
      </c>
      <c r="AC45">
        <f>ROUND((ES45),2)</f>
        <v>58.3</v>
      </c>
      <c r="AD45">
        <f>ROUND((((ET45)-(EU45))+AE45),2)</f>
        <v>0</v>
      </c>
      <c r="AE45">
        <f>ROUND((EU45),2)</f>
        <v>0</v>
      </c>
      <c r="AF45">
        <f>ROUND((EV45),2)</f>
        <v>0</v>
      </c>
      <c r="AG45">
        <f>ROUND((AP45),2)</f>
        <v>0</v>
      </c>
      <c r="AH45">
        <f>(EW45)</f>
        <v>0</v>
      </c>
      <c r="AI45">
        <f>(EX45)</f>
        <v>0</v>
      </c>
      <c r="AJ45">
        <f>ROUND((AS45),2)</f>
        <v>0</v>
      </c>
      <c r="AK45">
        <v>58.3</v>
      </c>
      <c r="AL45">
        <v>58.3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  <c r="AS45">
        <v>0</v>
      </c>
      <c r="AT45">
        <v>80</v>
      </c>
      <c r="AU45">
        <v>60</v>
      </c>
      <c r="AV45">
        <v>1</v>
      </c>
      <c r="AW45">
        <v>1</v>
      </c>
      <c r="AZ45">
        <v>7.61</v>
      </c>
      <c r="BA45">
        <v>1</v>
      </c>
      <c r="BB45">
        <v>1</v>
      </c>
      <c r="BC45">
        <v>7.61</v>
      </c>
      <c r="BD45" t="s">
        <v>3</v>
      </c>
      <c r="BE45" t="s">
        <v>3</v>
      </c>
      <c r="BF45" t="s">
        <v>3</v>
      </c>
      <c r="BG45" t="s">
        <v>3</v>
      </c>
      <c r="BH45">
        <v>3</v>
      </c>
      <c r="BI45">
        <v>2</v>
      </c>
      <c r="BJ45" t="s">
        <v>127</v>
      </c>
      <c r="BM45">
        <v>110011</v>
      </c>
      <c r="BN45">
        <v>0</v>
      </c>
      <c r="BO45" t="s">
        <v>3</v>
      </c>
      <c r="BP45">
        <v>0</v>
      </c>
      <c r="BQ45">
        <v>3</v>
      </c>
      <c r="BR45">
        <v>0</v>
      </c>
      <c r="BS45">
        <v>1</v>
      </c>
      <c r="BT45">
        <v>1</v>
      </c>
      <c r="BU45">
        <v>1</v>
      </c>
      <c r="BV45">
        <v>1</v>
      </c>
      <c r="BW45">
        <v>1</v>
      </c>
      <c r="BX45">
        <v>1</v>
      </c>
      <c r="BY45" t="s">
        <v>3</v>
      </c>
      <c r="BZ45">
        <v>80</v>
      </c>
      <c r="CA45">
        <v>60</v>
      </c>
      <c r="CF45">
        <v>0</v>
      </c>
      <c r="CG45">
        <v>0</v>
      </c>
      <c r="CM45">
        <v>0</v>
      </c>
      <c r="CN45" t="s">
        <v>3</v>
      </c>
      <c r="CO45">
        <v>0</v>
      </c>
      <c r="CP45">
        <f>(P45+Q45+S45)</f>
        <v>2440.15</v>
      </c>
      <c r="CQ45">
        <f>AC45*BC45</f>
        <v>443.66300000000001</v>
      </c>
      <c r="CR45">
        <f>AD45*BB45</f>
        <v>0</v>
      </c>
      <c r="CS45">
        <f>AE45*BS45</f>
        <v>0</v>
      </c>
      <c r="CT45">
        <f>AF45*BA45</f>
        <v>0</v>
      </c>
      <c r="CU45">
        <f>AG45</f>
        <v>0</v>
      </c>
      <c r="CV45">
        <f>AH45</f>
        <v>0</v>
      </c>
      <c r="CW45">
        <f>AI45</f>
        <v>0</v>
      </c>
      <c r="CX45">
        <f>AJ45</f>
        <v>0</v>
      </c>
      <c r="CY45">
        <f>(((S45+R45)*AT45)/100)</f>
        <v>0</v>
      </c>
      <c r="CZ45">
        <f>(((S45+R45)*AU45)/100)</f>
        <v>0</v>
      </c>
      <c r="DC45" t="s">
        <v>3</v>
      </c>
      <c r="DD45" t="s">
        <v>3</v>
      </c>
      <c r="DE45" t="s">
        <v>3</v>
      </c>
      <c r="DF45" t="s">
        <v>3</v>
      </c>
      <c r="DG45" t="s">
        <v>3</v>
      </c>
      <c r="DH45" t="s">
        <v>3</v>
      </c>
      <c r="DI45" t="s">
        <v>3</v>
      </c>
      <c r="DJ45" t="s">
        <v>3</v>
      </c>
      <c r="DK45" t="s">
        <v>3</v>
      </c>
      <c r="DL45" t="s">
        <v>3</v>
      </c>
      <c r="DM45" t="s">
        <v>3</v>
      </c>
      <c r="DN45">
        <v>0</v>
      </c>
      <c r="DO45">
        <v>0</v>
      </c>
      <c r="DP45">
        <v>1</v>
      </c>
      <c r="DQ45">
        <v>1</v>
      </c>
      <c r="DU45">
        <v>1010</v>
      </c>
      <c r="DV45" t="s">
        <v>41</v>
      </c>
      <c r="DW45" t="s">
        <v>41</v>
      </c>
      <c r="DX45">
        <v>10</v>
      </c>
      <c r="EE45">
        <v>38092745</v>
      </c>
      <c r="EF45">
        <v>3</v>
      </c>
      <c r="EG45" t="s">
        <v>16</v>
      </c>
      <c r="EH45">
        <v>0</v>
      </c>
      <c r="EI45" t="s">
        <v>3</v>
      </c>
      <c r="EJ45">
        <v>2</v>
      </c>
      <c r="EK45">
        <v>110011</v>
      </c>
      <c r="EL45" t="s">
        <v>37</v>
      </c>
      <c r="EM45" t="s">
        <v>18</v>
      </c>
      <c r="EO45" t="s">
        <v>3</v>
      </c>
      <c r="EQ45">
        <v>0</v>
      </c>
      <c r="ER45">
        <v>58.3</v>
      </c>
      <c r="ES45">
        <v>58.3</v>
      </c>
      <c r="ET45">
        <v>0</v>
      </c>
      <c r="EU45">
        <v>0</v>
      </c>
      <c r="EV45">
        <v>0</v>
      </c>
      <c r="EW45">
        <v>0</v>
      </c>
      <c r="EX45">
        <v>0</v>
      </c>
      <c r="FQ45">
        <v>0</v>
      </c>
      <c r="FR45">
        <f>ROUND(IF(AND(BH45=3,BI45=3),P45,0),2)</f>
        <v>0</v>
      </c>
      <c r="FS45">
        <v>0</v>
      </c>
      <c r="FX45">
        <v>80</v>
      </c>
      <c r="FY45">
        <v>60</v>
      </c>
      <c r="GA45" t="s">
        <v>3</v>
      </c>
      <c r="GD45">
        <v>0</v>
      </c>
      <c r="GF45">
        <v>60419723</v>
      </c>
      <c r="GG45">
        <v>1</v>
      </c>
      <c r="GH45">
        <v>1</v>
      </c>
      <c r="GI45">
        <v>4</v>
      </c>
      <c r="GJ45">
        <v>0</v>
      </c>
      <c r="GK45">
        <f>ROUND(R45*(R12)/100,2)</f>
        <v>0</v>
      </c>
      <c r="GL45">
        <f>ROUND(IF(AND(BH45=3,BI45=3,FS45&lt;&gt;0),P45,0),2)</f>
        <v>0</v>
      </c>
      <c r="GM45">
        <f>ROUND(O45+X45+Y45+GK45,2)+GX45</f>
        <v>2440.15</v>
      </c>
      <c r="GN45">
        <f>IF(OR(BI45=0,BI45=1),ROUND(O45+X45+Y45+GK45,2),0)</f>
        <v>0</v>
      </c>
      <c r="GO45">
        <f>IF(BI45=2,ROUND(O45+X45+Y45+GK45,2),0)</f>
        <v>2440.15</v>
      </c>
      <c r="GP45">
        <f>IF(BI45=4,ROUND(O45+X45+Y45+GK45,2)+GX45,0)</f>
        <v>0</v>
      </c>
      <c r="GR45">
        <v>0</v>
      </c>
      <c r="GS45">
        <v>3</v>
      </c>
      <c r="GT45">
        <v>0</v>
      </c>
      <c r="GU45" t="s">
        <v>3</v>
      </c>
      <c r="GV45">
        <f>ROUND(GT45,2)</f>
        <v>0</v>
      </c>
      <c r="GW45">
        <v>1</v>
      </c>
      <c r="GX45">
        <f>ROUND(GV45*GW45*I45,2)</f>
        <v>0</v>
      </c>
      <c r="HA45">
        <v>0</v>
      </c>
      <c r="HB45">
        <v>0</v>
      </c>
      <c r="IK45">
        <v>0</v>
      </c>
    </row>
    <row r="46" spans="1:245" x14ac:dyDescent="0.2">
      <c r="A46">
        <v>17</v>
      </c>
      <c r="B46">
        <v>1</v>
      </c>
      <c r="C46">
        <f>ROW([5]SmtRes!A106)</f>
        <v>106</v>
      </c>
      <c r="D46">
        <f>ROW([5]EtalonRes!A92)</f>
        <v>92</v>
      </c>
      <c r="E46" t="s">
        <v>112</v>
      </c>
      <c r="F46" t="s">
        <v>129</v>
      </c>
      <c r="G46" t="s">
        <v>130</v>
      </c>
      <c r="H46" t="s">
        <v>105</v>
      </c>
      <c r="I46">
        <v>6.5</v>
      </c>
      <c r="J46">
        <v>0</v>
      </c>
      <c r="O46">
        <f>ROUND(CP46,2)</f>
        <v>8856.7099999999991</v>
      </c>
      <c r="P46">
        <f>ROUND(CQ46*I46,2)</f>
        <v>1858.4</v>
      </c>
      <c r="Q46">
        <f>ROUND(CR46*I46,2)</f>
        <v>2254.12</v>
      </c>
      <c r="R46">
        <f>ROUND(CS46*I46,2)</f>
        <v>248.31</v>
      </c>
      <c r="S46">
        <f>ROUND(CT46*I46,2)</f>
        <v>4744.1899999999996</v>
      </c>
      <c r="T46">
        <f>ROUND(CU46*I46,2)</f>
        <v>0</v>
      </c>
      <c r="U46">
        <f>CV46*I46</f>
        <v>64.805000000000007</v>
      </c>
      <c r="V46">
        <f>CW46*I46</f>
        <v>2.6</v>
      </c>
      <c r="W46">
        <f>ROUND(CX46*I46,2)</f>
        <v>0</v>
      </c>
      <c r="X46">
        <f>ROUND(CY46,2)</f>
        <v>4742.88</v>
      </c>
      <c r="Y46">
        <f>ROUND(CZ46,2)</f>
        <v>3245.13</v>
      </c>
      <c r="AA46">
        <v>39048619</v>
      </c>
      <c r="AB46">
        <f>ROUND((AC46+AD46+AF46),2)</f>
        <v>179.05</v>
      </c>
      <c r="AC46">
        <f>ROUND((ES46),2)</f>
        <v>37.57</v>
      </c>
      <c r="AD46">
        <f>ROUND((((ET46)-(EU46))+AE46),2)</f>
        <v>45.57</v>
      </c>
      <c r="AE46">
        <f>ROUND((EU46),2)</f>
        <v>5.0199999999999996</v>
      </c>
      <c r="AF46">
        <f>ROUND((EV46),2)</f>
        <v>95.91</v>
      </c>
      <c r="AG46">
        <f>ROUND((AP46),2)</f>
        <v>0</v>
      </c>
      <c r="AH46">
        <f>(EW46)</f>
        <v>9.9700000000000006</v>
      </c>
      <c r="AI46">
        <f>(EX46)</f>
        <v>0.4</v>
      </c>
      <c r="AJ46">
        <f>ROUND((AS46),2)</f>
        <v>0</v>
      </c>
      <c r="AK46">
        <v>179.05</v>
      </c>
      <c r="AL46">
        <v>37.57</v>
      </c>
      <c r="AM46">
        <v>45.57</v>
      </c>
      <c r="AN46">
        <v>5.0199999999999996</v>
      </c>
      <c r="AO46">
        <v>95.91</v>
      </c>
      <c r="AP46">
        <v>0</v>
      </c>
      <c r="AQ46">
        <v>9.9700000000000006</v>
      </c>
      <c r="AR46">
        <v>0.4</v>
      </c>
      <c r="AS46">
        <v>0</v>
      </c>
      <c r="AT46">
        <v>95</v>
      </c>
      <c r="AU46">
        <v>65</v>
      </c>
      <c r="AV46">
        <v>1</v>
      </c>
      <c r="AW46">
        <v>1</v>
      </c>
      <c r="AZ46">
        <v>7.61</v>
      </c>
      <c r="BA46">
        <v>7.61</v>
      </c>
      <c r="BB46">
        <v>7.61</v>
      </c>
      <c r="BC46">
        <v>7.61</v>
      </c>
      <c r="BD46" t="s">
        <v>3</v>
      </c>
      <c r="BE46" t="s">
        <v>3</v>
      </c>
      <c r="BF46" t="s">
        <v>3</v>
      </c>
      <c r="BG46" t="s">
        <v>3</v>
      </c>
      <c r="BH46">
        <v>0</v>
      </c>
      <c r="BI46">
        <v>2</v>
      </c>
      <c r="BJ46" t="s">
        <v>131</v>
      </c>
      <c r="BM46">
        <v>108001</v>
      </c>
      <c r="BN46">
        <v>0</v>
      </c>
      <c r="BO46" t="s">
        <v>3</v>
      </c>
      <c r="BP46">
        <v>0</v>
      </c>
      <c r="BQ46">
        <v>3</v>
      </c>
      <c r="BR46">
        <v>0</v>
      </c>
      <c r="BS46">
        <v>7.61</v>
      </c>
      <c r="BT46">
        <v>1</v>
      </c>
      <c r="BU46">
        <v>1</v>
      </c>
      <c r="BV46">
        <v>1</v>
      </c>
      <c r="BW46">
        <v>1</v>
      </c>
      <c r="BX46">
        <v>1</v>
      </c>
      <c r="BY46" t="s">
        <v>3</v>
      </c>
      <c r="BZ46">
        <v>95</v>
      </c>
      <c r="CA46">
        <v>65</v>
      </c>
      <c r="CF46">
        <v>0</v>
      </c>
      <c r="CG46">
        <v>0</v>
      </c>
      <c r="CM46">
        <v>0</v>
      </c>
      <c r="CN46" t="s">
        <v>3</v>
      </c>
      <c r="CO46">
        <v>0</v>
      </c>
      <c r="CP46">
        <f>(P46+Q46+S46)</f>
        <v>8856.7099999999991</v>
      </c>
      <c r="CQ46">
        <f>AC46*BC46</f>
        <v>285.90770000000003</v>
      </c>
      <c r="CR46">
        <f>AD46*BB46</f>
        <v>346.78770000000003</v>
      </c>
      <c r="CS46">
        <f>AE46*BS46</f>
        <v>38.202199999999998</v>
      </c>
      <c r="CT46">
        <f>AF46*BA46</f>
        <v>729.87509999999997</v>
      </c>
      <c r="CU46">
        <f>AG46</f>
        <v>0</v>
      </c>
      <c r="CV46">
        <f>AH46</f>
        <v>9.9700000000000006</v>
      </c>
      <c r="CW46">
        <f>AI46</f>
        <v>0.4</v>
      </c>
      <c r="CX46">
        <f>AJ46</f>
        <v>0</v>
      </c>
      <c r="CY46">
        <f>(((S46+R46)*AT46)/100)</f>
        <v>4742.875</v>
      </c>
      <c r="CZ46">
        <f>(((S46+R46)*AU46)/100)</f>
        <v>3245.125</v>
      </c>
      <c r="DC46" t="s">
        <v>3</v>
      </c>
      <c r="DD46" t="s">
        <v>3</v>
      </c>
      <c r="DE46" t="s">
        <v>3</v>
      </c>
      <c r="DF46" t="s">
        <v>3</v>
      </c>
      <c r="DG46" t="s">
        <v>3</v>
      </c>
      <c r="DH46" t="s">
        <v>3</v>
      </c>
      <c r="DI46" t="s">
        <v>3</v>
      </c>
      <c r="DJ46" t="s">
        <v>3</v>
      </c>
      <c r="DK46" t="s">
        <v>3</v>
      </c>
      <c r="DL46" t="s">
        <v>3</v>
      </c>
      <c r="DM46" t="s">
        <v>3</v>
      </c>
      <c r="DN46">
        <v>0</v>
      </c>
      <c r="DO46">
        <v>0</v>
      </c>
      <c r="DP46">
        <v>1</v>
      </c>
      <c r="DQ46">
        <v>1</v>
      </c>
      <c r="DU46">
        <v>1003</v>
      </c>
      <c r="DV46" t="s">
        <v>105</v>
      </c>
      <c r="DW46" t="s">
        <v>105</v>
      </c>
      <c r="DX46">
        <v>100</v>
      </c>
      <c r="EE46">
        <v>38092698</v>
      </c>
      <c r="EF46">
        <v>3</v>
      </c>
      <c r="EG46" t="s">
        <v>16</v>
      </c>
      <c r="EH46">
        <v>0</v>
      </c>
      <c r="EI46" t="s">
        <v>3</v>
      </c>
      <c r="EJ46">
        <v>2</v>
      </c>
      <c r="EK46">
        <v>108001</v>
      </c>
      <c r="EL46" t="s">
        <v>56</v>
      </c>
      <c r="EM46" t="s">
        <v>57</v>
      </c>
      <c r="EO46" t="s">
        <v>3</v>
      </c>
      <c r="EQ46">
        <v>0</v>
      </c>
      <c r="ER46">
        <v>179.05</v>
      </c>
      <c r="ES46">
        <v>37.57</v>
      </c>
      <c r="ET46">
        <v>45.57</v>
      </c>
      <c r="EU46">
        <v>5.0199999999999996</v>
      </c>
      <c r="EV46">
        <v>95.91</v>
      </c>
      <c r="EW46">
        <v>9.9700000000000006</v>
      </c>
      <c r="EX46">
        <v>0.4</v>
      </c>
      <c r="EY46">
        <v>0</v>
      </c>
      <c r="FQ46">
        <v>0</v>
      </c>
      <c r="FR46">
        <f>ROUND(IF(AND(BH46=3,BI46=3),P46,0),2)</f>
        <v>0</v>
      </c>
      <c r="FS46">
        <v>0</v>
      </c>
      <c r="FX46">
        <v>95</v>
      </c>
      <c r="FY46">
        <v>65</v>
      </c>
      <c r="GA46" t="s">
        <v>3</v>
      </c>
      <c r="GD46">
        <v>0</v>
      </c>
      <c r="GF46">
        <v>402234653</v>
      </c>
      <c r="GG46">
        <v>1</v>
      </c>
      <c r="GH46">
        <v>1</v>
      </c>
      <c r="GI46">
        <v>4</v>
      </c>
      <c r="GJ46">
        <v>0</v>
      </c>
      <c r="GK46">
        <f>ROUND(R46*(R12)/100,2)</f>
        <v>0</v>
      </c>
      <c r="GL46">
        <f>ROUND(IF(AND(BH46=3,BI46=3,FS46&lt;&gt;0),P46,0),2)</f>
        <v>0</v>
      </c>
      <c r="GM46">
        <f>ROUND(O46+X46+Y46+GK46,2)+GX46</f>
        <v>16844.72</v>
      </c>
      <c r="GN46">
        <f>IF(OR(BI46=0,BI46=1),ROUND(O46+X46+Y46+GK46,2),0)</f>
        <v>0</v>
      </c>
      <c r="GO46">
        <f>IF(BI46=2,ROUND(O46+X46+Y46+GK46,2),0)</f>
        <v>16844.72</v>
      </c>
      <c r="GP46">
        <f>IF(BI46=4,ROUND(O46+X46+Y46+GK46,2)+GX46,0)</f>
        <v>0</v>
      </c>
      <c r="GR46">
        <v>0</v>
      </c>
      <c r="GS46">
        <v>3</v>
      </c>
      <c r="GT46">
        <v>0</v>
      </c>
      <c r="GU46" t="s">
        <v>3</v>
      </c>
      <c r="GV46">
        <f>ROUND(GT46,2)</f>
        <v>0</v>
      </c>
      <c r="GW46">
        <v>1</v>
      </c>
      <c r="GX46">
        <f>ROUND(GV46*GW46*I46,2)</f>
        <v>0</v>
      </c>
      <c r="HA46">
        <v>0</v>
      </c>
      <c r="HB46">
        <v>0</v>
      </c>
      <c r="IK46">
        <v>0</v>
      </c>
    </row>
    <row r="47" spans="1:245" x14ac:dyDescent="0.2">
      <c r="A47">
        <v>18</v>
      </c>
      <c r="B47">
        <v>1</v>
      </c>
      <c r="C47">
        <v>105</v>
      </c>
      <c r="E47" t="s">
        <v>116</v>
      </c>
      <c r="F47" t="s">
        <v>139</v>
      </c>
      <c r="G47" t="s">
        <v>265</v>
      </c>
      <c r="H47" t="s">
        <v>135</v>
      </c>
      <c r="I47">
        <f>I46*J47</f>
        <v>0.499</v>
      </c>
      <c r="J47">
        <v>7.676923076923077E-2</v>
      </c>
      <c r="O47">
        <f>ROUND(CP47,2)</f>
        <v>40240.11</v>
      </c>
      <c r="P47">
        <f>ROUND(CQ47*I47,2)</f>
        <v>40240.11</v>
      </c>
      <c r="Q47">
        <f>ROUND(CR47*I47,2)</f>
        <v>0</v>
      </c>
      <c r="R47">
        <f>ROUND(CS47*I47,2)</f>
        <v>0</v>
      </c>
      <c r="S47">
        <f>ROUND(CT47*I47,2)</f>
        <v>0</v>
      </c>
      <c r="T47">
        <f>ROUND(CU47*I47,2)</f>
        <v>0</v>
      </c>
      <c r="U47">
        <f>CV47*I47</f>
        <v>0</v>
      </c>
      <c r="V47">
        <f>CW47*I47</f>
        <v>0</v>
      </c>
      <c r="W47">
        <f>ROUND(CX47*I47,2)</f>
        <v>0</v>
      </c>
      <c r="X47">
        <f>ROUND(CY47,2)</f>
        <v>0</v>
      </c>
      <c r="Y47">
        <f>ROUND(CZ47,2)</f>
        <v>0</v>
      </c>
      <c r="AA47">
        <v>39048619</v>
      </c>
      <c r="AB47">
        <f>ROUND((AC47+AD47+AF47),2)</f>
        <v>10596.78</v>
      </c>
      <c r="AC47">
        <f>ROUND((ES47),2)</f>
        <v>10596.78</v>
      </c>
      <c r="AD47">
        <f>ROUND((((ET47)-(EU47))+AE47),2)</f>
        <v>0</v>
      </c>
      <c r="AE47">
        <f>ROUND((EU47),2)</f>
        <v>0</v>
      </c>
      <c r="AF47">
        <f>ROUND((EV47),2)</f>
        <v>0</v>
      </c>
      <c r="AG47">
        <f>ROUND((AP47),2)</f>
        <v>0</v>
      </c>
      <c r="AH47">
        <f>(EW47)</f>
        <v>0</v>
      </c>
      <c r="AI47">
        <f>(EX47)</f>
        <v>0</v>
      </c>
      <c r="AJ47">
        <f>ROUND((AS47),2)</f>
        <v>0</v>
      </c>
      <c r="AK47">
        <v>10596.78</v>
      </c>
      <c r="AL47">
        <v>10596.78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  <c r="AS47">
        <v>0</v>
      </c>
      <c r="AT47">
        <v>95</v>
      </c>
      <c r="AU47">
        <v>65</v>
      </c>
      <c r="AV47">
        <v>1</v>
      </c>
      <c r="AW47">
        <v>1</v>
      </c>
      <c r="AZ47">
        <v>7.61</v>
      </c>
      <c r="BA47">
        <v>1</v>
      </c>
      <c r="BB47">
        <v>1</v>
      </c>
      <c r="BC47">
        <v>7.61</v>
      </c>
      <c r="BD47" t="s">
        <v>3</v>
      </c>
      <c r="BE47" t="s">
        <v>3</v>
      </c>
      <c r="BF47" t="s">
        <v>3</v>
      </c>
      <c r="BG47" t="s">
        <v>3</v>
      </c>
      <c r="BH47">
        <v>3</v>
      </c>
      <c r="BI47">
        <v>2</v>
      </c>
      <c r="BJ47" t="s">
        <v>140</v>
      </c>
      <c r="BM47">
        <v>108001</v>
      </c>
      <c r="BN47">
        <v>0</v>
      </c>
      <c r="BO47" t="s">
        <v>3</v>
      </c>
      <c r="BP47">
        <v>0</v>
      </c>
      <c r="BQ47">
        <v>3</v>
      </c>
      <c r="BR47">
        <v>0</v>
      </c>
      <c r="BS47">
        <v>1</v>
      </c>
      <c r="BT47">
        <v>1</v>
      </c>
      <c r="BU47">
        <v>1</v>
      </c>
      <c r="BV47">
        <v>1</v>
      </c>
      <c r="BW47">
        <v>1</v>
      </c>
      <c r="BX47">
        <v>1</v>
      </c>
      <c r="BY47" t="s">
        <v>3</v>
      </c>
      <c r="BZ47">
        <v>95</v>
      </c>
      <c r="CA47">
        <v>65</v>
      </c>
      <c r="CF47">
        <v>0</v>
      </c>
      <c r="CG47">
        <v>0</v>
      </c>
      <c r="CM47">
        <v>0</v>
      </c>
      <c r="CN47" t="s">
        <v>3</v>
      </c>
      <c r="CO47">
        <v>0</v>
      </c>
      <c r="CP47">
        <f>(P47+Q47+S47)</f>
        <v>40240.11</v>
      </c>
      <c r="CQ47">
        <f>AC47*BC47</f>
        <v>80641.495800000004</v>
      </c>
      <c r="CR47">
        <f>AD47*BB47</f>
        <v>0</v>
      </c>
      <c r="CS47">
        <f>AE47*BS47</f>
        <v>0</v>
      </c>
      <c r="CT47">
        <f>AF47*BA47</f>
        <v>0</v>
      </c>
      <c r="CU47">
        <f>AG47</f>
        <v>0</v>
      </c>
      <c r="CV47">
        <f>AH47</f>
        <v>0</v>
      </c>
      <c r="CW47">
        <f>AI47</f>
        <v>0</v>
      </c>
      <c r="CX47">
        <f>AJ47</f>
        <v>0</v>
      </c>
      <c r="CY47">
        <f>(((S47+R47)*AT47)/100)</f>
        <v>0</v>
      </c>
      <c r="CZ47">
        <f>(((S47+R47)*AU47)/100)</f>
        <v>0</v>
      </c>
      <c r="DC47" t="s">
        <v>3</v>
      </c>
      <c r="DD47" t="s">
        <v>3</v>
      </c>
      <c r="DE47" t="s">
        <v>3</v>
      </c>
      <c r="DF47" t="s">
        <v>3</v>
      </c>
      <c r="DG47" t="s">
        <v>3</v>
      </c>
      <c r="DH47" t="s">
        <v>3</v>
      </c>
      <c r="DI47" t="s">
        <v>3</v>
      </c>
      <c r="DJ47" t="s">
        <v>3</v>
      </c>
      <c r="DK47" t="s">
        <v>3</v>
      </c>
      <c r="DL47" t="s">
        <v>3</v>
      </c>
      <c r="DM47" t="s">
        <v>3</v>
      </c>
      <c r="DN47">
        <v>0</v>
      </c>
      <c r="DO47">
        <v>0</v>
      </c>
      <c r="DP47">
        <v>1</v>
      </c>
      <c r="DQ47">
        <v>1</v>
      </c>
      <c r="DU47">
        <v>1013</v>
      </c>
      <c r="DV47" t="s">
        <v>135</v>
      </c>
      <c r="DW47" t="s">
        <v>137</v>
      </c>
      <c r="DX47">
        <v>1</v>
      </c>
      <c r="EE47">
        <v>38092698</v>
      </c>
      <c r="EF47">
        <v>3</v>
      </c>
      <c r="EG47" t="s">
        <v>16</v>
      </c>
      <c r="EH47">
        <v>0</v>
      </c>
      <c r="EI47" t="s">
        <v>3</v>
      </c>
      <c r="EJ47">
        <v>2</v>
      </c>
      <c r="EK47">
        <v>108001</v>
      </c>
      <c r="EL47" t="s">
        <v>56</v>
      </c>
      <c r="EM47" t="s">
        <v>57</v>
      </c>
      <c r="EO47" t="s">
        <v>3</v>
      </c>
      <c r="EQ47">
        <v>0</v>
      </c>
      <c r="ER47">
        <v>10596.78</v>
      </c>
      <c r="ES47">
        <v>10596.78</v>
      </c>
      <c r="ET47">
        <v>0</v>
      </c>
      <c r="EU47">
        <v>0</v>
      </c>
      <c r="EV47">
        <v>0</v>
      </c>
      <c r="EW47">
        <v>0</v>
      </c>
      <c r="EX47">
        <v>0</v>
      </c>
      <c r="FQ47">
        <v>0</v>
      </c>
      <c r="FR47">
        <f>ROUND(IF(AND(BH47=3,BI47=3),P47,0),2)</f>
        <v>0</v>
      </c>
      <c r="FS47">
        <v>0</v>
      </c>
      <c r="FX47">
        <v>95</v>
      </c>
      <c r="FY47">
        <v>65</v>
      </c>
      <c r="GA47" t="s">
        <v>3</v>
      </c>
      <c r="GD47">
        <v>0</v>
      </c>
      <c r="GF47">
        <v>-1110123209</v>
      </c>
      <c r="GG47">
        <v>1</v>
      </c>
      <c r="GH47">
        <v>1</v>
      </c>
      <c r="GI47">
        <v>4</v>
      </c>
      <c r="GJ47">
        <v>0</v>
      </c>
      <c r="GK47">
        <f>ROUND(R47*(R12)/100,2)</f>
        <v>0</v>
      </c>
      <c r="GL47">
        <f>ROUND(IF(AND(BH47=3,BI47=3,FS47&lt;&gt;0),P47,0),2)</f>
        <v>0</v>
      </c>
      <c r="GM47">
        <f>ROUND(O47+X47+Y47+GK47,2)+GX47</f>
        <v>40240.11</v>
      </c>
      <c r="GN47">
        <f>IF(OR(BI47=0,BI47=1),ROUND(O47+X47+Y47+GK47,2),0)</f>
        <v>0</v>
      </c>
      <c r="GO47">
        <f>IF(BI47=2,ROUND(O47+X47+Y47+GK47,2),0)</f>
        <v>40240.11</v>
      </c>
      <c r="GP47">
        <f>IF(BI47=4,ROUND(O47+X47+Y47+GK47,2)+GX47,0)</f>
        <v>0</v>
      </c>
      <c r="GR47">
        <v>0</v>
      </c>
      <c r="GS47">
        <v>3</v>
      </c>
      <c r="GT47">
        <v>0</v>
      </c>
      <c r="GU47" t="s">
        <v>3</v>
      </c>
      <c r="GV47">
        <f>ROUND(GT47,2)</f>
        <v>0</v>
      </c>
      <c r="GW47">
        <v>1</v>
      </c>
      <c r="GX47">
        <f>ROUND(GV47*GW47*I47,2)</f>
        <v>0</v>
      </c>
      <c r="HA47">
        <v>0</v>
      </c>
      <c r="HB47">
        <v>0</v>
      </c>
      <c r="IK47">
        <v>0</v>
      </c>
    </row>
    <row r="48" spans="1:245" x14ac:dyDescent="0.2">
      <c r="A48">
        <v>18</v>
      </c>
      <c r="B48">
        <v>1</v>
      </c>
      <c r="C48">
        <v>104</v>
      </c>
      <c r="E48" t="s">
        <v>346</v>
      </c>
      <c r="F48" t="s">
        <v>142</v>
      </c>
      <c r="G48" t="s">
        <v>264</v>
      </c>
      <c r="H48" t="s">
        <v>135</v>
      </c>
      <c r="I48">
        <f>I46*J48</f>
        <v>0.14000000000000001</v>
      </c>
      <c r="J48">
        <v>2.1538461538461541E-2</v>
      </c>
      <c r="O48">
        <f>ROUND(CP48,2)</f>
        <v>7785.62</v>
      </c>
      <c r="P48">
        <f>ROUND(CQ48*I48,2)</f>
        <v>7785.62</v>
      </c>
      <c r="Q48">
        <f>ROUND(CR48*I48,2)</f>
        <v>0</v>
      </c>
      <c r="R48">
        <f>ROUND(CS48*I48,2)</f>
        <v>0</v>
      </c>
      <c r="S48">
        <f>ROUND(CT48*I48,2)</f>
        <v>0</v>
      </c>
      <c r="T48">
        <f>ROUND(CU48*I48,2)</f>
        <v>0</v>
      </c>
      <c r="U48">
        <f>CV48*I48</f>
        <v>0</v>
      </c>
      <c r="V48">
        <f>CW48*I48</f>
        <v>0</v>
      </c>
      <c r="W48">
        <f>ROUND(CX48*I48,2)</f>
        <v>0</v>
      </c>
      <c r="X48">
        <f>ROUND(CY48,2)</f>
        <v>0</v>
      </c>
      <c r="Y48">
        <f>ROUND(CZ48,2)</f>
        <v>0</v>
      </c>
      <c r="AA48">
        <v>39048619</v>
      </c>
      <c r="AB48">
        <f>ROUND((AC48+AD48+AF48),2)</f>
        <v>7307.7</v>
      </c>
      <c r="AC48">
        <f>ROUND((ES48),2)</f>
        <v>7307.7</v>
      </c>
      <c r="AD48">
        <f>ROUND((((ET48)-(EU48))+AE48),2)</f>
        <v>0</v>
      </c>
      <c r="AE48">
        <f>ROUND((EU48),2)</f>
        <v>0</v>
      </c>
      <c r="AF48">
        <f>ROUND((EV48),2)</f>
        <v>0</v>
      </c>
      <c r="AG48">
        <f>ROUND((AP48),2)</f>
        <v>0</v>
      </c>
      <c r="AH48">
        <f>(EW48)</f>
        <v>0</v>
      </c>
      <c r="AI48">
        <f>(EX48)</f>
        <v>0</v>
      </c>
      <c r="AJ48">
        <f>ROUND((AS48),2)</f>
        <v>0</v>
      </c>
      <c r="AK48">
        <v>7307.7</v>
      </c>
      <c r="AL48">
        <v>7307.7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  <c r="AS48">
        <v>0</v>
      </c>
      <c r="AT48">
        <v>95</v>
      </c>
      <c r="AU48">
        <v>65</v>
      </c>
      <c r="AV48">
        <v>1</v>
      </c>
      <c r="AW48">
        <v>1</v>
      </c>
      <c r="AZ48">
        <v>7.61</v>
      </c>
      <c r="BA48">
        <v>1</v>
      </c>
      <c r="BB48">
        <v>1</v>
      </c>
      <c r="BC48">
        <v>7.61</v>
      </c>
      <c r="BD48" t="s">
        <v>3</v>
      </c>
      <c r="BE48" t="s">
        <v>3</v>
      </c>
      <c r="BF48" t="s">
        <v>3</v>
      </c>
      <c r="BG48" t="s">
        <v>3</v>
      </c>
      <c r="BH48">
        <v>3</v>
      </c>
      <c r="BI48">
        <v>2</v>
      </c>
      <c r="BJ48" t="s">
        <v>143</v>
      </c>
      <c r="BM48">
        <v>108001</v>
      </c>
      <c r="BN48">
        <v>0</v>
      </c>
      <c r="BO48" t="s">
        <v>3</v>
      </c>
      <c r="BP48">
        <v>0</v>
      </c>
      <c r="BQ48">
        <v>3</v>
      </c>
      <c r="BR48">
        <v>0</v>
      </c>
      <c r="BS48">
        <v>1</v>
      </c>
      <c r="BT48">
        <v>1</v>
      </c>
      <c r="BU48">
        <v>1</v>
      </c>
      <c r="BV48">
        <v>1</v>
      </c>
      <c r="BW48">
        <v>1</v>
      </c>
      <c r="BX48">
        <v>1</v>
      </c>
      <c r="BY48" t="s">
        <v>3</v>
      </c>
      <c r="BZ48">
        <v>95</v>
      </c>
      <c r="CA48">
        <v>65</v>
      </c>
      <c r="CF48">
        <v>0</v>
      </c>
      <c r="CG48">
        <v>0</v>
      </c>
      <c r="CM48">
        <v>0</v>
      </c>
      <c r="CN48" t="s">
        <v>3</v>
      </c>
      <c r="CO48">
        <v>0</v>
      </c>
      <c r="CP48">
        <f>(P48+Q48+S48)</f>
        <v>7785.62</v>
      </c>
      <c r="CQ48">
        <f>AC48*BC48</f>
        <v>55611.597000000002</v>
      </c>
      <c r="CR48">
        <f>AD48*BB48</f>
        <v>0</v>
      </c>
      <c r="CS48">
        <f>AE48*BS48</f>
        <v>0</v>
      </c>
      <c r="CT48">
        <f>AF48*BA48</f>
        <v>0</v>
      </c>
      <c r="CU48">
        <f>AG48</f>
        <v>0</v>
      </c>
      <c r="CV48">
        <f>AH48</f>
        <v>0</v>
      </c>
      <c r="CW48">
        <f>AI48</f>
        <v>0</v>
      </c>
      <c r="CX48">
        <f>AJ48</f>
        <v>0</v>
      </c>
      <c r="CY48">
        <f>(((S48+R48)*AT48)/100)</f>
        <v>0</v>
      </c>
      <c r="CZ48">
        <f>(((S48+R48)*AU48)/100)</f>
        <v>0</v>
      </c>
      <c r="DC48" t="s">
        <v>3</v>
      </c>
      <c r="DD48" t="s">
        <v>3</v>
      </c>
      <c r="DE48" t="s">
        <v>3</v>
      </c>
      <c r="DF48" t="s">
        <v>3</v>
      </c>
      <c r="DG48" t="s">
        <v>3</v>
      </c>
      <c r="DH48" t="s">
        <v>3</v>
      </c>
      <c r="DI48" t="s">
        <v>3</v>
      </c>
      <c r="DJ48" t="s">
        <v>3</v>
      </c>
      <c r="DK48" t="s">
        <v>3</v>
      </c>
      <c r="DL48" t="s">
        <v>3</v>
      </c>
      <c r="DM48" t="s">
        <v>3</v>
      </c>
      <c r="DN48">
        <v>0</v>
      </c>
      <c r="DO48">
        <v>0</v>
      </c>
      <c r="DP48">
        <v>1</v>
      </c>
      <c r="DQ48">
        <v>1</v>
      </c>
      <c r="DU48">
        <v>1013</v>
      </c>
      <c r="DV48" t="s">
        <v>135</v>
      </c>
      <c r="DW48" t="s">
        <v>137</v>
      </c>
      <c r="DX48">
        <v>1</v>
      </c>
      <c r="EE48">
        <v>38092698</v>
      </c>
      <c r="EF48">
        <v>3</v>
      </c>
      <c r="EG48" t="s">
        <v>16</v>
      </c>
      <c r="EH48">
        <v>0</v>
      </c>
      <c r="EI48" t="s">
        <v>3</v>
      </c>
      <c r="EJ48">
        <v>2</v>
      </c>
      <c r="EK48">
        <v>108001</v>
      </c>
      <c r="EL48" t="s">
        <v>56</v>
      </c>
      <c r="EM48" t="s">
        <v>57</v>
      </c>
      <c r="EO48" t="s">
        <v>3</v>
      </c>
      <c r="EQ48">
        <v>0</v>
      </c>
      <c r="ER48">
        <v>7307.7</v>
      </c>
      <c r="ES48">
        <v>7307.7</v>
      </c>
      <c r="ET48">
        <v>0</v>
      </c>
      <c r="EU48">
        <v>0</v>
      </c>
      <c r="EV48">
        <v>0</v>
      </c>
      <c r="EW48">
        <v>0</v>
      </c>
      <c r="EX48">
        <v>0</v>
      </c>
      <c r="FQ48">
        <v>0</v>
      </c>
      <c r="FR48">
        <f>ROUND(IF(AND(BH48=3,BI48=3),P48,0),2)</f>
        <v>0</v>
      </c>
      <c r="FS48">
        <v>0</v>
      </c>
      <c r="FX48">
        <v>95</v>
      </c>
      <c r="FY48">
        <v>65</v>
      </c>
      <c r="GA48" t="s">
        <v>3</v>
      </c>
      <c r="GD48">
        <v>0</v>
      </c>
      <c r="GF48">
        <v>287234314</v>
      </c>
      <c r="GG48">
        <v>1</v>
      </c>
      <c r="GH48">
        <v>1</v>
      </c>
      <c r="GI48">
        <v>4</v>
      </c>
      <c r="GJ48">
        <v>0</v>
      </c>
      <c r="GK48">
        <f>ROUND(R48*(R12)/100,2)</f>
        <v>0</v>
      </c>
      <c r="GL48">
        <f>ROUND(IF(AND(BH48=3,BI48=3,FS48&lt;&gt;0),P48,0),2)</f>
        <v>0</v>
      </c>
      <c r="GM48">
        <f>ROUND(O48+X48+Y48+GK48,2)+GX48</f>
        <v>7785.62</v>
      </c>
      <c r="GN48">
        <f>IF(OR(BI48=0,BI48=1),ROUND(O48+X48+Y48+GK48,2),0)</f>
        <v>0</v>
      </c>
      <c r="GO48">
        <f>IF(BI48=2,ROUND(O48+X48+Y48+GK48,2),0)</f>
        <v>7785.62</v>
      </c>
      <c r="GP48">
        <f>IF(BI48=4,ROUND(O48+X48+Y48+GK48,2)+GX48,0)</f>
        <v>0</v>
      </c>
      <c r="GR48">
        <v>0</v>
      </c>
      <c r="GS48">
        <v>3</v>
      </c>
      <c r="GT48">
        <v>0</v>
      </c>
      <c r="GU48" t="s">
        <v>3</v>
      </c>
      <c r="GV48">
        <f>ROUND(GT48,2)</f>
        <v>0</v>
      </c>
      <c r="GW48">
        <v>1</v>
      </c>
      <c r="GX48">
        <f>ROUND(GV48*GW48*I48,2)</f>
        <v>0</v>
      </c>
      <c r="HA48">
        <v>0</v>
      </c>
      <c r="HB48">
        <v>0</v>
      </c>
      <c r="IK48">
        <v>0</v>
      </c>
    </row>
    <row r="49" spans="1:245" x14ac:dyDescent="0.2">
      <c r="A49">
        <v>18</v>
      </c>
      <c r="B49">
        <v>1</v>
      </c>
      <c r="C49">
        <v>103</v>
      </c>
      <c r="E49" t="s">
        <v>418</v>
      </c>
      <c r="F49" t="s">
        <v>133</v>
      </c>
      <c r="G49" t="s">
        <v>134</v>
      </c>
      <c r="H49" t="s">
        <v>135</v>
      </c>
      <c r="I49">
        <f>I46*J49</f>
        <v>1.0999999999999999E-2</v>
      </c>
      <c r="J49">
        <v>1.6923076923076922E-3</v>
      </c>
      <c r="O49">
        <f>ROUND(CP49,2)</f>
        <v>1662.73</v>
      </c>
      <c r="P49">
        <f>ROUND(CQ49*I49,2)</f>
        <v>1662.73</v>
      </c>
      <c r="Q49">
        <f>ROUND(CR49*I49,2)</f>
        <v>0</v>
      </c>
      <c r="R49">
        <f>ROUND(CS49*I49,2)</f>
        <v>0</v>
      </c>
      <c r="S49">
        <f>ROUND(CT49*I49,2)</f>
        <v>0</v>
      </c>
      <c r="T49">
        <f>ROUND(CU49*I49,2)</f>
        <v>0</v>
      </c>
      <c r="U49">
        <f>CV49*I49</f>
        <v>0</v>
      </c>
      <c r="V49">
        <f>CW49*I49</f>
        <v>0</v>
      </c>
      <c r="W49">
        <f>ROUND(CX49*I49,2)</f>
        <v>0</v>
      </c>
      <c r="X49">
        <f>ROUND(CY49,2)</f>
        <v>0</v>
      </c>
      <c r="Y49">
        <f>ROUND(CZ49,2)</f>
        <v>0</v>
      </c>
      <c r="AA49">
        <v>39048619</v>
      </c>
      <c r="AB49">
        <f>ROUND((AC49+AD49+AF49),2)</f>
        <v>19862.939999999999</v>
      </c>
      <c r="AC49">
        <f>ROUND((ES49),2)</f>
        <v>19862.939999999999</v>
      </c>
      <c r="AD49">
        <f>ROUND((((ET49)-(EU49))+AE49),2)</f>
        <v>0</v>
      </c>
      <c r="AE49">
        <f>ROUND((EU49),2)</f>
        <v>0</v>
      </c>
      <c r="AF49">
        <f>ROUND((EV49),2)</f>
        <v>0</v>
      </c>
      <c r="AG49">
        <f>ROUND((AP49),2)</f>
        <v>0</v>
      </c>
      <c r="AH49">
        <f>(EW49)</f>
        <v>0</v>
      </c>
      <c r="AI49">
        <f>(EX49)</f>
        <v>0</v>
      </c>
      <c r="AJ49">
        <f>ROUND((AS49),2)</f>
        <v>0</v>
      </c>
      <c r="AK49">
        <v>19862.939999999999</v>
      </c>
      <c r="AL49">
        <v>19862.939999999999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  <c r="AS49">
        <v>0</v>
      </c>
      <c r="AT49">
        <v>95</v>
      </c>
      <c r="AU49">
        <v>65</v>
      </c>
      <c r="AV49">
        <v>1</v>
      </c>
      <c r="AW49">
        <v>1</v>
      </c>
      <c r="AZ49">
        <v>7.61</v>
      </c>
      <c r="BA49">
        <v>1</v>
      </c>
      <c r="BB49">
        <v>1</v>
      </c>
      <c r="BC49">
        <v>7.61</v>
      </c>
      <c r="BD49" t="s">
        <v>3</v>
      </c>
      <c r="BE49" t="s">
        <v>3</v>
      </c>
      <c r="BF49" t="s">
        <v>3</v>
      </c>
      <c r="BG49" t="s">
        <v>3</v>
      </c>
      <c r="BH49">
        <v>3</v>
      </c>
      <c r="BI49">
        <v>2</v>
      </c>
      <c r="BJ49" t="s">
        <v>136</v>
      </c>
      <c r="BM49">
        <v>108001</v>
      </c>
      <c r="BN49">
        <v>0</v>
      </c>
      <c r="BO49" t="s">
        <v>3</v>
      </c>
      <c r="BP49">
        <v>0</v>
      </c>
      <c r="BQ49">
        <v>3</v>
      </c>
      <c r="BR49">
        <v>0</v>
      </c>
      <c r="BS49">
        <v>1</v>
      </c>
      <c r="BT49">
        <v>1</v>
      </c>
      <c r="BU49">
        <v>1</v>
      </c>
      <c r="BV49">
        <v>1</v>
      </c>
      <c r="BW49">
        <v>1</v>
      </c>
      <c r="BX49">
        <v>1</v>
      </c>
      <c r="BY49" t="s">
        <v>3</v>
      </c>
      <c r="BZ49">
        <v>95</v>
      </c>
      <c r="CA49">
        <v>65</v>
      </c>
      <c r="CF49">
        <v>0</v>
      </c>
      <c r="CG49">
        <v>0</v>
      </c>
      <c r="CM49">
        <v>0</v>
      </c>
      <c r="CN49" t="s">
        <v>3</v>
      </c>
      <c r="CO49">
        <v>0</v>
      </c>
      <c r="CP49">
        <f>(P49+Q49+S49)</f>
        <v>1662.73</v>
      </c>
      <c r="CQ49">
        <f>AC49*BC49</f>
        <v>151156.97339999999</v>
      </c>
      <c r="CR49">
        <f>AD49*BB49</f>
        <v>0</v>
      </c>
      <c r="CS49">
        <f>AE49*BS49</f>
        <v>0</v>
      </c>
      <c r="CT49">
        <f>AF49*BA49</f>
        <v>0</v>
      </c>
      <c r="CU49">
        <f>AG49</f>
        <v>0</v>
      </c>
      <c r="CV49">
        <f>AH49</f>
        <v>0</v>
      </c>
      <c r="CW49">
        <f>AI49</f>
        <v>0</v>
      </c>
      <c r="CX49">
        <f>AJ49</f>
        <v>0</v>
      </c>
      <c r="CY49">
        <f>(((S49+R49)*AT49)/100)</f>
        <v>0</v>
      </c>
      <c r="CZ49">
        <f>(((S49+R49)*AU49)/100)</f>
        <v>0</v>
      </c>
      <c r="DC49" t="s">
        <v>3</v>
      </c>
      <c r="DD49" t="s">
        <v>3</v>
      </c>
      <c r="DE49" t="s">
        <v>3</v>
      </c>
      <c r="DF49" t="s">
        <v>3</v>
      </c>
      <c r="DG49" t="s">
        <v>3</v>
      </c>
      <c r="DH49" t="s">
        <v>3</v>
      </c>
      <c r="DI49" t="s">
        <v>3</v>
      </c>
      <c r="DJ49" t="s">
        <v>3</v>
      </c>
      <c r="DK49" t="s">
        <v>3</v>
      </c>
      <c r="DL49" t="s">
        <v>3</v>
      </c>
      <c r="DM49" t="s">
        <v>3</v>
      </c>
      <c r="DN49">
        <v>0</v>
      </c>
      <c r="DO49">
        <v>0</v>
      </c>
      <c r="DP49">
        <v>1</v>
      </c>
      <c r="DQ49">
        <v>1</v>
      </c>
      <c r="DU49">
        <v>1013</v>
      </c>
      <c r="DV49" t="s">
        <v>135</v>
      </c>
      <c r="DW49" t="s">
        <v>137</v>
      </c>
      <c r="DX49">
        <v>1</v>
      </c>
      <c r="EE49">
        <v>38092698</v>
      </c>
      <c r="EF49">
        <v>3</v>
      </c>
      <c r="EG49" t="s">
        <v>16</v>
      </c>
      <c r="EH49">
        <v>0</v>
      </c>
      <c r="EI49" t="s">
        <v>3</v>
      </c>
      <c r="EJ49">
        <v>2</v>
      </c>
      <c r="EK49">
        <v>108001</v>
      </c>
      <c r="EL49" t="s">
        <v>56</v>
      </c>
      <c r="EM49" t="s">
        <v>57</v>
      </c>
      <c r="EO49" t="s">
        <v>3</v>
      </c>
      <c r="EQ49">
        <v>0</v>
      </c>
      <c r="ER49">
        <v>19862.939999999999</v>
      </c>
      <c r="ES49">
        <v>19862.939999999999</v>
      </c>
      <c r="ET49">
        <v>0</v>
      </c>
      <c r="EU49">
        <v>0</v>
      </c>
      <c r="EV49">
        <v>0</v>
      </c>
      <c r="EW49">
        <v>0</v>
      </c>
      <c r="EX49">
        <v>0</v>
      </c>
      <c r="FQ49">
        <v>0</v>
      </c>
      <c r="FR49">
        <f>ROUND(IF(AND(BH49=3,BI49=3),P49,0),2)</f>
        <v>0</v>
      </c>
      <c r="FS49">
        <v>0</v>
      </c>
      <c r="FX49">
        <v>95</v>
      </c>
      <c r="FY49">
        <v>65</v>
      </c>
      <c r="GA49" t="s">
        <v>3</v>
      </c>
      <c r="GD49">
        <v>0</v>
      </c>
      <c r="GF49">
        <v>-1945804292</v>
      </c>
      <c r="GG49">
        <v>1</v>
      </c>
      <c r="GH49">
        <v>1</v>
      </c>
      <c r="GI49">
        <v>4</v>
      </c>
      <c r="GJ49">
        <v>0</v>
      </c>
      <c r="GK49">
        <f>ROUND(R49*(R12)/100,2)</f>
        <v>0</v>
      </c>
      <c r="GL49">
        <f>ROUND(IF(AND(BH49=3,BI49=3,FS49&lt;&gt;0),P49,0),2)</f>
        <v>0</v>
      </c>
      <c r="GM49">
        <f>ROUND(O49+X49+Y49+GK49,2)+GX49</f>
        <v>1662.73</v>
      </c>
      <c r="GN49">
        <f>IF(OR(BI49=0,BI49=1),ROUND(O49+X49+Y49+GK49,2),0)</f>
        <v>0</v>
      </c>
      <c r="GO49">
        <f>IF(BI49=2,ROUND(O49+X49+Y49+GK49,2),0)</f>
        <v>1662.73</v>
      </c>
      <c r="GP49">
        <f>IF(BI49=4,ROUND(O49+X49+Y49+GK49,2)+GX49,0)</f>
        <v>0</v>
      </c>
      <c r="GR49">
        <v>0</v>
      </c>
      <c r="GS49">
        <v>3</v>
      </c>
      <c r="GT49">
        <v>0</v>
      </c>
      <c r="GU49" t="s">
        <v>3</v>
      </c>
      <c r="GV49">
        <f>ROUND(GT49,2)</f>
        <v>0</v>
      </c>
      <c r="GW49">
        <v>1</v>
      </c>
      <c r="GX49">
        <f>ROUND(GV49*GW49*I49,2)</f>
        <v>0</v>
      </c>
      <c r="HA49">
        <v>0</v>
      </c>
      <c r="HB49">
        <v>0</v>
      </c>
      <c r="IK49">
        <v>0</v>
      </c>
    </row>
    <row r="51" spans="1:245" x14ac:dyDescent="0.2">
      <c r="A51" s="2">
        <v>51</v>
      </c>
      <c r="B51" s="2">
        <f>B20</f>
        <v>1</v>
      </c>
      <c r="C51" s="2">
        <f>A20</f>
        <v>3</v>
      </c>
      <c r="D51" s="2">
        <f>ROW(A20)</f>
        <v>20</v>
      </c>
      <c r="E51" s="2"/>
      <c r="F51" s="2" t="str">
        <f>IF(F20&lt;&gt;"",F20,"")</f>
        <v>Новая локальная смета</v>
      </c>
      <c r="G51" s="2" t="str">
        <f>IF(G20&lt;&gt;"",G20,"")</f>
        <v>Новая локальная смета</v>
      </c>
      <c r="H51" s="2">
        <v>0</v>
      </c>
      <c r="I51" s="2"/>
      <c r="J51" s="2"/>
      <c r="K51" s="2"/>
      <c r="L51" s="2"/>
      <c r="M51" s="2"/>
      <c r="N51" s="2"/>
      <c r="O51" s="2">
        <f>ROUND(AB51,2)</f>
        <v>176775.34</v>
      </c>
      <c r="P51" s="2">
        <f>ROUND(AC51,2)</f>
        <v>151199.99</v>
      </c>
      <c r="Q51" s="2">
        <f>ROUND(AD51,2)</f>
        <v>3840.99</v>
      </c>
      <c r="R51" s="2">
        <f>ROUND(AE51,2)</f>
        <v>436.19</v>
      </c>
      <c r="S51" s="2">
        <f>ROUND(AF51,2)</f>
        <v>21734.36</v>
      </c>
      <c r="T51" s="2">
        <f>ROUND(AG51,2)</f>
        <v>0</v>
      </c>
      <c r="U51" s="2">
        <f>AH51</f>
        <v>298.45860000000005</v>
      </c>
      <c r="V51" s="2">
        <f>AI51</f>
        <v>4.8236000000000008</v>
      </c>
      <c r="W51" s="2">
        <f>ROUND(AJ51,2)</f>
        <v>0</v>
      </c>
      <c r="X51" s="2">
        <f>ROUND(AK51,2)</f>
        <v>20137.41</v>
      </c>
      <c r="Y51" s="2">
        <f>ROUND(AL51,2)</f>
        <v>14175.82</v>
      </c>
      <c r="Z51" s="2"/>
      <c r="AA51" s="2"/>
      <c r="AB51" s="2">
        <f>ROUND(SUMIF(AA24:AA49,"=39048619",O24:O49),2)</f>
        <v>176775.34</v>
      </c>
      <c r="AC51" s="2">
        <f>ROUND(SUMIF(AA24:AA49,"=39048619",P24:P49),2)</f>
        <v>151199.99</v>
      </c>
      <c r="AD51" s="2">
        <f>ROUND(SUMIF(AA24:AA49,"=39048619",Q24:Q49),2)</f>
        <v>3840.99</v>
      </c>
      <c r="AE51" s="2">
        <f>ROUND(SUMIF(AA24:AA49,"=39048619",R24:R49),2)</f>
        <v>436.19</v>
      </c>
      <c r="AF51" s="2">
        <f>ROUND(SUMIF(AA24:AA49,"=39048619",S24:S49),2)</f>
        <v>21734.36</v>
      </c>
      <c r="AG51" s="2">
        <f>ROUND(SUMIF(AA24:AA49,"=39048619",T24:T49),2)</f>
        <v>0</v>
      </c>
      <c r="AH51" s="2">
        <f>SUMIF(AA24:AA49,"=39048619",U24:U49)</f>
        <v>298.45860000000005</v>
      </c>
      <c r="AI51" s="2">
        <f>SUMIF(AA24:AA49,"=39048619",V24:V49)</f>
        <v>4.8236000000000008</v>
      </c>
      <c r="AJ51" s="2">
        <f>ROUND(SUMIF(AA24:AA49,"=39048619",W24:W49),2)</f>
        <v>0</v>
      </c>
      <c r="AK51" s="2">
        <f>ROUND(SUMIF(AA24:AA49,"=39048619",X24:X49),2)</f>
        <v>20137.41</v>
      </c>
      <c r="AL51" s="2">
        <f>ROUND(SUMIF(AA24:AA49,"=39048619",Y24:Y49),2)</f>
        <v>14175.82</v>
      </c>
      <c r="AM51" s="2"/>
      <c r="AN51" s="2"/>
      <c r="AO51" s="2">
        <f>ROUND(BX51,2)</f>
        <v>0</v>
      </c>
      <c r="AP51" s="2">
        <f>ROUND(BY51,2)</f>
        <v>0</v>
      </c>
      <c r="AQ51" s="2">
        <f>ROUND(BZ51,2)</f>
        <v>0</v>
      </c>
      <c r="AR51" s="2">
        <f>ROUND(CA51,2)</f>
        <v>211088.57</v>
      </c>
      <c r="AS51" s="2">
        <f>ROUND(CB51,2)</f>
        <v>0</v>
      </c>
      <c r="AT51" s="2">
        <f>ROUND(CC51,2)</f>
        <v>211088.57</v>
      </c>
      <c r="AU51" s="2">
        <f>ROUND(CD51,2)</f>
        <v>0</v>
      </c>
      <c r="AV51" s="2">
        <f>ROUND(CE51,2)</f>
        <v>151199.99</v>
      </c>
      <c r="AW51" s="2">
        <f>ROUND(CF51,2)</f>
        <v>151199.99</v>
      </c>
      <c r="AX51" s="2">
        <f>ROUND(CG51,2)</f>
        <v>0</v>
      </c>
      <c r="AY51" s="2">
        <f>ROUND(CH51,2)</f>
        <v>151199.99</v>
      </c>
      <c r="AZ51" s="2">
        <f>ROUND(CI51,2)</f>
        <v>0</v>
      </c>
      <c r="BA51" s="2">
        <f>ROUND(CJ51,2)</f>
        <v>0</v>
      </c>
      <c r="BB51" s="2">
        <f>ROUND(CK51,2)</f>
        <v>0</v>
      </c>
      <c r="BC51" s="2">
        <f>ROUND(CL51,2)</f>
        <v>0</v>
      </c>
      <c r="BD51" s="2"/>
      <c r="BE51" s="2"/>
      <c r="BF51" s="2"/>
      <c r="BG51" s="2"/>
      <c r="BH51" s="2"/>
      <c r="BI51" s="2"/>
      <c r="BJ51" s="2"/>
      <c r="BK51" s="2"/>
      <c r="BL51" s="2"/>
      <c r="BM51" s="2"/>
      <c r="BN51" s="2"/>
      <c r="BO51" s="2"/>
      <c r="BP51" s="2"/>
      <c r="BQ51" s="2"/>
      <c r="BR51" s="2"/>
      <c r="BS51" s="2"/>
      <c r="BT51" s="2"/>
      <c r="BU51" s="2"/>
      <c r="BV51" s="2"/>
      <c r="BW51" s="2"/>
      <c r="BX51" s="2">
        <f>ROUND(SUMIF(AA24:AA49,"=39048619",FQ24:FQ49),2)</f>
        <v>0</v>
      </c>
      <c r="BY51" s="2">
        <f>ROUND(SUMIF(AA24:AA49,"=39048619",FR24:FR49),2)</f>
        <v>0</v>
      </c>
      <c r="BZ51" s="2">
        <f>ROUND(SUMIF(AA24:AA49,"=39048619",GL24:GL49),2)</f>
        <v>0</v>
      </c>
      <c r="CA51" s="2">
        <f>ROUND(SUMIF(AA24:AA49,"=39048619",GM24:GM49),2)</f>
        <v>211088.57</v>
      </c>
      <c r="CB51" s="2">
        <f>ROUND(SUMIF(AA24:AA49,"=39048619",GN24:GN49),2)</f>
        <v>0</v>
      </c>
      <c r="CC51" s="2">
        <f>ROUND(SUMIF(AA24:AA49,"=39048619",GO24:GO49),2)</f>
        <v>211088.57</v>
      </c>
      <c r="CD51" s="2">
        <f>ROUND(SUMIF(AA24:AA49,"=39048619",GP24:GP49),2)</f>
        <v>0</v>
      </c>
      <c r="CE51" s="2">
        <f>AC51-BX51</f>
        <v>151199.99</v>
      </c>
      <c r="CF51" s="2">
        <f>AC51-BY51</f>
        <v>151199.99</v>
      </c>
      <c r="CG51" s="2">
        <f>BX51-BZ51</f>
        <v>0</v>
      </c>
      <c r="CH51" s="2">
        <f>AC51-BX51-BY51+BZ51</f>
        <v>151199.99</v>
      </c>
      <c r="CI51" s="2">
        <f>BY51-BZ51</f>
        <v>0</v>
      </c>
      <c r="CJ51" s="2">
        <f>ROUND(SUMIF(AA24:AA49,"=39048619",GX24:GX49),2)</f>
        <v>0</v>
      </c>
      <c r="CK51" s="2">
        <f>ROUND(SUMIF(AA24:AA49,"=39048619",GY24:GY49),2)</f>
        <v>0</v>
      </c>
      <c r="CL51" s="2">
        <f>ROUND(SUMIF(AA24:AA49,"=39048619",GZ24:GZ49),2)</f>
        <v>0</v>
      </c>
      <c r="CM51" s="2"/>
      <c r="CN51" s="2"/>
      <c r="CO51" s="2"/>
      <c r="CP51" s="2"/>
      <c r="CQ51" s="2"/>
      <c r="CR51" s="2"/>
      <c r="CS51" s="2"/>
      <c r="CT51" s="2"/>
      <c r="CU51" s="2"/>
      <c r="CV51" s="2"/>
      <c r="CW51" s="2"/>
      <c r="CX51" s="2"/>
      <c r="CY51" s="2"/>
      <c r="CZ51" s="2"/>
      <c r="DA51" s="2"/>
      <c r="DB51" s="2"/>
      <c r="DC51" s="2"/>
      <c r="DD51" s="2"/>
      <c r="DE51" s="2"/>
      <c r="DF51" s="2"/>
      <c r="DG51" s="3"/>
      <c r="DH51" s="3"/>
      <c r="DI51" s="3"/>
      <c r="DJ51" s="3"/>
      <c r="DK51" s="3"/>
      <c r="DL51" s="3"/>
      <c r="DM51" s="3"/>
      <c r="DN51" s="3"/>
      <c r="DO51" s="3"/>
      <c r="DP51" s="3"/>
      <c r="DQ51" s="3"/>
      <c r="DR51" s="3"/>
      <c r="DS51" s="3"/>
      <c r="DT51" s="3"/>
      <c r="DU51" s="3"/>
      <c r="DV51" s="3"/>
      <c r="DW51" s="3"/>
      <c r="DX51" s="3"/>
      <c r="DY51" s="3"/>
      <c r="DZ51" s="3"/>
      <c r="EA51" s="3"/>
      <c r="EB51" s="3"/>
      <c r="EC51" s="3"/>
      <c r="ED51" s="3"/>
      <c r="EE51" s="3"/>
      <c r="EF51" s="3"/>
      <c r="EG51" s="3"/>
      <c r="EH51" s="3"/>
      <c r="EI51" s="3"/>
      <c r="EJ51" s="3"/>
      <c r="EK51" s="3"/>
      <c r="EL51" s="3"/>
      <c r="EM51" s="3"/>
      <c r="EN51" s="3"/>
      <c r="EO51" s="3"/>
      <c r="EP51" s="3"/>
      <c r="EQ51" s="3"/>
      <c r="ER51" s="3"/>
      <c r="ES51" s="3"/>
      <c r="ET51" s="3"/>
      <c r="EU51" s="3"/>
      <c r="EV51" s="3"/>
      <c r="EW51" s="3"/>
      <c r="EX51" s="3"/>
      <c r="EY51" s="3"/>
      <c r="EZ51" s="3"/>
      <c r="FA51" s="3"/>
      <c r="FB51" s="3"/>
      <c r="FC51" s="3"/>
      <c r="FD51" s="3"/>
      <c r="FE51" s="3"/>
      <c r="FF51" s="3"/>
      <c r="FG51" s="3"/>
      <c r="FH51" s="3"/>
      <c r="FI51" s="3"/>
      <c r="FJ51" s="3"/>
      <c r="FK51" s="3"/>
      <c r="FL51" s="3"/>
      <c r="FM51" s="3"/>
      <c r="FN51" s="3"/>
      <c r="FO51" s="3"/>
      <c r="FP51" s="3"/>
      <c r="FQ51" s="3"/>
      <c r="FR51" s="3"/>
      <c r="FS51" s="3"/>
      <c r="FT51" s="3"/>
      <c r="FU51" s="3"/>
      <c r="FV51" s="3"/>
      <c r="FW51" s="3"/>
      <c r="FX51" s="3"/>
      <c r="FY51" s="3"/>
      <c r="FZ51" s="3"/>
      <c r="GA51" s="3"/>
      <c r="GB51" s="3"/>
      <c r="GC51" s="3"/>
      <c r="GD51" s="3"/>
      <c r="GE51" s="3"/>
      <c r="GF51" s="3"/>
      <c r="GG51" s="3"/>
      <c r="GH51" s="3"/>
      <c r="GI51" s="3"/>
      <c r="GJ51" s="3"/>
      <c r="GK51" s="3"/>
      <c r="GL51" s="3"/>
      <c r="GM51" s="3"/>
      <c r="GN51" s="3"/>
      <c r="GO51" s="3"/>
      <c r="GP51" s="3"/>
      <c r="GQ51" s="3"/>
      <c r="GR51" s="3"/>
      <c r="GS51" s="3"/>
      <c r="GT51" s="3"/>
      <c r="GU51" s="3"/>
      <c r="GV51" s="3"/>
      <c r="GW51" s="3"/>
      <c r="GX51" s="3">
        <v>0</v>
      </c>
    </row>
    <row r="53" spans="1:245" x14ac:dyDescent="0.2">
      <c r="A53" s="4">
        <v>50</v>
      </c>
      <c r="B53" s="4">
        <v>0</v>
      </c>
      <c r="C53" s="4">
        <v>0</v>
      </c>
      <c r="D53" s="4">
        <v>1</v>
      </c>
      <c r="E53" s="4">
        <v>201</v>
      </c>
      <c r="F53" s="4">
        <f>ROUND(SourceП6!O51,O53)</f>
        <v>176775.34</v>
      </c>
      <c r="G53" s="4" t="s">
        <v>144</v>
      </c>
      <c r="H53" s="4" t="s">
        <v>145</v>
      </c>
      <c r="I53" s="4"/>
      <c r="J53" s="4"/>
      <c r="K53" s="4">
        <v>201</v>
      </c>
      <c r="L53" s="4">
        <v>1</v>
      </c>
      <c r="M53" s="4">
        <v>3</v>
      </c>
      <c r="N53" s="4" t="s">
        <v>3</v>
      </c>
      <c r="O53" s="4">
        <v>2</v>
      </c>
      <c r="P53" s="4"/>
      <c r="Q53" s="4"/>
      <c r="R53" s="4"/>
      <c r="S53" s="4"/>
      <c r="T53" s="4"/>
      <c r="U53" s="4"/>
      <c r="V53" s="4"/>
      <c r="W53" s="4"/>
    </row>
    <row r="54" spans="1:245" x14ac:dyDescent="0.2">
      <c r="A54" s="4">
        <v>50</v>
      </c>
      <c r="B54" s="4">
        <v>0</v>
      </c>
      <c r="C54" s="4">
        <v>0</v>
      </c>
      <c r="D54" s="4">
        <v>1</v>
      </c>
      <c r="E54" s="4">
        <v>202</v>
      </c>
      <c r="F54" s="4">
        <f>ROUND(SourceП6!P51,O54)</f>
        <v>151199.99</v>
      </c>
      <c r="G54" s="4" t="s">
        <v>146</v>
      </c>
      <c r="H54" s="4" t="s">
        <v>147</v>
      </c>
      <c r="I54" s="4"/>
      <c r="J54" s="4"/>
      <c r="K54" s="4">
        <v>202</v>
      </c>
      <c r="L54" s="4">
        <v>2</v>
      </c>
      <c r="M54" s="4">
        <v>3</v>
      </c>
      <c r="N54" s="4" t="s">
        <v>3</v>
      </c>
      <c r="O54" s="4">
        <v>2</v>
      </c>
      <c r="P54" s="4"/>
      <c r="Q54" s="4"/>
      <c r="R54" s="4"/>
      <c r="S54" s="4"/>
      <c r="T54" s="4"/>
      <c r="U54" s="4"/>
      <c r="V54" s="4"/>
      <c r="W54" s="4"/>
    </row>
    <row r="55" spans="1:245" x14ac:dyDescent="0.2">
      <c r="A55" s="4">
        <v>50</v>
      </c>
      <c r="B55" s="4">
        <v>0</v>
      </c>
      <c r="C55" s="4">
        <v>0</v>
      </c>
      <c r="D55" s="4">
        <v>1</v>
      </c>
      <c r="E55" s="4">
        <v>222</v>
      </c>
      <c r="F55" s="4">
        <f>ROUND(SourceП6!AO51,O55)</f>
        <v>0</v>
      </c>
      <c r="G55" s="4" t="s">
        <v>148</v>
      </c>
      <c r="H55" s="4" t="s">
        <v>149</v>
      </c>
      <c r="I55" s="4"/>
      <c r="J55" s="4"/>
      <c r="K55" s="4">
        <v>222</v>
      </c>
      <c r="L55" s="4">
        <v>3</v>
      </c>
      <c r="M55" s="4">
        <v>3</v>
      </c>
      <c r="N55" s="4" t="s">
        <v>3</v>
      </c>
      <c r="O55" s="4">
        <v>2</v>
      </c>
      <c r="P55" s="4"/>
      <c r="Q55" s="4"/>
      <c r="R55" s="4"/>
      <c r="S55" s="4"/>
      <c r="T55" s="4"/>
      <c r="U55" s="4"/>
      <c r="V55" s="4"/>
      <c r="W55" s="4"/>
    </row>
    <row r="56" spans="1:245" x14ac:dyDescent="0.2">
      <c r="A56" s="4">
        <v>50</v>
      </c>
      <c r="B56" s="4">
        <v>0</v>
      </c>
      <c r="C56" s="4">
        <v>0</v>
      </c>
      <c r="D56" s="4">
        <v>1</v>
      </c>
      <c r="E56" s="4">
        <v>225</v>
      </c>
      <c r="F56" s="4">
        <f>ROUND(SourceП6!AV51,O56)</f>
        <v>151199.99</v>
      </c>
      <c r="G56" s="4" t="s">
        <v>150</v>
      </c>
      <c r="H56" s="4" t="s">
        <v>151</v>
      </c>
      <c r="I56" s="4"/>
      <c r="J56" s="4"/>
      <c r="K56" s="4">
        <v>225</v>
      </c>
      <c r="L56" s="4">
        <v>4</v>
      </c>
      <c r="M56" s="4">
        <v>3</v>
      </c>
      <c r="N56" s="4" t="s">
        <v>3</v>
      </c>
      <c r="O56" s="4">
        <v>2</v>
      </c>
      <c r="P56" s="4"/>
      <c r="Q56" s="4"/>
      <c r="R56" s="4"/>
      <c r="S56" s="4"/>
      <c r="T56" s="4"/>
      <c r="U56" s="4"/>
      <c r="V56" s="4"/>
      <c r="W56" s="4"/>
    </row>
    <row r="57" spans="1:245" x14ac:dyDescent="0.2">
      <c r="A57" s="4">
        <v>50</v>
      </c>
      <c r="B57" s="4">
        <v>0</v>
      </c>
      <c r="C57" s="4">
        <v>0</v>
      </c>
      <c r="D57" s="4">
        <v>1</v>
      </c>
      <c r="E57" s="4">
        <v>226</v>
      </c>
      <c r="F57" s="4">
        <f>ROUND(SourceП6!AW51,O57)</f>
        <v>151199.99</v>
      </c>
      <c r="G57" s="4" t="s">
        <v>152</v>
      </c>
      <c r="H57" s="4" t="s">
        <v>153</v>
      </c>
      <c r="I57" s="4"/>
      <c r="J57" s="4"/>
      <c r="K57" s="4">
        <v>226</v>
      </c>
      <c r="L57" s="4">
        <v>5</v>
      </c>
      <c r="M57" s="4">
        <v>3</v>
      </c>
      <c r="N57" s="4" t="s">
        <v>3</v>
      </c>
      <c r="O57" s="4">
        <v>2</v>
      </c>
      <c r="P57" s="4"/>
      <c r="Q57" s="4"/>
      <c r="R57" s="4"/>
      <c r="S57" s="4"/>
      <c r="T57" s="4"/>
      <c r="U57" s="4"/>
      <c r="V57" s="4"/>
      <c r="W57" s="4"/>
    </row>
    <row r="58" spans="1:245" x14ac:dyDescent="0.2">
      <c r="A58" s="4">
        <v>50</v>
      </c>
      <c r="B58" s="4">
        <v>0</v>
      </c>
      <c r="C58" s="4">
        <v>0</v>
      </c>
      <c r="D58" s="4">
        <v>1</v>
      </c>
      <c r="E58" s="4">
        <v>227</v>
      </c>
      <c r="F58" s="4">
        <f>ROUND(SourceП6!AX51,O58)</f>
        <v>0</v>
      </c>
      <c r="G58" s="4" t="s">
        <v>154</v>
      </c>
      <c r="H58" s="4" t="s">
        <v>155</v>
      </c>
      <c r="I58" s="4"/>
      <c r="J58" s="4"/>
      <c r="K58" s="4">
        <v>227</v>
      </c>
      <c r="L58" s="4">
        <v>6</v>
      </c>
      <c r="M58" s="4">
        <v>3</v>
      </c>
      <c r="N58" s="4" t="s">
        <v>3</v>
      </c>
      <c r="O58" s="4">
        <v>2</v>
      </c>
      <c r="P58" s="4"/>
      <c r="Q58" s="4"/>
      <c r="R58" s="4"/>
      <c r="S58" s="4"/>
      <c r="T58" s="4"/>
      <c r="U58" s="4"/>
      <c r="V58" s="4"/>
      <c r="W58" s="4"/>
    </row>
    <row r="59" spans="1:245" x14ac:dyDescent="0.2">
      <c r="A59" s="4">
        <v>50</v>
      </c>
      <c r="B59" s="4">
        <v>0</v>
      </c>
      <c r="C59" s="4">
        <v>0</v>
      </c>
      <c r="D59" s="4">
        <v>1</v>
      </c>
      <c r="E59" s="4">
        <v>228</v>
      </c>
      <c r="F59" s="4">
        <f>ROUND(SourceП6!AY51,O59)</f>
        <v>151199.99</v>
      </c>
      <c r="G59" s="4" t="s">
        <v>156</v>
      </c>
      <c r="H59" s="4" t="s">
        <v>157</v>
      </c>
      <c r="I59" s="4"/>
      <c r="J59" s="4"/>
      <c r="K59" s="4">
        <v>228</v>
      </c>
      <c r="L59" s="4">
        <v>7</v>
      </c>
      <c r="M59" s="4">
        <v>3</v>
      </c>
      <c r="N59" s="4" t="s">
        <v>3</v>
      </c>
      <c r="O59" s="4">
        <v>2</v>
      </c>
      <c r="P59" s="4"/>
      <c r="Q59" s="4"/>
      <c r="R59" s="4"/>
      <c r="S59" s="4"/>
      <c r="T59" s="4"/>
      <c r="U59" s="4"/>
      <c r="V59" s="4"/>
      <c r="W59" s="4"/>
    </row>
    <row r="60" spans="1:245" x14ac:dyDescent="0.2">
      <c r="A60" s="4">
        <v>50</v>
      </c>
      <c r="B60" s="4">
        <v>0</v>
      </c>
      <c r="C60" s="4">
        <v>0</v>
      </c>
      <c r="D60" s="4">
        <v>1</v>
      </c>
      <c r="E60" s="4">
        <v>216</v>
      </c>
      <c r="F60" s="4">
        <f>ROUND(SourceП6!AP51,O60)</f>
        <v>0</v>
      </c>
      <c r="G60" s="4" t="s">
        <v>158</v>
      </c>
      <c r="H60" s="4" t="s">
        <v>159</v>
      </c>
      <c r="I60" s="4"/>
      <c r="J60" s="4"/>
      <c r="K60" s="4">
        <v>216</v>
      </c>
      <c r="L60" s="4">
        <v>8</v>
      </c>
      <c r="M60" s="4">
        <v>3</v>
      </c>
      <c r="N60" s="4" t="s">
        <v>3</v>
      </c>
      <c r="O60" s="4">
        <v>2</v>
      </c>
      <c r="P60" s="4"/>
      <c r="Q60" s="4"/>
      <c r="R60" s="4"/>
      <c r="S60" s="4"/>
      <c r="T60" s="4"/>
      <c r="U60" s="4"/>
      <c r="V60" s="4"/>
      <c r="W60" s="4"/>
    </row>
    <row r="61" spans="1:245" x14ac:dyDescent="0.2">
      <c r="A61" s="4">
        <v>50</v>
      </c>
      <c r="B61" s="4">
        <v>0</v>
      </c>
      <c r="C61" s="4">
        <v>0</v>
      </c>
      <c r="D61" s="4">
        <v>1</v>
      </c>
      <c r="E61" s="4">
        <v>223</v>
      </c>
      <c r="F61" s="4">
        <f>ROUND(SourceП6!AQ51,O61)</f>
        <v>0</v>
      </c>
      <c r="G61" s="4" t="s">
        <v>160</v>
      </c>
      <c r="H61" s="4" t="s">
        <v>161</v>
      </c>
      <c r="I61" s="4"/>
      <c r="J61" s="4"/>
      <c r="K61" s="4">
        <v>223</v>
      </c>
      <c r="L61" s="4">
        <v>9</v>
      </c>
      <c r="M61" s="4">
        <v>3</v>
      </c>
      <c r="N61" s="4" t="s">
        <v>3</v>
      </c>
      <c r="O61" s="4">
        <v>2</v>
      </c>
      <c r="P61" s="4"/>
      <c r="Q61" s="4"/>
      <c r="R61" s="4"/>
      <c r="S61" s="4"/>
      <c r="T61" s="4"/>
      <c r="U61" s="4"/>
      <c r="V61" s="4"/>
      <c r="W61" s="4"/>
    </row>
    <row r="62" spans="1:245" x14ac:dyDescent="0.2">
      <c r="A62" s="4">
        <v>50</v>
      </c>
      <c r="B62" s="4">
        <v>0</v>
      </c>
      <c r="C62" s="4">
        <v>0</v>
      </c>
      <c r="D62" s="4">
        <v>1</v>
      </c>
      <c r="E62" s="4">
        <v>229</v>
      </c>
      <c r="F62" s="4">
        <f>ROUND(SourceП6!AZ51,O62)</f>
        <v>0</v>
      </c>
      <c r="G62" s="4" t="s">
        <v>162</v>
      </c>
      <c r="H62" s="4" t="s">
        <v>163</v>
      </c>
      <c r="I62" s="4"/>
      <c r="J62" s="4"/>
      <c r="K62" s="4">
        <v>229</v>
      </c>
      <c r="L62" s="4">
        <v>10</v>
      </c>
      <c r="M62" s="4">
        <v>3</v>
      </c>
      <c r="N62" s="4" t="s">
        <v>3</v>
      </c>
      <c r="O62" s="4">
        <v>2</v>
      </c>
      <c r="P62" s="4"/>
      <c r="Q62" s="4"/>
      <c r="R62" s="4"/>
      <c r="S62" s="4"/>
      <c r="T62" s="4"/>
      <c r="U62" s="4"/>
      <c r="V62" s="4"/>
      <c r="W62" s="4"/>
    </row>
    <row r="63" spans="1:245" x14ac:dyDescent="0.2">
      <c r="A63" s="4">
        <v>50</v>
      </c>
      <c r="B63" s="4">
        <v>0</v>
      </c>
      <c r="C63" s="4">
        <v>0</v>
      </c>
      <c r="D63" s="4">
        <v>1</v>
      </c>
      <c r="E63" s="4">
        <v>203</v>
      </c>
      <c r="F63" s="4">
        <f>ROUND(SourceП6!Q51,O63)</f>
        <v>3840.99</v>
      </c>
      <c r="G63" s="4" t="s">
        <v>164</v>
      </c>
      <c r="H63" s="4" t="s">
        <v>165</v>
      </c>
      <c r="I63" s="4"/>
      <c r="J63" s="4"/>
      <c r="K63" s="4">
        <v>203</v>
      </c>
      <c r="L63" s="4">
        <v>11</v>
      </c>
      <c r="M63" s="4">
        <v>3</v>
      </c>
      <c r="N63" s="4" t="s">
        <v>3</v>
      </c>
      <c r="O63" s="4">
        <v>2</v>
      </c>
      <c r="P63" s="4"/>
      <c r="Q63" s="4"/>
      <c r="R63" s="4"/>
      <c r="S63" s="4"/>
      <c r="T63" s="4"/>
      <c r="U63" s="4"/>
      <c r="V63" s="4"/>
      <c r="W63" s="4"/>
    </row>
    <row r="64" spans="1:245" x14ac:dyDescent="0.2">
      <c r="A64" s="4">
        <v>50</v>
      </c>
      <c r="B64" s="4">
        <v>0</v>
      </c>
      <c r="C64" s="4">
        <v>0</v>
      </c>
      <c r="D64" s="4">
        <v>1</v>
      </c>
      <c r="E64" s="4">
        <v>231</v>
      </c>
      <c r="F64" s="4">
        <f>ROUND(SourceП6!BB51,O64)</f>
        <v>0</v>
      </c>
      <c r="G64" s="4" t="s">
        <v>166</v>
      </c>
      <c r="H64" s="4" t="s">
        <v>167</v>
      </c>
      <c r="I64" s="4"/>
      <c r="J64" s="4"/>
      <c r="K64" s="4">
        <v>231</v>
      </c>
      <c r="L64" s="4">
        <v>12</v>
      </c>
      <c r="M64" s="4">
        <v>3</v>
      </c>
      <c r="N64" s="4" t="s">
        <v>3</v>
      </c>
      <c r="O64" s="4">
        <v>2</v>
      </c>
      <c r="P64" s="4"/>
      <c r="Q64" s="4"/>
      <c r="R64" s="4"/>
      <c r="S64" s="4"/>
      <c r="T64" s="4"/>
      <c r="U64" s="4"/>
      <c r="V64" s="4"/>
      <c r="W64" s="4"/>
    </row>
    <row r="65" spans="1:23" x14ac:dyDescent="0.2">
      <c r="A65" s="4">
        <v>50</v>
      </c>
      <c r="B65" s="4">
        <v>0</v>
      </c>
      <c r="C65" s="4">
        <v>0</v>
      </c>
      <c r="D65" s="4">
        <v>1</v>
      </c>
      <c r="E65" s="4">
        <v>204</v>
      </c>
      <c r="F65" s="4">
        <f>ROUND(SourceП6!R51,O65)</f>
        <v>436.19</v>
      </c>
      <c r="G65" s="4" t="s">
        <v>168</v>
      </c>
      <c r="H65" s="4" t="s">
        <v>169</v>
      </c>
      <c r="I65" s="4"/>
      <c r="J65" s="4"/>
      <c r="K65" s="4">
        <v>204</v>
      </c>
      <c r="L65" s="4">
        <v>13</v>
      </c>
      <c r="M65" s="4">
        <v>3</v>
      </c>
      <c r="N65" s="4" t="s">
        <v>3</v>
      </c>
      <c r="O65" s="4">
        <v>2</v>
      </c>
      <c r="P65" s="4"/>
      <c r="Q65" s="4"/>
      <c r="R65" s="4"/>
      <c r="S65" s="4"/>
      <c r="T65" s="4"/>
      <c r="U65" s="4"/>
      <c r="V65" s="4"/>
      <c r="W65" s="4"/>
    </row>
    <row r="66" spans="1:23" x14ac:dyDescent="0.2">
      <c r="A66" s="4">
        <v>50</v>
      </c>
      <c r="B66" s="4">
        <v>0</v>
      </c>
      <c r="C66" s="4">
        <v>0</v>
      </c>
      <c r="D66" s="4">
        <v>1</v>
      </c>
      <c r="E66" s="4">
        <v>205</v>
      </c>
      <c r="F66" s="4">
        <f>ROUND(SourceП6!S51,O66)</f>
        <v>21734.36</v>
      </c>
      <c r="G66" s="4" t="s">
        <v>170</v>
      </c>
      <c r="H66" s="4" t="s">
        <v>171</v>
      </c>
      <c r="I66" s="4"/>
      <c r="J66" s="4"/>
      <c r="K66" s="4">
        <v>205</v>
      </c>
      <c r="L66" s="4">
        <v>14</v>
      </c>
      <c r="M66" s="4">
        <v>3</v>
      </c>
      <c r="N66" s="4" t="s">
        <v>3</v>
      </c>
      <c r="O66" s="4">
        <v>2</v>
      </c>
      <c r="P66" s="4"/>
      <c r="Q66" s="4"/>
      <c r="R66" s="4"/>
      <c r="S66" s="4"/>
      <c r="T66" s="4"/>
      <c r="U66" s="4"/>
      <c r="V66" s="4"/>
      <c r="W66" s="4"/>
    </row>
    <row r="67" spans="1:23" x14ac:dyDescent="0.2">
      <c r="A67" s="4">
        <v>50</v>
      </c>
      <c r="B67" s="4">
        <v>0</v>
      </c>
      <c r="C67" s="4">
        <v>0</v>
      </c>
      <c r="D67" s="4">
        <v>1</v>
      </c>
      <c r="E67" s="4">
        <v>232</v>
      </c>
      <c r="F67" s="4">
        <f>ROUND(SourceП6!BC51,O67)</f>
        <v>0</v>
      </c>
      <c r="G67" s="4" t="s">
        <v>172</v>
      </c>
      <c r="H67" s="4" t="s">
        <v>173</v>
      </c>
      <c r="I67" s="4"/>
      <c r="J67" s="4"/>
      <c r="K67" s="4">
        <v>232</v>
      </c>
      <c r="L67" s="4">
        <v>15</v>
      </c>
      <c r="M67" s="4">
        <v>3</v>
      </c>
      <c r="N67" s="4" t="s">
        <v>3</v>
      </c>
      <c r="O67" s="4">
        <v>2</v>
      </c>
      <c r="P67" s="4"/>
      <c r="Q67" s="4"/>
      <c r="R67" s="4"/>
      <c r="S67" s="4"/>
      <c r="T67" s="4"/>
      <c r="U67" s="4"/>
      <c r="V67" s="4"/>
      <c r="W67" s="4"/>
    </row>
    <row r="68" spans="1:23" x14ac:dyDescent="0.2">
      <c r="A68" s="4">
        <v>50</v>
      </c>
      <c r="B68" s="4">
        <v>0</v>
      </c>
      <c r="C68" s="4">
        <v>0</v>
      </c>
      <c r="D68" s="4">
        <v>1</v>
      </c>
      <c r="E68" s="4">
        <v>214</v>
      </c>
      <c r="F68" s="4">
        <f>ROUND(SourceП6!AS51,O68)</f>
        <v>0</v>
      </c>
      <c r="G68" s="4" t="s">
        <v>174</v>
      </c>
      <c r="H68" s="4" t="s">
        <v>175</v>
      </c>
      <c r="I68" s="4"/>
      <c r="J68" s="4"/>
      <c r="K68" s="4">
        <v>214</v>
      </c>
      <c r="L68" s="4">
        <v>16</v>
      </c>
      <c r="M68" s="4">
        <v>3</v>
      </c>
      <c r="N68" s="4" t="s">
        <v>3</v>
      </c>
      <c r="O68" s="4">
        <v>2</v>
      </c>
      <c r="P68" s="4"/>
      <c r="Q68" s="4"/>
      <c r="R68" s="4"/>
      <c r="S68" s="4"/>
      <c r="T68" s="4"/>
      <c r="U68" s="4"/>
      <c r="V68" s="4"/>
      <c r="W68" s="4"/>
    </row>
    <row r="69" spans="1:23" x14ac:dyDescent="0.2">
      <c r="A69" s="4">
        <v>50</v>
      </c>
      <c r="B69" s="4">
        <v>0</v>
      </c>
      <c r="C69" s="4">
        <v>0</v>
      </c>
      <c r="D69" s="4">
        <v>1</v>
      </c>
      <c r="E69" s="4">
        <v>215</v>
      </c>
      <c r="F69" s="4">
        <f>ROUND(SourceП6!AT51,O69)</f>
        <v>211088.57</v>
      </c>
      <c r="G69" s="4" t="s">
        <v>176</v>
      </c>
      <c r="H69" s="4" t="s">
        <v>177</v>
      </c>
      <c r="I69" s="4"/>
      <c r="J69" s="4"/>
      <c r="K69" s="4">
        <v>215</v>
      </c>
      <c r="L69" s="4">
        <v>17</v>
      </c>
      <c r="M69" s="4">
        <v>3</v>
      </c>
      <c r="N69" s="4" t="s">
        <v>3</v>
      </c>
      <c r="O69" s="4">
        <v>2</v>
      </c>
      <c r="P69" s="4"/>
      <c r="Q69" s="4"/>
      <c r="R69" s="4"/>
      <c r="S69" s="4"/>
      <c r="T69" s="4"/>
      <c r="U69" s="4"/>
      <c r="V69" s="4"/>
      <c r="W69" s="4"/>
    </row>
    <row r="70" spans="1:23" x14ac:dyDescent="0.2">
      <c r="A70" s="4">
        <v>50</v>
      </c>
      <c r="B70" s="4">
        <v>0</v>
      </c>
      <c r="C70" s="4">
        <v>0</v>
      </c>
      <c r="D70" s="4">
        <v>1</v>
      </c>
      <c r="E70" s="4">
        <v>217</v>
      </c>
      <c r="F70" s="4">
        <f>ROUND(SourceП6!AU51,O70)</f>
        <v>0</v>
      </c>
      <c r="G70" s="4" t="s">
        <v>178</v>
      </c>
      <c r="H70" s="4" t="s">
        <v>179</v>
      </c>
      <c r="I70" s="4"/>
      <c r="J70" s="4"/>
      <c r="K70" s="4">
        <v>217</v>
      </c>
      <c r="L70" s="4">
        <v>18</v>
      </c>
      <c r="M70" s="4">
        <v>3</v>
      </c>
      <c r="N70" s="4" t="s">
        <v>3</v>
      </c>
      <c r="O70" s="4">
        <v>2</v>
      </c>
      <c r="P70" s="4"/>
      <c r="Q70" s="4"/>
      <c r="R70" s="4"/>
      <c r="S70" s="4"/>
      <c r="T70" s="4"/>
      <c r="U70" s="4"/>
      <c r="V70" s="4"/>
      <c r="W70" s="4"/>
    </row>
    <row r="71" spans="1:23" x14ac:dyDescent="0.2">
      <c r="A71" s="4">
        <v>50</v>
      </c>
      <c r="B71" s="4">
        <v>0</v>
      </c>
      <c r="C71" s="4">
        <v>0</v>
      </c>
      <c r="D71" s="4">
        <v>1</v>
      </c>
      <c r="E71" s="4">
        <v>230</v>
      </c>
      <c r="F71" s="4">
        <f>ROUND(SourceП6!BA51,O71)</f>
        <v>0</v>
      </c>
      <c r="G71" s="4" t="s">
        <v>180</v>
      </c>
      <c r="H71" s="4" t="s">
        <v>181</v>
      </c>
      <c r="I71" s="4"/>
      <c r="J71" s="4"/>
      <c r="K71" s="4">
        <v>230</v>
      </c>
      <c r="L71" s="4">
        <v>19</v>
      </c>
      <c r="M71" s="4">
        <v>3</v>
      </c>
      <c r="N71" s="4" t="s">
        <v>3</v>
      </c>
      <c r="O71" s="4">
        <v>2</v>
      </c>
      <c r="P71" s="4"/>
      <c r="Q71" s="4"/>
      <c r="R71" s="4"/>
      <c r="S71" s="4"/>
      <c r="T71" s="4"/>
      <c r="U71" s="4"/>
      <c r="V71" s="4"/>
      <c r="W71" s="4"/>
    </row>
    <row r="72" spans="1:23" x14ac:dyDescent="0.2">
      <c r="A72" s="4">
        <v>50</v>
      </c>
      <c r="B72" s="4">
        <v>0</v>
      </c>
      <c r="C72" s="4">
        <v>0</v>
      </c>
      <c r="D72" s="4">
        <v>1</v>
      </c>
      <c r="E72" s="4">
        <v>206</v>
      </c>
      <c r="F72" s="4">
        <f>ROUND(SourceП6!T51,O72)</f>
        <v>0</v>
      </c>
      <c r="G72" s="4" t="s">
        <v>182</v>
      </c>
      <c r="H72" s="4" t="s">
        <v>183</v>
      </c>
      <c r="I72" s="4"/>
      <c r="J72" s="4"/>
      <c r="K72" s="4">
        <v>206</v>
      </c>
      <c r="L72" s="4">
        <v>20</v>
      </c>
      <c r="M72" s="4">
        <v>3</v>
      </c>
      <c r="N72" s="4" t="s">
        <v>3</v>
      </c>
      <c r="O72" s="4">
        <v>2</v>
      </c>
      <c r="P72" s="4"/>
      <c r="Q72" s="4"/>
      <c r="R72" s="4"/>
      <c r="S72" s="4"/>
      <c r="T72" s="4"/>
      <c r="U72" s="4"/>
      <c r="V72" s="4"/>
      <c r="W72" s="4"/>
    </row>
    <row r="73" spans="1:23" x14ac:dyDescent="0.2">
      <c r="A73" s="4">
        <v>50</v>
      </c>
      <c r="B73" s="4">
        <v>0</v>
      </c>
      <c r="C73" s="4">
        <v>0</v>
      </c>
      <c r="D73" s="4">
        <v>1</v>
      </c>
      <c r="E73" s="4">
        <v>207</v>
      </c>
      <c r="F73" s="4">
        <f>SourceП6!U51</f>
        <v>298.45860000000005</v>
      </c>
      <c r="G73" s="4" t="s">
        <v>184</v>
      </c>
      <c r="H73" s="4" t="s">
        <v>185</v>
      </c>
      <c r="I73" s="4"/>
      <c r="J73" s="4"/>
      <c r="K73" s="4">
        <v>207</v>
      </c>
      <c r="L73" s="4">
        <v>21</v>
      </c>
      <c r="M73" s="4">
        <v>3</v>
      </c>
      <c r="N73" s="4" t="s">
        <v>3</v>
      </c>
      <c r="O73" s="4">
        <v>-1</v>
      </c>
      <c r="P73" s="4"/>
      <c r="Q73" s="4"/>
      <c r="R73" s="4"/>
      <c r="S73" s="4"/>
      <c r="T73" s="4"/>
      <c r="U73" s="4"/>
      <c r="V73" s="4"/>
      <c r="W73" s="4"/>
    </row>
    <row r="74" spans="1:23" x14ac:dyDescent="0.2">
      <c r="A74" s="4">
        <v>50</v>
      </c>
      <c r="B74" s="4">
        <v>0</v>
      </c>
      <c r="C74" s="4">
        <v>0</v>
      </c>
      <c r="D74" s="4">
        <v>1</v>
      </c>
      <c r="E74" s="4">
        <v>208</v>
      </c>
      <c r="F74" s="4">
        <f>SourceП6!V51</f>
        <v>4.8236000000000008</v>
      </c>
      <c r="G74" s="4" t="s">
        <v>186</v>
      </c>
      <c r="H74" s="4" t="s">
        <v>187</v>
      </c>
      <c r="I74" s="4"/>
      <c r="J74" s="4"/>
      <c r="K74" s="4">
        <v>208</v>
      </c>
      <c r="L74" s="4">
        <v>22</v>
      </c>
      <c r="M74" s="4">
        <v>3</v>
      </c>
      <c r="N74" s="4" t="s">
        <v>3</v>
      </c>
      <c r="O74" s="4">
        <v>-1</v>
      </c>
      <c r="P74" s="4"/>
      <c r="Q74" s="4"/>
      <c r="R74" s="4"/>
      <c r="S74" s="4"/>
      <c r="T74" s="4"/>
      <c r="U74" s="4"/>
      <c r="V74" s="4"/>
      <c r="W74" s="4"/>
    </row>
    <row r="75" spans="1:23" x14ac:dyDescent="0.2">
      <c r="A75" s="4">
        <v>50</v>
      </c>
      <c r="B75" s="4">
        <v>0</v>
      </c>
      <c r="C75" s="4">
        <v>0</v>
      </c>
      <c r="D75" s="4">
        <v>1</v>
      </c>
      <c r="E75" s="4">
        <v>209</v>
      </c>
      <c r="F75" s="4">
        <f>ROUND(SourceП6!W51,O75)</f>
        <v>0</v>
      </c>
      <c r="G75" s="4" t="s">
        <v>188</v>
      </c>
      <c r="H75" s="4" t="s">
        <v>189</v>
      </c>
      <c r="I75" s="4"/>
      <c r="J75" s="4"/>
      <c r="K75" s="4">
        <v>209</v>
      </c>
      <c r="L75" s="4">
        <v>23</v>
      </c>
      <c r="M75" s="4">
        <v>3</v>
      </c>
      <c r="N75" s="4" t="s">
        <v>3</v>
      </c>
      <c r="O75" s="4">
        <v>2</v>
      </c>
      <c r="P75" s="4"/>
      <c r="Q75" s="4"/>
      <c r="R75" s="4"/>
      <c r="S75" s="4"/>
      <c r="T75" s="4"/>
      <c r="U75" s="4"/>
      <c r="V75" s="4"/>
      <c r="W75" s="4"/>
    </row>
    <row r="76" spans="1:23" x14ac:dyDescent="0.2">
      <c r="A76" s="4">
        <v>50</v>
      </c>
      <c r="B76" s="4">
        <v>0</v>
      </c>
      <c r="C76" s="4">
        <v>0</v>
      </c>
      <c r="D76" s="4">
        <v>1</v>
      </c>
      <c r="E76" s="4">
        <v>210</v>
      </c>
      <c r="F76" s="4">
        <f>ROUND(SourceП6!X51,O76)</f>
        <v>20137.41</v>
      </c>
      <c r="G76" s="4" t="s">
        <v>190</v>
      </c>
      <c r="H76" s="4" t="s">
        <v>191</v>
      </c>
      <c r="I76" s="4"/>
      <c r="J76" s="4"/>
      <c r="K76" s="4">
        <v>210</v>
      </c>
      <c r="L76" s="4">
        <v>24</v>
      </c>
      <c r="M76" s="4">
        <v>3</v>
      </c>
      <c r="N76" s="4" t="s">
        <v>3</v>
      </c>
      <c r="O76" s="4">
        <v>2</v>
      </c>
      <c r="P76" s="4"/>
      <c r="Q76" s="4"/>
      <c r="R76" s="4"/>
      <c r="S76" s="4"/>
      <c r="T76" s="4"/>
      <c r="U76" s="4"/>
      <c r="V76" s="4"/>
      <c r="W76" s="4"/>
    </row>
    <row r="77" spans="1:23" x14ac:dyDescent="0.2">
      <c r="A77" s="4">
        <v>50</v>
      </c>
      <c r="B77" s="4">
        <v>0</v>
      </c>
      <c r="C77" s="4">
        <v>0</v>
      </c>
      <c r="D77" s="4">
        <v>1</v>
      </c>
      <c r="E77" s="4">
        <v>211</v>
      </c>
      <c r="F77" s="4">
        <f>ROUND(SourceП6!Y51,O77)</f>
        <v>14175.82</v>
      </c>
      <c r="G77" s="4" t="s">
        <v>192</v>
      </c>
      <c r="H77" s="4" t="s">
        <v>193</v>
      </c>
      <c r="I77" s="4"/>
      <c r="J77" s="4"/>
      <c r="K77" s="4">
        <v>211</v>
      </c>
      <c r="L77" s="4">
        <v>25</v>
      </c>
      <c r="M77" s="4">
        <v>3</v>
      </c>
      <c r="N77" s="4" t="s">
        <v>3</v>
      </c>
      <c r="O77" s="4">
        <v>2</v>
      </c>
      <c r="P77" s="4"/>
      <c r="Q77" s="4"/>
      <c r="R77" s="4"/>
      <c r="S77" s="4"/>
      <c r="T77" s="4"/>
      <c r="U77" s="4"/>
      <c r="V77" s="4"/>
      <c r="W77" s="4"/>
    </row>
    <row r="78" spans="1:23" x14ac:dyDescent="0.2">
      <c r="A78" s="4">
        <v>50</v>
      </c>
      <c r="B78" s="4">
        <v>0</v>
      </c>
      <c r="C78" s="4">
        <v>0</v>
      </c>
      <c r="D78" s="4">
        <v>1</v>
      </c>
      <c r="E78" s="4">
        <v>224</v>
      </c>
      <c r="F78" s="4">
        <f>ROUND(SourceП6!AR51,O78)</f>
        <v>211088.57</v>
      </c>
      <c r="G78" s="4" t="s">
        <v>194</v>
      </c>
      <c r="H78" s="4" t="s">
        <v>195</v>
      </c>
      <c r="I78" s="4"/>
      <c r="J78" s="4"/>
      <c r="K78" s="4">
        <v>224</v>
      </c>
      <c r="L78" s="4">
        <v>26</v>
      </c>
      <c r="M78" s="4">
        <v>3</v>
      </c>
      <c r="N78" s="4" t="s">
        <v>3</v>
      </c>
      <c r="O78" s="4">
        <v>2</v>
      </c>
      <c r="P78" s="4"/>
      <c r="Q78" s="4"/>
      <c r="R78" s="4"/>
      <c r="S78" s="4"/>
      <c r="T78" s="4"/>
      <c r="U78" s="4"/>
      <c r="V78" s="4"/>
      <c r="W78" s="4"/>
    </row>
    <row r="79" spans="1:23" x14ac:dyDescent="0.2">
      <c r="A79" s="4">
        <v>50</v>
      </c>
      <c r="B79" s="4">
        <v>1</v>
      </c>
      <c r="C79" s="4">
        <v>0</v>
      </c>
      <c r="D79" s="4">
        <v>2</v>
      </c>
      <c r="E79" s="4">
        <v>0</v>
      </c>
      <c r="F79" s="4">
        <f>ROUND(F78,O79)</f>
        <v>211088.57</v>
      </c>
      <c r="G79" s="4" t="s">
        <v>196</v>
      </c>
      <c r="H79" s="4" t="s">
        <v>197</v>
      </c>
      <c r="I79" s="4"/>
      <c r="J79" s="4"/>
      <c r="K79" s="4">
        <v>212</v>
      </c>
      <c r="L79" s="4">
        <v>27</v>
      </c>
      <c r="M79" s="4">
        <v>0</v>
      </c>
      <c r="N79" s="4" t="s">
        <v>3</v>
      </c>
      <c r="O79" s="4">
        <v>2</v>
      </c>
      <c r="P79" s="4"/>
      <c r="Q79" s="4"/>
      <c r="R79" s="4"/>
      <c r="S79" s="4"/>
      <c r="T79" s="4"/>
      <c r="U79" s="4"/>
      <c r="V79" s="4"/>
      <c r="W79" s="4"/>
    </row>
    <row r="80" spans="1:23" x14ac:dyDescent="0.2">
      <c r="A80" s="4">
        <v>50</v>
      </c>
      <c r="B80" s="4">
        <v>1</v>
      </c>
      <c r="C80" s="4">
        <v>0</v>
      </c>
      <c r="D80" s="4">
        <v>2</v>
      </c>
      <c r="E80" s="4">
        <v>0</v>
      </c>
      <c r="F80" s="4">
        <f>ROUND(F79*0.18,O80)</f>
        <v>37995.94</v>
      </c>
      <c r="G80" s="4" t="s">
        <v>198</v>
      </c>
      <c r="H80" s="4" t="s">
        <v>199</v>
      </c>
      <c r="I80" s="4"/>
      <c r="J80" s="4"/>
      <c r="K80" s="4">
        <v>212</v>
      </c>
      <c r="L80" s="4">
        <v>28</v>
      </c>
      <c r="M80" s="4">
        <v>0</v>
      </c>
      <c r="N80" s="4" t="s">
        <v>3</v>
      </c>
      <c r="O80" s="4">
        <v>2</v>
      </c>
      <c r="P80" s="4"/>
      <c r="Q80" s="4"/>
      <c r="R80" s="4"/>
      <c r="S80" s="4"/>
      <c r="T80" s="4"/>
      <c r="U80" s="4"/>
      <c r="V80" s="4"/>
      <c r="W80" s="4"/>
    </row>
    <row r="81" spans="1:206" x14ac:dyDescent="0.2">
      <c r="A81" s="4">
        <v>50</v>
      </c>
      <c r="B81" s="4">
        <v>1</v>
      </c>
      <c r="C81" s="4">
        <v>0</v>
      </c>
      <c r="D81" s="4">
        <v>2</v>
      </c>
      <c r="E81" s="4">
        <v>213</v>
      </c>
      <c r="F81" s="4">
        <f>ROUND(F79+F80,O81)</f>
        <v>249084.51</v>
      </c>
      <c r="G81" s="4" t="s">
        <v>200</v>
      </c>
      <c r="H81" s="4" t="s">
        <v>194</v>
      </c>
      <c r="I81" s="4"/>
      <c r="J81" s="4"/>
      <c r="K81" s="4">
        <v>212</v>
      </c>
      <c r="L81" s="4">
        <v>29</v>
      </c>
      <c r="M81" s="4">
        <v>0</v>
      </c>
      <c r="N81" s="4" t="s">
        <v>3</v>
      </c>
      <c r="O81" s="4">
        <v>2</v>
      </c>
      <c r="P81" s="4"/>
      <c r="Q81" s="4"/>
      <c r="R81" s="4"/>
      <c r="S81" s="4"/>
      <c r="T81" s="4"/>
      <c r="U81" s="4"/>
      <c r="V81" s="4"/>
      <c r="W81" s="4"/>
    </row>
    <row r="83" spans="1:206" x14ac:dyDescent="0.2">
      <c r="A83" s="2">
        <v>51</v>
      </c>
      <c r="B83" s="2">
        <f>B12</f>
        <v>141</v>
      </c>
      <c r="C83" s="2">
        <f>A12</f>
        <v>1</v>
      </c>
      <c r="D83" s="2">
        <f>ROW(A12)</f>
        <v>12</v>
      </c>
      <c r="E83" s="2"/>
      <c r="F83" s="2" t="str">
        <f>IF(F12&lt;&gt;"",F12,"")</f>
        <v/>
      </c>
      <c r="G83" s="2" t="str">
        <f>IF(G12&lt;&gt;"",G12,"")</f>
        <v>Кислов пожарка 5-ый этаж ШКУЛЁВО</v>
      </c>
      <c r="H83" s="2">
        <v>0</v>
      </c>
      <c r="I83" s="2"/>
      <c r="J83" s="2"/>
      <c r="K83" s="2"/>
      <c r="L83" s="2"/>
      <c r="M83" s="2"/>
      <c r="N83" s="2"/>
      <c r="O83" s="2">
        <f>ROUND(O51,2)</f>
        <v>176775.34</v>
      </c>
      <c r="P83" s="2">
        <f>ROUND(P51,2)</f>
        <v>151199.99</v>
      </c>
      <c r="Q83" s="2">
        <f>ROUND(Q51,2)</f>
        <v>3840.99</v>
      </c>
      <c r="R83" s="2">
        <f>ROUND(R51,2)</f>
        <v>436.19</v>
      </c>
      <c r="S83" s="2">
        <f>ROUND(S51,2)</f>
        <v>21734.36</v>
      </c>
      <c r="T83" s="2">
        <f>ROUND(T51,2)</f>
        <v>0</v>
      </c>
      <c r="U83" s="2">
        <f>U51</f>
        <v>298.45860000000005</v>
      </c>
      <c r="V83" s="2">
        <f>V51</f>
        <v>4.8236000000000008</v>
      </c>
      <c r="W83" s="2">
        <f>ROUND(W51,2)</f>
        <v>0</v>
      </c>
      <c r="X83" s="2">
        <f>ROUND(X51,2)</f>
        <v>20137.41</v>
      </c>
      <c r="Y83" s="2">
        <f>ROUND(Y51,2)</f>
        <v>14175.82</v>
      </c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>
        <f>ROUND(AO51,2)</f>
        <v>0</v>
      </c>
      <c r="AP83" s="2">
        <f>ROUND(AP51,2)</f>
        <v>0</v>
      </c>
      <c r="AQ83" s="2">
        <f>ROUND(AQ51,2)</f>
        <v>0</v>
      </c>
      <c r="AR83" s="2">
        <f>ROUND(AR51,2)</f>
        <v>211088.57</v>
      </c>
      <c r="AS83" s="2">
        <f>ROUND(AS51,2)</f>
        <v>0</v>
      </c>
      <c r="AT83" s="2">
        <f>ROUND(AT51,2)</f>
        <v>211088.57</v>
      </c>
      <c r="AU83" s="2">
        <f>ROUND(AU51,2)</f>
        <v>0</v>
      </c>
      <c r="AV83" s="2">
        <f>ROUND(AV51,2)</f>
        <v>151199.99</v>
      </c>
      <c r="AW83" s="2">
        <f>ROUND(AW51,2)</f>
        <v>151199.99</v>
      </c>
      <c r="AX83" s="2">
        <f>ROUND(AX51,2)</f>
        <v>0</v>
      </c>
      <c r="AY83" s="2">
        <f>ROUND(AY51,2)</f>
        <v>151199.99</v>
      </c>
      <c r="AZ83" s="2">
        <f>ROUND(AZ51,2)</f>
        <v>0</v>
      </c>
      <c r="BA83" s="2">
        <f>ROUND(BA51,2)</f>
        <v>0</v>
      </c>
      <c r="BB83" s="2">
        <f>ROUND(BB51,2)</f>
        <v>0</v>
      </c>
      <c r="BC83" s="2">
        <f>ROUND(BC51,2)</f>
        <v>0</v>
      </c>
      <c r="BD83" s="2"/>
      <c r="BE83" s="2"/>
      <c r="BF83" s="2"/>
      <c r="BG83" s="2"/>
      <c r="BH83" s="2"/>
      <c r="BI83" s="2"/>
      <c r="BJ83" s="2"/>
      <c r="BK83" s="2"/>
      <c r="BL83" s="2"/>
      <c r="BM83" s="2"/>
      <c r="BN83" s="2"/>
      <c r="BO83" s="2"/>
      <c r="BP83" s="2"/>
      <c r="BQ83" s="2"/>
      <c r="BR83" s="2"/>
      <c r="BS83" s="2"/>
      <c r="BT83" s="2"/>
      <c r="BU83" s="2"/>
      <c r="BV83" s="2"/>
      <c r="BW83" s="2"/>
      <c r="BX83" s="2"/>
      <c r="BY83" s="2"/>
      <c r="BZ83" s="2"/>
      <c r="CA83" s="2"/>
      <c r="CB83" s="2"/>
      <c r="CC83" s="2"/>
      <c r="CD83" s="2"/>
      <c r="CE83" s="2"/>
      <c r="CF83" s="2"/>
      <c r="CG83" s="2"/>
      <c r="CH83" s="2"/>
      <c r="CI83" s="2"/>
      <c r="CJ83" s="2"/>
      <c r="CK83" s="2"/>
      <c r="CL83" s="2"/>
      <c r="CM83" s="2"/>
      <c r="CN83" s="2"/>
      <c r="CO83" s="2"/>
      <c r="CP83" s="2"/>
      <c r="CQ83" s="2"/>
      <c r="CR83" s="2"/>
      <c r="CS83" s="2"/>
      <c r="CT83" s="2"/>
      <c r="CU83" s="2"/>
      <c r="CV83" s="2"/>
      <c r="CW83" s="2"/>
      <c r="CX83" s="2"/>
      <c r="CY83" s="2"/>
      <c r="CZ83" s="2"/>
      <c r="DA83" s="2"/>
      <c r="DB83" s="2"/>
      <c r="DC83" s="2"/>
      <c r="DD83" s="2"/>
      <c r="DE83" s="2"/>
      <c r="DF83" s="2"/>
      <c r="DG83" s="3"/>
      <c r="DH83" s="3"/>
      <c r="DI83" s="3"/>
      <c r="DJ83" s="3"/>
      <c r="DK83" s="3"/>
      <c r="DL83" s="3"/>
      <c r="DM83" s="3"/>
      <c r="DN83" s="3"/>
      <c r="DO83" s="3"/>
      <c r="DP83" s="3"/>
      <c r="DQ83" s="3"/>
      <c r="DR83" s="3"/>
      <c r="DS83" s="3"/>
      <c r="DT83" s="3"/>
      <c r="DU83" s="3"/>
      <c r="DV83" s="3"/>
      <c r="DW83" s="3"/>
      <c r="DX83" s="3"/>
      <c r="DY83" s="3"/>
      <c r="DZ83" s="3"/>
      <c r="EA83" s="3"/>
      <c r="EB83" s="3"/>
      <c r="EC83" s="3"/>
      <c r="ED83" s="3"/>
      <c r="EE83" s="3"/>
      <c r="EF83" s="3"/>
      <c r="EG83" s="3"/>
      <c r="EH83" s="3"/>
      <c r="EI83" s="3"/>
      <c r="EJ83" s="3"/>
      <c r="EK83" s="3"/>
      <c r="EL83" s="3"/>
      <c r="EM83" s="3"/>
      <c r="EN83" s="3"/>
      <c r="EO83" s="3"/>
      <c r="EP83" s="3"/>
      <c r="EQ83" s="3"/>
      <c r="ER83" s="3"/>
      <c r="ES83" s="3"/>
      <c r="ET83" s="3"/>
      <c r="EU83" s="3"/>
      <c r="EV83" s="3"/>
      <c r="EW83" s="3"/>
      <c r="EX83" s="3"/>
      <c r="EY83" s="3"/>
      <c r="EZ83" s="3"/>
      <c r="FA83" s="3"/>
      <c r="FB83" s="3"/>
      <c r="FC83" s="3"/>
      <c r="FD83" s="3"/>
      <c r="FE83" s="3"/>
      <c r="FF83" s="3"/>
      <c r="FG83" s="3"/>
      <c r="FH83" s="3"/>
      <c r="FI83" s="3"/>
      <c r="FJ83" s="3"/>
      <c r="FK83" s="3"/>
      <c r="FL83" s="3"/>
      <c r="FM83" s="3"/>
      <c r="FN83" s="3"/>
      <c r="FO83" s="3"/>
      <c r="FP83" s="3"/>
      <c r="FQ83" s="3"/>
      <c r="FR83" s="3"/>
      <c r="FS83" s="3"/>
      <c r="FT83" s="3"/>
      <c r="FU83" s="3"/>
      <c r="FV83" s="3"/>
      <c r="FW83" s="3"/>
      <c r="FX83" s="3"/>
      <c r="FY83" s="3"/>
      <c r="FZ83" s="3"/>
      <c r="GA83" s="3"/>
      <c r="GB83" s="3"/>
      <c r="GC83" s="3"/>
      <c r="GD83" s="3"/>
      <c r="GE83" s="3"/>
      <c r="GF83" s="3"/>
      <c r="GG83" s="3"/>
      <c r="GH83" s="3"/>
      <c r="GI83" s="3"/>
      <c r="GJ83" s="3"/>
      <c r="GK83" s="3"/>
      <c r="GL83" s="3"/>
      <c r="GM83" s="3"/>
      <c r="GN83" s="3"/>
      <c r="GO83" s="3"/>
      <c r="GP83" s="3"/>
      <c r="GQ83" s="3"/>
      <c r="GR83" s="3"/>
      <c r="GS83" s="3"/>
      <c r="GT83" s="3"/>
      <c r="GU83" s="3"/>
      <c r="GV83" s="3"/>
      <c r="GW83" s="3"/>
      <c r="GX83" s="3">
        <v>0</v>
      </c>
    </row>
    <row r="85" spans="1:206" x14ac:dyDescent="0.2">
      <c r="A85" s="4">
        <v>50</v>
      </c>
      <c r="B85" s="4">
        <v>0</v>
      </c>
      <c r="C85" s="4">
        <v>0</v>
      </c>
      <c r="D85" s="4">
        <v>1</v>
      </c>
      <c r="E85" s="4">
        <v>201</v>
      </c>
      <c r="F85" s="4">
        <f>ROUND(SourceП6!O83,O85)</f>
        <v>176775.34</v>
      </c>
      <c r="G85" s="4" t="s">
        <v>144</v>
      </c>
      <c r="H85" s="4" t="s">
        <v>145</v>
      </c>
      <c r="I85" s="4"/>
      <c r="J85" s="4"/>
      <c r="K85" s="4">
        <v>201</v>
      </c>
      <c r="L85" s="4">
        <v>1</v>
      </c>
      <c r="M85" s="4">
        <v>3</v>
      </c>
      <c r="N85" s="4" t="s">
        <v>3</v>
      </c>
      <c r="O85" s="4">
        <v>2</v>
      </c>
      <c r="P85" s="4"/>
      <c r="Q85" s="4"/>
      <c r="R85" s="4"/>
      <c r="S85" s="4"/>
      <c r="T85" s="4"/>
      <c r="U85" s="4"/>
      <c r="V85" s="4"/>
      <c r="W85" s="4"/>
    </row>
    <row r="86" spans="1:206" x14ac:dyDescent="0.2">
      <c r="A86" s="4">
        <v>50</v>
      </c>
      <c r="B86" s="4">
        <v>0</v>
      </c>
      <c r="C86" s="4">
        <v>0</v>
      </c>
      <c r="D86" s="4">
        <v>1</v>
      </c>
      <c r="E86" s="4">
        <v>202</v>
      </c>
      <c r="F86" s="4">
        <f>ROUND(SourceП6!P83,O86)</f>
        <v>151199.99</v>
      </c>
      <c r="G86" s="4" t="s">
        <v>146</v>
      </c>
      <c r="H86" s="4" t="s">
        <v>147</v>
      </c>
      <c r="I86" s="4"/>
      <c r="J86" s="4"/>
      <c r="K86" s="4">
        <v>202</v>
      </c>
      <c r="L86" s="4">
        <v>2</v>
      </c>
      <c r="M86" s="4">
        <v>3</v>
      </c>
      <c r="N86" s="4" t="s">
        <v>3</v>
      </c>
      <c r="O86" s="4">
        <v>2</v>
      </c>
      <c r="P86" s="4"/>
      <c r="Q86" s="4"/>
      <c r="R86" s="4"/>
      <c r="S86" s="4"/>
      <c r="T86" s="4"/>
      <c r="U86" s="4"/>
      <c r="V86" s="4"/>
      <c r="W86" s="4"/>
    </row>
    <row r="87" spans="1:206" x14ac:dyDescent="0.2">
      <c r="A87" s="4">
        <v>50</v>
      </c>
      <c r="B87" s="4">
        <v>0</v>
      </c>
      <c r="C87" s="4">
        <v>0</v>
      </c>
      <c r="D87" s="4">
        <v>1</v>
      </c>
      <c r="E87" s="4">
        <v>222</v>
      </c>
      <c r="F87" s="4">
        <f>ROUND(SourceП6!AO83,O87)</f>
        <v>0</v>
      </c>
      <c r="G87" s="4" t="s">
        <v>148</v>
      </c>
      <c r="H87" s="4" t="s">
        <v>149</v>
      </c>
      <c r="I87" s="4"/>
      <c r="J87" s="4"/>
      <c r="K87" s="4">
        <v>222</v>
      </c>
      <c r="L87" s="4">
        <v>3</v>
      </c>
      <c r="M87" s="4">
        <v>3</v>
      </c>
      <c r="N87" s="4" t="s">
        <v>3</v>
      </c>
      <c r="O87" s="4">
        <v>2</v>
      </c>
      <c r="P87" s="4"/>
      <c r="Q87" s="4"/>
      <c r="R87" s="4"/>
      <c r="S87" s="4"/>
      <c r="T87" s="4"/>
      <c r="U87" s="4"/>
      <c r="V87" s="4"/>
      <c r="W87" s="4"/>
    </row>
    <row r="88" spans="1:206" x14ac:dyDescent="0.2">
      <c r="A88" s="4">
        <v>50</v>
      </c>
      <c r="B88" s="4">
        <v>0</v>
      </c>
      <c r="C88" s="4">
        <v>0</v>
      </c>
      <c r="D88" s="4">
        <v>1</v>
      </c>
      <c r="E88" s="4">
        <v>225</v>
      </c>
      <c r="F88" s="4">
        <f>ROUND(SourceП6!AV83,O88)</f>
        <v>151199.99</v>
      </c>
      <c r="G88" s="4" t="s">
        <v>150</v>
      </c>
      <c r="H88" s="4" t="s">
        <v>151</v>
      </c>
      <c r="I88" s="4"/>
      <c r="J88" s="4"/>
      <c r="K88" s="4">
        <v>225</v>
      </c>
      <c r="L88" s="4">
        <v>4</v>
      </c>
      <c r="M88" s="4">
        <v>3</v>
      </c>
      <c r="N88" s="4" t="s">
        <v>3</v>
      </c>
      <c r="O88" s="4">
        <v>2</v>
      </c>
      <c r="P88" s="4"/>
      <c r="Q88" s="4"/>
      <c r="R88" s="4"/>
      <c r="S88" s="4"/>
      <c r="T88" s="4"/>
      <c r="U88" s="4"/>
      <c r="V88" s="4"/>
      <c r="W88" s="4"/>
    </row>
    <row r="89" spans="1:206" x14ac:dyDescent="0.2">
      <c r="A89" s="4">
        <v>50</v>
      </c>
      <c r="B89" s="4">
        <v>0</v>
      </c>
      <c r="C89" s="4">
        <v>0</v>
      </c>
      <c r="D89" s="4">
        <v>1</v>
      </c>
      <c r="E89" s="4">
        <v>226</v>
      </c>
      <c r="F89" s="4">
        <f>ROUND(SourceП6!AW83,O89)</f>
        <v>151199.99</v>
      </c>
      <c r="G89" s="4" t="s">
        <v>152</v>
      </c>
      <c r="H89" s="4" t="s">
        <v>153</v>
      </c>
      <c r="I89" s="4"/>
      <c r="J89" s="4"/>
      <c r="K89" s="4">
        <v>226</v>
      </c>
      <c r="L89" s="4">
        <v>5</v>
      </c>
      <c r="M89" s="4">
        <v>3</v>
      </c>
      <c r="N89" s="4" t="s">
        <v>3</v>
      </c>
      <c r="O89" s="4">
        <v>2</v>
      </c>
      <c r="P89" s="4"/>
      <c r="Q89" s="4"/>
      <c r="R89" s="4"/>
      <c r="S89" s="4"/>
      <c r="T89" s="4"/>
      <c r="U89" s="4"/>
      <c r="V89" s="4"/>
      <c r="W89" s="4"/>
    </row>
    <row r="90" spans="1:206" x14ac:dyDescent="0.2">
      <c r="A90" s="4">
        <v>50</v>
      </c>
      <c r="B90" s="4">
        <v>0</v>
      </c>
      <c r="C90" s="4">
        <v>0</v>
      </c>
      <c r="D90" s="4">
        <v>1</v>
      </c>
      <c r="E90" s="4">
        <v>227</v>
      </c>
      <c r="F90" s="4">
        <f>ROUND(SourceП6!AX83,O90)</f>
        <v>0</v>
      </c>
      <c r="G90" s="4" t="s">
        <v>154</v>
      </c>
      <c r="H90" s="4" t="s">
        <v>155</v>
      </c>
      <c r="I90" s="4"/>
      <c r="J90" s="4"/>
      <c r="K90" s="4">
        <v>227</v>
      </c>
      <c r="L90" s="4">
        <v>6</v>
      </c>
      <c r="M90" s="4">
        <v>3</v>
      </c>
      <c r="N90" s="4" t="s">
        <v>3</v>
      </c>
      <c r="O90" s="4">
        <v>2</v>
      </c>
      <c r="P90" s="4"/>
      <c r="Q90" s="4"/>
      <c r="R90" s="4"/>
      <c r="S90" s="4"/>
      <c r="T90" s="4"/>
      <c r="U90" s="4"/>
      <c r="V90" s="4"/>
      <c r="W90" s="4"/>
    </row>
    <row r="91" spans="1:206" x14ac:dyDescent="0.2">
      <c r="A91" s="4">
        <v>50</v>
      </c>
      <c r="B91" s="4">
        <v>0</v>
      </c>
      <c r="C91" s="4">
        <v>0</v>
      </c>
      <c r="D91" s="4">
        <v>1</v>
      </c>
      <c r="E91" s="4">
        <v>228</v>
      </c>
      <c r="F91" s="4">
        <f>ROUND(SourceП6!AY83,O91)</f>
        <v>151199.99</v>
      </c>
      <c r="G91" s="4" t="s">
        <v>156</v>
      </c>
      <c r="H91" s="4" t="s">
        <v>157</v>
      </c>
      <c r="I91" s="4"/>
      <c r="J91" s="4"/>
      <c r="K91" s="4">
        <v>228</v>
      </c>
      <c r="L91" s="4">
        <v>7</v>
      </c>
      <c r="M91" s="4">
        <v>3</v>
      </c>
      <c r="N91" s="4" t="s">
        <v>3</v>
      </c>
      <c r="O91" s="4">
        <v>2</v>
      </c>
      <c r="P91" s="4"/>
      <c r="Q91" s="4"/>
      <c r="R91" s="4"/>
      <c r="S91" s="4"/>
      <c r="T91" s="4"/>
      <c r="U91" s="4"/>
      <c r="V91" s="4"/>
      <c r="W91" s="4"/>
    </row>
    <row r="92" spans="1:206" x14ac:dyDescent="0.2">
      <c r="A92" s="4">
        <v>50</v>
      </c>
      <c r="B92" s="4">
        <v>0</v>
      </c>
      <c r="C92" s="4">
        <v>0</v>
      </c>
      <c r="D92" s="4">
        <v>1</v>
      </c>
      <c r="E92" s="4">
        <v>216</v>
      </c>
      <c r="F92" s="4">
        <f>ROUND(SourceП6!AP83,O92)</f>
        <v>0</v>
      </c>
      <c r="G92" s="4" t="s">
        <v>158</v>
      </c>
      <c r="H92" s="4" t="s">
        <v>159</v>
      </c>
      <c r="I92" s="4"/>
      <c r="J92" s="4"/>
      <c r="K92" s="4">
        <v>216</v>
      </c>
      <c r="L92" s="4">
        <v>8</v>
      </c>
      <c r="M92" s="4">
        <v>3</v>
      </c>
      <c r="N92" s="4" t="s">
        <v>3</v>
      </c>
      <c r="O92" s="4">
        <v>2</v>
      </c>
      <c r="P92" s="4"/>
      <c r="Q92" s="4"/>
      <c r="R92" s="4"/>
      <c r="S92" s="4"/>
      <c r="T92" s="4"/>
      <c r="U92" s="4"/>
      <c r="V92" s="4"/>
      <c r="W92" s="4"/>
    </row>
    <row r="93" spans="1:206" x14ac:dyDescent="0.2">
      <c r="A93" s="4">
        <v>50</v>
      </c>
      <c r="B93" s="4">
        <v>0</v>
      </c>
      <c r="C93" s="4">
        <v>0</v>
      </c>
      <c r="D93" s="4">
        <v>1</v>
      </c>
      <c r="E93" s="4">
        <v>223</v>
      </c>
      <c r="F93" s="4">
        <f>ROUND(SourceП6!AQ83,O93)</f>
        <v>0</v>
      </c>
      <c r="G93" s="4" t="s">
        <v>160</v>
      </c>
      <c r="H93" s="4" t="s">
        <v>161</v>
      </c>
      <c r="I93" s="4"/>
      <c r="J93" s="4"/>
      <c r="K93" s="4">
        <v>223</v>
      </c>
      <c r="L93" s="4">
        <v>9</v>
      </c>
      <c r="M93" s="4">
        <v>3</v>
      </c>
      <c r="N93" s="4" t="s">
        <v>3</v>
      </c>
      <c r="O93" s="4">
        <v>2</v>
      </c>
      <c r="P93" s="4"/>
      <c r="Q93" s="4"/>
      <c r="R93" s="4"/>
      <c r="S93" s="4"/>
      <c r="T93" s="4"/>
      <c r="U93" s="4"/>
      <c r="V93" s="4"/>
      <c r="W93" s="4"/>
    </row>
    <row r="94" spans="1:206" x14ac:dyDescent="0.2">
      <c r="A94" s="4">
        <v>50</v>
      </c>
      <c r="B94" s="4">
        <v>0</v>
      </c>
      <c r="C94" s="4">
        <v>0</v>
      </c>
      <c r="D94" s="4">
        <v>1</v>
      </c>
      <c r="E94" s="4">
        <v>229</v>
      </c>
      <c r="F94" s="4">
        <f>ROUND(SourceП6!AZ83,O94)</f>
        <v>0</v>
      </c>
      <c r="G94" s="4" t="s">
        <v>162</v>
      </c>
      <c r="H94" s="4" t="s">
        <v>163</v>
      </c>
      <c r="I94" s="4"/>
      <c r="J94" s="4"/>
      <c r="K94" s="4">
        <v>229</v>
      </c>
      <c r="L94" s="4">
        <v>10</v>
      </c>
      <c r="M94" s="4">
        <v>3</v>
      </c>
      <c r="N94" s="4" t="s">
        <v>3</v>
      </c>
      <c r="O94" s="4">
        <v>2</v>
      </c>
      <c r="P94" s="4"/>
      <c r="Q94" s="4"/>
      <c r="R94" s="4"/>
      <c r="S94" s="4"/>
      <c r="T94" s="4"/>
      <c r="U94" s="4"/>
      <c r="V94" s="4"/>
      <c r="W94" s="4"/>
    </row>
    <row r="95" spans="1:206" x14ac:dyDescent="0.2">
      <c r="A95" s="4">
        <v>50</v>
      </c>
      <c r="B95" s="4">
        <v>0</v>
      </c>
      <c r="C95" s="4">
        <v>0</v>
      </c>
      <c r="D95" s="4">
        <v>1</v>
      </c>
      <c r="E95" s="4">
        <v>203</v>
      </c>
      <c r="F95" s="4">
        <f>ROUND(SourceП6!Q83,O95)</f>
        <v>3840.99</v>
      </c>
      <c r="G95" s="4" t="s">
        <v>164</v>
      </c>
      <c r="H95" s="4" t="s">
        <v>165</v>
      </c>
      <c r="I95" s="4"/>
      <c r="J95" s="4"/>
      <c r="K95" s="4">
        <v>203</v>
      </c>
      <c r="L95" s="4">
        <v>11</v>
      </c>
      <c r="M95" s="4">
        <v>3</v>
      </c>
      <c r="N95" s="4" t="s">
        <v>3</v>
      </c>
      <c r="O95" s="4">
        <v>2</v>
      </c>
      <c r="P95" s="4"/>
      <c r="Q95" s="4"/>
      <c r="R95" s="4"/>
      <c r="S95" s="4"/>
      <c r="T95" s="4"/>
      <c r="U95" s="4"/>
      <c r="V95" s="4"/>
      <c r="W95" s="4"/>
    </row>
    <row r="96" spans="1:206" x14ac:dyDescent="0.2">
      <c r="A96" s="4">
        <v>50</v>
      </c>
      <c r="B96" s="4">
        <v>0</v>
      </c>
      <c r="C96" s="4">
        <v>0</v>
      </c>
      <c r="D96" s="4">
        <v>1</v>
      </c>
      <c r="E96" s="4">
        <v>231</v>
      </c>
      <c r="F96" s="4">
        <f>ROUND(SourceП6!BB83,O96)</f>
        <v>0</v>
      </c>
      <c r="G96" s="4" t="s">
        <v>166</v>
      </c>
      <c r="H96" s="4" t="s">
        <v>167</v>
      </c>
      <c r="I96" s="4"/>
      <c r="J96" s="4"/>
      <c r="K96" s="4">
        <v>231</v>
      </c>
      <c r="L96" s="4">
        <v>12</v>
      </c>
      <c r="M96" s="4">
        <v>3</v>
      </c>
      <c r="N96" s="4" t="s">
        <v>3</v>
      </c>
      <c r="O96" s="4">
        <v>2</v>
      </c>
      <c r="P96" s="4"/>
      <c r="Q96" s="4"/>
      <c r="R96" s="4"/>
      <c r="S96" s="4"/>
      <c r="T96" s="4"/>
      <c r="U96" s="4"/>
      <c r="V96" s="4"/>
      <c r="W96" s="4"/>
    </row>
    <row r="97" spans="1:23" x14ac:dyDescent="0.2">
      <c r="A97" s="4">
        <v>50</v>
      </c>
      <c r="B97" s="4">
        <v>0</v>
      </c>
      <c r="C97" s="4">
        <v>0</v>
      </c>
      <c r="D97" s="4">
        <v>1</v>
      </c>
      <c r="E97" s="4">
        <v>204</v>
      </c>
      <c r="F97" s="4">
        <f>ROUND(SourceП6!R83,O97)</f>
        <v>436.19</v>
      </c>
      <c r="G97" s="4" t="s">
        <v>168</v>
      </c>
      <c r="H97" s="4" t="s">
        <v>169</v>
      </c>
      <c r="I97" s="4"/>
      <c r="J97" s="4"/>
      <c r="K97" s="4">
        <v>204</v>
      </c>
      <c r="L97" s="4">
        <v>13</v>
      </c>
      <c r="M97" s="4">
        <v>3</v>
      </c>
      <c r="N97" s="4" t="s">
        <v>3</v>
      </c>
      <c r="O97" s="4">
        <v>2</v>
      </c>
      <c r="P97" s="4"/>
      <c r="Q97" s="4"/>
      <c r="R97" s="4"/>
      <c r="S97" s="4"/>
      <c r="T97" s="4"/>
      <c r="U97" s="4"/>
      <c r="V97" s="4"/>
      <c r="W97" s="4"/>
    </row>
    <row r="98" spans="1:23" x14ac:dyDescent="0.2">
      <c r="A98" s="4">
        <v>50</v>
      </c>
      <c r="B98" s="4">
        <v>0</v>
      </c>
      <c r="C98" s="4">
        <v>0</v>
      </c>
      <c r="D98" s="4">
        <v>1</v>
      </c>
      <c r="E98" s="4">
        <v>205</v>
      </c>
      <c r="F98" s="4">
        <f>ROUND(SourceП6!S83,O98)</f>
        <v>21734.36</v>
      </c>
      <c r="G98" s="4" t="s">
        <v>170</v>
      </c>
      <c r="H98" s="4" t="s">
        <v>171</v>
      </c>
      <c r="I98" s="4"/>
      <c r="J98" s="4"/>
      <c r="K98" s="4">
        <v>205</v>
      </c>
      <c r="L98" s="4">
        <v>14</v>
      </c>
      <c r="M98" s="4">
        <v>3</v>
      </c>
      <c r="N98" s="4" t="s">
        <v>3</v>
      </c>
      <c r="O98" s="4">
        <v>2</v>
      </c>
      <c r="P98" s="4"/>
      <c r="Q98" s="4"/>
      <c r="R98" s="4"/>
      <c r="S98" s="4"/>
      <c r="T98" s="4"/>
      <c r="U98" s="4"/>
      <c r="V98" s="4"/>
      <c r="W98" s="4"/>
    </row>
    <row r="99" spans="1:23" x14ac:dyDescent="0.2">
      <c r="A99" s="4">
        <v>50</v>
      </c>
      <c r="B99" s="4">
        <v>0</v>
      </c>
      <c r="C99" s="4">
        <v>0</v>
      </c>
      <c r="D99" s="4">
        <v>1</v>
      </c>
      <c r="E99" s="4">
        <v>232</v>
      </c>
      <c r="F99" s="4">
        <f>ROUND(SourceП6!BC83,O99)</f>
        <v>0</v>
      </c>
      <c r="G99" s="4" t="s">
        <v>172</v>
      </c>
      <c r="H99" s="4" t="s">
        <v>173</v>
      </c>
      <c r="I99" s="4"/>
      <c r="J99" s="4"/>
      <c r="K99" s="4">
        <v>232</v>
      </c>
      <c r="L99" s="4">
        <v>15</v>
      </c>
      <c r="M99" s="4">
        <v>3</v>
      </c>
      <c r="N99" s="4" t="s">
        <v>3</v>
      </c>
      <c r="O99" s="4">
        <v>2</v>
      </c>
      <c r="P99" s="4"/>
      <c r="Q99" s="4"/>
      <c r="R99" s="4"/>
      <c r="S99" s="4"/>
      <c r="T99" s="4"/>
      <c r="U99" s="4"/>
      <c r="V99" s="4"/>
      <c r="W99" s="4"/>
    </row>
    <row r="100" spans="1:23" x14ac:dyDescent="0.2">
      <c r="A100" s="4">
        <v>50</v>
      </c>
      <c r="B100" s="4">
        <v>0</v>
      </c>
      <c r="C100" s="4">
        <v>0</v>
      </c>
      <c r="D100" s="4">
        <v>1</v>
      </c>
      <c r="E100" s="4">
        <v>214</v>
      </c>
      <c r="F100" s="4">
        <f>ROUND(SourceП6!AS83,O100)</f>
        <v>0</v>
      </c>
      <c r="G100" s="4" t="s">
        <v>174</v>
      </c>
      <c r="H100" s="4" t="s">
        <v>175</v>
      </c>
      <c r="I100" s="4"/>
      <c r="J100" s="4"/>
      <c r="K100" s="4">
        <v>214</v>
      </c>
      <c r="L100" s="4">
        <v>16</v>
      </c>
      <c r="M100" s="4">
        <v>3</v>
      </c>
      <c r="N100" s="4" t="s">
        <v>3</v>
      </c>
      <c r="O100" s="4">
        <v>2</v>
      </c>
      <c r="P100" s="4"/>
      <c r="Q100" s="4"/>
      <c r="R100" s="4"/>
      <c r="S100" s="4"/>
      <c r="T100" s="4"/>
      <c r="U100" s="4"/>
      <c r="V100" s="4"/>
      <c r="W100" s="4"/>
    </row>
    <row r="101" spans="1:23" x14ac:dyDescent="0.2">
      <c r="A101" s="4">
        <v>50</v>
      </c>
      <c r="B101" s="4">
        <v>0</v>
      </c>
      <c r="C101" s="4">
        <v>0</v>
      </c>
      <c r="D101" s="4">
        <v>1</v>
      </c>
      <c r="E101" s="4">
        <v>215</v>
      </c>
      <c r="F101" s="4">
        <f>ROUND(SourceП6!AT83,O101)</f>
        <v>211088.57</v>
      </c>
      <c r="G101" s="4" t="s">
        <v>176</v>
      </c>
      <c r="H101" s="4" t="s">
        <v>177</v>
      </c>
      <c r="I101" s="4"/>
      <c r="J101" s="4"/>
      <c r="K101" s="4">
        <v>215</v>
      </c>
      <c r="L101" s="4">
        <v>17</v>
      </c>
      <c r="M101" s="4">
        <v>3</v>
      </c>
      <c r="N101" s="4" t="s">
        <v>3</v>
      </c>
      <c r="O101" s="4">
        <v>2</v>
      </c>
      <c r="P101" s="4"/>
      <c r="Q101" s="4"/>
      <c r="R101" s="4"/>
      <c r="S101" s="4"/>
      <c r="T101" s="4"/>
      <c r="U101" s="4"/>
      <c r="V101" s="4"/>
      <c r="W101" s="4"/>
    </row>
    <row r="102" spans="1:23" x14ac:dyDescent="0.2">
      <c r="A102" s="4">
        <v>50</v>
      </c>
      <c r="B102" s="4">
        <v>0</v>
      </c>
      <c r="C102" s="4">
        <v>0</v>
      </c>
      <c r="D102" s="4">
        <v>1</v>
      </c>
      <c r="E102" s="4">
        <v>217</v>
      </c>
      <c r="F102" s="4">
        <f>ROUND(SourceП6!AU83,O102)</f>
        <v>0</v>
      </c>
      <c r="G102" s="4" t="s">
        <v>178</v>
      </c>
      <c r="H102" s="4" t="s">
        <v>179</v>
      </c>
      <c r="I102" s="4"/>
      <c r="J102" s="4"/>
      <c r="K102" s="4">
        <v>217</v>
      </c>
      <c r="L102" s="4">
        <v>18</v>
      </c>
      <c r="M102" s="4">
        <v>3</v>
      </c>
      <c r="N102" s="4" t="s">
        <v>3</v>
      </c>
      <c r="O102" s="4">
        <v>2</v>
      </c>
      <c r="P102" s="4"/>
      <c r="Q102" s="4"/>
      <c r="R102" s="4"/>
      <c r="S102" s="4"/>
      <c r="T102" s="4"/>
      <c r="U102" s="4"/>
      <c r="V102" s="4"/>
      <c r="W102" s="4"/>
    </row>
    <row r="103" spans="1:23" x14ac:dyDescent="0.2">
      <c r="A103" s="4">
        <v>50</v>
      </c>
      <c r="B103" s="4">
        <v>0</v>
      </c>
      <c r="C103" s="4">
        <v>0</v>
      </c>
      <c r="D103" s="4">
        <v>1</v>
      </c>
      <c r="E103" s="4">
        <v>230</v>
      </c>
      <c r="F103" s="4">
        <f>ROUND(SourceП6!BA83,O103)</f>
        <v>0</v>
      </c>
      <c r="G103" s="4" t="s">
        <v>180</v>
      </c>
      <c r="H103" s="4" t="s">
        <v>181</v>
      </c>
      <c r="I103" s="4"/>
      <c r="J103" s="4"/>
      <c r="K103" s="4">
        <v>230</v>
      </c>
      <c r="L103" s="4">
        <v>19</v>
      </c>
      <c r="M103" s="4">
        <v>3</v>
      </c>
      <c r="N103" s="4" t="s">
        <v>3</v>
      </c>
      <c r="O103" s="4">
        <v>2</v>
      </c>
      <c r="P103" s="4"/>
      <c r="Q103" s="4"/>
      <c r="R103" s="4"/>
      <c r="S103" s="4"/>
      <c r="T103" s="4"/>
      <c r="U103" s="4"/>
      <c r="V103" s="4"/>
      <c r="W103" s="4"/>
    </row>
    <row r="104" spans="1:23" x14ac:dyDescent="0.2">
      <c r="A104" s="4">
        <v>50</v>
      </c>
      <c r="B104" s="4">
        <v>0</v>
      </c>
      <c r="C104" s="4">
        <v>0</v>
      </c>
      <c r="D104" s="4">
        <v>1</v>
      </c>
      <c r="E104" s="4">
        <v>206</v>
      </c>
      <c r="F104" s="4">
        <f>ROUND(SourceП6!T83,O104)</f>
        <v>0</v>
      </c>
      <c r="G104" s="4" t="s">
        <v>182</v>
      </c>
      <c r="H104" s="4" t="s">
        <v>183</v>
      </c>
      <c r="I104" s="4"/>
      <c r="J104" s="4"/>
      <c r="K104" s="4">
        <v>206</v>
      </c>
      <c r="L104" s="4">
        <v>20</v>
      </c>
      <c r="M104" s="4">
        <v>3</v>
      </c>
      <c r="N104" s="4" t="s">
        <v>3</v>
      </c>
      <c r="O104" s="4">
        <v>2</v>
      </c>
      <c r="P104" s="4"/>
      <c r="Q104" s="4"/>
      <c r="R104" s="4"/>
      <c r="S104" s="4"/>
      <c r="T104" s="4"/>
      <c r="U104" s="4"/>
      <c r="V104" s="4"/>
      <c r="W104" s="4"/>
    </row>
    <row r="105" spans="1:23" x14ac:dyDescent="0.2">
      <c r="A105" s="4">
        <v>50</v>
      </c>
      <c r="B105" s="4">
        <v>0</v>
      </c>
      <c r="C105" s="4">
        <v>0</v>
      </c>
      <c r="D105" s="4">
        <v>1</v>
      </c>
      <c r="E105" s="4">
        <v>207</v>
      </c>
      <c r="F105" s="4">
        <f>SourceП6!U83</f>
        <v>298.45860000000005</v>
      </c>
      <c r="G105" s="4" t="s">
        <v>184</v>
      </c>
      <c r="H105" s="4" t="s">
        <v>185</v>
      </c>
      <c r="I105" s="4"/>
      <c r="J105" s="4"/>
      <c r="K105" s="4">
        <v>207</v>
      </c>
      <c r="L105" s="4">
        <v>21</v>
      </c>
      <c r="M105" s="4">
        <v>3</v>
      </c>
      <c r="N105" s="4" t="s">
        <v>3</v>
      </c>
      <c r="O105" s="4">
        <v>-1</v>
      </c>
      <c r="P105" s="4"/>
      <c r="Q105" s="4"/>
      <c r="R105" s="4"/>
      <c r="S105" s="4"/>
      <c r="T105" s="4"/>
      <c r="U105" s="4"/>
      <c r="V105" s="4"/>
      <c r="W105" s="4"/>
    </row>
    <row r="106" spans="1:23" x14ac:dyDescent="0.2">
      <c r="A106" s="4">
        <v>50</v>
      </c>
      <c r="B106" s="4">
        <v>0</v>
      </c>
      <c r="C106" s="4">
        <v>0</v>
      </c>
      <c r="D106" s="4">
        <v>1</v>
      </c>
      <c r="E106" s="4">
        <v>208</v>
      </c>
      <c r="F106" s="4">
        <f>SourceП6!V83</f>
        <v>4.8236000000000008</v>
      </c>
      <c r="G106" s="4" t="s">
        <v>186</v>
      </c>
      <c r="H106" s="4" t="s">
        <v>187</v>
      </c>
      <c r="I106" s="4"/>
      <c r="J106" s="4"/>
      <c r="K106" s="4">
        <v>208</v>
      </c>
      <c r="L106" s="4">
        <v>22</v>
      </c>
      <c r="M106" s="4">
        <v>3</v>
      </c>
      <c r="N106" s="4" t="s">
        <v>3</v>
      </c>
      <c r="O106" s="4">
        <v>-1</v>
      </c>
      <c r="P106" s="4"/>
      <c r="Q106" s="4"/>
      <c r="R106" s="4"/>
      <c r="S106" s="4"/>
      <c r="T106" s="4"/>
      <c r="U106" s="4"/>
      <c r="V106" s="4"/>
      <c r="W106" s="4"/>
    </row>
    <row r="107" spans="1:23" x14ac:dyDescent="0.2">
      <c r="A107" s="4">
        <v>50</v>
      </c>
      <c r="B107" s="4">
        <v>0</v>
      </c>
      <c r="C107" s="4">
        <v>0</v>
      </c>
      <c r="D107" s="4">
        <v>1</v>
      </c>
      <c r="E107" s="4">
        <v>209</v>
      </c>
      <c r="F107" s="4">
        <f>ROUND(SourceП6!W83,O107)</f>
        <v>0</v>
      </c>
      <c r="G107" s="4" t="s">
        <v>188</v>
      </c>
      <c r="H107" s="4" t="s">
        <v>189</v>
      </c>
      <c r="I107" s="4"/>
      <c r="J107" s="4"/>
      <c r="K107" s="4">
        <v>209</v>
      </c>
      <c r="L107" s="4">
        <v>23</v>
      </c>
      <c r="M107" s="4">
        <v>3</v>
      </c>
      <c r="N107" s="4" t="s">
        <v>3</v>
      </c>
      <c r="O107" s="4">
        <v>2</v>
      </c>
      <c r="P107" s="4"/>
      <c r="Q107" s="4"/>
      <c r="R107" s="4"/>
      <c r="S107" s="4"/>
      <c r="T107" s="4"/>
      <c r="U107" s="4"/>
      <c r="V107" s="4"/>
      <c r="W107" s="4"/>
    </row>
    <row r="108" spans="1:23" x14ac:dyDescent="0.2">
      <c r="A108" s="4">
        <v>50</v>
      </c>
      <c r="B108" s="4">
        <v>0</v>
      </c>
      <c r="C108" s="4">
        <v>0</v>
      </c>
      <c r="D108" s="4">
        <v>1</v>
      </c>
      <c r="E108" s="4">
        <v>210</v>
      </c>
      <c r="F108" s="4">
        <f>ROUND(SourceП6!X83,O108)</f>
        <v>20137.41</v>
      </c>
      <c r="G108" s="4" t="s">
        <v>190</v>
      </c>
      <c r="H108" s="4" t="s">
        <v>191</v>
      </c>
      <c r="I108" s="4"/>
      <c r="J108" s="4"/>
      <c r="K108" s="4">
        <v>210</v>
      </c>
      <c r="L108" s="4">
        <v>24</v>
      </c>
      <c r="M108" s="4">
        <v>3</v>
      </c>
      <c r="N108" s="4" t="s">
        <v>3</v>
      </c>
      <c r="O108" s="4">
        <v>2</v>
      </c>
      <c r="P108" s="4"/>
      <c r="Q108" s="4"/>
      <c r="R108" s="4"/>
      <c r="S108" s="4"/>
      <c r="T108" s="4"/>
      <c r="U108" s="4"/>
      <c r="V108" s="4"/>
      <c r="W108" s="4"/>
    </row>
    <row r="109" spans="1:23" x14ac:dyDescent="0.2">
      <c r="A109" s="4">
        <v>50</v>
      </c>
      <c r="B109" s="4">
        <v>0</v>
      </c>
      <c r="C109" s="4">
        <v>0</v>
      </c>
      <c r="D109" s="4">
        <v>1</v>
      </c>
      <c r="E109" s="4">
        <v>211</v>
      </c>
      <c r="F109" s="4">
        <f>ROUND(SourceП6!Y83,O109)</f>
        <v>14175.82</v>
      </c>
      <c r="G109" s="4" t="s">
        <v>192</v>
      </c>
      <c r="H109" s="4" t="s">
        <v>193</v>
      </c>
      <c r="I109" s="4"/>
      <c r="J109" s="4"/>
      <c r="K109" s="4">
        <v>211</v>
      </c>
      <c r="L109" s="4">
        <v>25</v>
      </c>
      <c r="M109" s="4">
        <v>3</v>
      </c>
      <c r="N109" s="4" t="s">
        <v>3</v>
      </c>
      <c r="O109" s="4">
        <v>2</v>
      </c>
      <c r="P109" s="4"/>
      <c r="Q109" s="4"/>
      <c r="R109" s="4"/>
      <c r="S109" s="4"/>
      <c r="T109" s="4"/>
      <c r="U109" s="4"/>
      <c r="V109" s="4"/>
      <c r="W109" s="4"/>
    </row>
    <row r="110" spans="1:23" x14ac:dyDescent="0.2">
      <c r="A110" s="4">
        <v>50</v>
      </c>
      <c r="B110" s="4">
        <v>0</v>
      </c>
      <c r="C110" s="4">
        <v>0</v>
      </c>
      <c r="D110" s="4">
        <v>1</v>
      </c>
      <c r="E110" s="4">
        <v>224</v>
      </c>
      <c r="F110" s="4">
        <f>ROUND(SourceП6!AR83,O110)</f>
        <v>211088.57</v>
      </c>
      <c r="G110" s="4" t="s">
        <v>194</v>
      </c>
      <c r="H110" s="4" t="s">
        <v>195</v>
      </c>
      <c r="I110" s="4"/>
      <c r="J110" s="4"/>
      <c r="K110" s="4">
        <v>224</v>
      </c>
      <c r="L110" s="4">
        <v>26</v>
      </c>
      <c r="M110" s="4">
        <v>3</v>
      </c>
      <c r="N110" s="4" t="s">
        <v>3</v>
      </c>
      <c r="O110" s="4">
        <v>2</v>
      </c>
      <c r="P110" s="4"/>
      <c r="Q110" s="4"/>
      <c r="R110" s="4"/>
      <c r="S110" s="4"/>
      <c r="T110" s="4"/>
      <c r="U110" s="4"/>
      <c r="V110" s="4"/>
      <c r="W110" s="4"/>
    </row>
    <row r="113" spans="1:14" x14ac:dyDescent="0.2">
      <c r="A113">
        <v>70</v>
      </c>
      <c r="B113">
        <v>1</v>
      </c>
      <c r="D113">
        <v>1</v>
      </c>
      <c r="E113" t="s">
        <v>201</v>
      </c>
      <c r="F113" t="s">
        <v>202</v>
      </c>
      <c r="G113">
        <v>1</v>
      </c>
      <c r="H113">
        <v>0</v>
      </c>
      <c r="I113" t="s">
        <v>3</v>
      </c>
      <c r="J113">
        <v>1</v>
      </c>
      <c r="K113">
        <v>0</v>
      </c>
      <c r="L113" t="s">
        <v>3</v>
      </c>
      <c r="M113" t="s">
        <v>3</v>
      </c>
      <c r="N113">
        <v>0</v>
      </c>
    </row>
    <row r="114" spans="1:14" x14ac:dyDescent="0.2">
      <c r="A114">
        <v>70</v>
      </c>
      <c r="B114">
        <v>1</v>
      </c>
      <c r="D114">
        <v>2</v>
      </c>
      <c r="E114" t="s">
        <v>203</v>
      </c>
      <c r="F114" t="s">
        <v>204</v>
      </c>
      <c r="G114">
        <v>0</v>
      </c>
      <c r="H114">
        <v>0</v>
      </c>
      <c r="I114" t="s">
        <v>3</v>
      </c>
      <c r="J114">
        <v>1</v>
      </c>
      <c r="K114">
        <v>0</v>
      </c>
      <c r="L114" t="s">
        <v>3</v>
      </c>
      <c r="M114" t="s">
        <v>3</v>
      </c>
      <c r="N114">
        <v>0</v>
      </c>
    </row>
    <row r="115" spans="1:14" x14ac:dyDescent="0.2">
      <c r="A115">
        <v>70</v>
      </c>
      <c r="B115">
        <v>1</v>
      </c>
      <c r="D115">
        <v>3</v>
      </c>
      <c r="E115" t="s">
        <v>205</v>
      </c>
      <c r="F115" t="s">
        <v>206</v>
      </c>
      <c r="G115">
        <v>0</v>
      </c>
      <c r="H115">
        <v>0</v>
      </c>
      <c r="I115" t="s">
        <v>3</v>
      </c>
      <c r="J115">
        <v>1</v>
      </c>
      <c r="K115">
        <v>0</v>
      </c>
      <c r="L115" t="s">
        <v>3</v>
      </c>
      <c r="M115" t="s">
        <v>3</v>
      </c>
      <c r="N115">
        <v>0</v>
      </c>
    </row>
    <row r="116" spans="1:14" x14ac:dyDescent="0.2">
      <c r="A116">
        <v>70</v>
      </c>
      <c r="B116">
        <v>1</v>
      </c>
      <c r="D116">
        <v>4</v>
      </c>
      <c r="E116" t="s">
        <v>207</v>
      </c>
      <c r="F116" t="s">
        <v>208</v>
      </c>
      <c r="G116">
        <v>0</v>
      </c>
      <c r="H116">
        <v>0</v>
      </c>
      <c r="I116" t="s">
        <v>209</v>
      </c>
      <c r="J116">
        <v>0</v>
      </c>
      <c r="K116">
        <v>0</v>
      </c>
      <c r="L116" t="s">
        <v>3</v>
      </c>
      <c r="M116" t="s">
        <v>3</v>
      </c>
      <c r="N116">
        <v>0</v>
      </c>
    </row>
    <row r="117" spans="1:14" x14ac:dyDescent="0.2">
      <c r="A117">
        <v>70</v>
      </c>
      <c r="B117">
        <v>1</v>
      </c>
      <c r="D117">
        <v>5</v>
      </c>
      <c r="E117" t="s">
        <v>210</v>
      </c>
      <c r="F117" t="s">
        <v>211</v>
      </c>
      <c r="G117">
        <v>0</v>
      </c>
      <c r="H117">
        <v>0</v>
      </c>
      <c r="I117" t="s">
        <v>212</v>
      </c>
      <c r="J117">
        <v>0</v>
      </c>
      <c r="K117">
        <v>0</v>
      </c>
      <c r="L117" t="s">
        <v>3</v>
      </c>
      <c r="M117" t="s">
        <v>3</v>
      </c>
      <c r="N117">
        <v>0</v>
      </c>
    </row>
    <row r="118" spans="1:14" x14ac:dyDescent="0.2">
      <c r="A118">
        <v>70</v>
      </c>
      <c r="B118">
        <v>1</v>
      </c>
      <c r="D118">
        <v>6</v>
      </c>
      <c r="E118" t="s">
        <v>213</v>
      </c>
      <c r="F118" t="s">
        <v>214</v>
      </c>
      <c r="G118">
        <v>0</v>
      </c>
      <c r="H118">
        <v>0</v>
      </c>
      <c r="I118" t="s">
        <v>215</v>
      </c>
      <c r="J118">
        <v>0</v>
      </c>
      <c r="K118">
        <v>0</v>
      </c>
      <c r="L118" t="s">
        <v>3</v>
      </c>
      <c r="M118" t="s">
        <v>3</v>
      </c>
      <c r="N118">
        <v>0</v>
      </c>
    </row>
    <row r="119" spans="1:14" x14ac:dyDescent="0.2">
      <c r="A119">
        <v>70</v>
      </c>
      <c r="B119">
        <v>1</v>
      </c>
      <c r="D119">
        <v>7</v>
      </c>
      <c r="E119" t="s">
        <v>216</v>
      </c>
      <c r="F119" t="s">
        <v>217</v>
      </c>
      <c r="G119">
        <v>0</v>
      </c>
      <c r="H119">
        <v>0</v>
      </c>
      <c r="I119" t="s">
        <v>3</v>
      </c>
      <c r="J119">
        <v>0</v>
      </c>
      <c r="K119">
        <v>0</v>
      </c>
      <c r="L119" t="s">
        <v>3</v>
      </c>
      <c r="M119" t="s">
        <v>3</v>
      </c>
      <c r="N119">
        <v>0</v>
      </c>
    </row>
    <row r="120" spans="1:14" x14ac:dyDescent="0.2">
      <c r="A120">
        <v>70</v>
      </c>
      <c r="B120">
        <v>1</v>
      </c>
      <c r="D120">
        <v>8</v>
      </c>
      <c r="E120" t="s">
        <v>218</v>
      </c>
      <c r="F120" t="s">
        <v>219</v>
      </c>
      <c r="G120">
        <v>0</v>
      </c>
      <c r="H120">
        <v>0</v>
      </c>
      <c r="I120" t="s">
        <v>220</v>
      </c>
      <c r="J120">
        <v>0</v>
      </c>
      <c r="K120">
        <v>0</v>
      </c>
      <c r="L120" t="s">
        <v>3</v>
      </c>
      <c r="M120" t="s">
        <v>3</v>
      </c>
      <c r="N120">
        <v>0</v>
      </c>
    </row>
    <row r="121" spans="1:14" x14ac:dyDescent="0.2">
      <c r="A121">
        <v>70</v>
      </c>
      <c r="B121">
        <v>1</v>
      </c>
      <c r="D121">
        <v>9</v>
      </c>
      <c r="E121" t="s">
        <v>221</v>
      </c>
      <c r="F121" t="s">
        <v>222</v>
      </c>
      <c r="G121">
        <v>0</v>
      </c>
      <c r="H121">
        <v>0</v>
      </c>
      <c r="I121" t="s">
        <v>223</v>
      </c>
      <c r="J121">
        <v>0</v>
      </c>
      <c r="K121">
        <v>0</v>
      </c>
      <c r="L121" t="s">
        <v>3</v>
      </c>
      <c r="M121" t="s">
        <v>3</v>
      </c>
      <c r="N121">
        <v>0</v>
      </c>
    </row>
    <row r="122" spans="1:14" x14ac:dyDescent="0.2">
      <c r="A122">
        <v>70</v>
      </c>
      <c r="B122">
        <v>1</v>
      </c>
      <c r="D122">
        <v>10</v>
      </c>
      <c r="E122" t="s">
        <v>224</v>
      </c>
      <c r="F122" t="s">
        <v>225</v>
      </c>
      <c r="G122">
        <v>0</v>
      </c>
      <c r="H122">
        <v>0</v>
      </c>
      <c r="I122" t="s">
        <v>226</v>
      </c>
      <c r="J122">
        <v>0</v>
      </c>
      <c r="K122">
        <v>0</v>
      </c>
      <c r="L122" t="s">
        <v>3</v>
      </c>
      <c r="M122" t="s">
        <v>3</v>
      </c>
      <c r="N122">
        <v>0</v>
      </c>
    </row>
    <row r="123" spans="1:14" x14ac:dyDescent="0.2">
      <c r="A123">
        <v>70</v>
      </c>
      <c r="B123">
        <v>1</v>
      </c>
      <c r="D123">
        <v>11</v>
      </c>
      <c r="E123" t="s">
        <v>227</v>
      </c>
      <c r="F123" t="s">
        <v>228</v>
      </c>
      <c r="G123">
        <v>0</v>
      </c>
      <c r="H123">
        <v>0</v>
      </c>
      <c r="I123" t="s">
        <v>229</v>
      </c>
      <c r="J123">
        <v>0</v>
      </c>
      <c r="K123">
        <v>0</v>
      </c>
      <c r="L123" t="s">
        <v>3</v>
      </c>
      <c r="M123" t="s">
        <v>3</v>
      </c>
      <c r="N123">
        <v>0</v>
      </c>
    </row>
    <row r="124" spans="1:14" x14ac:dyDescent="0.2">
      <c r="A124">
        <v>70</v>
      </c>
      <c r="B124">
        <v>1</v>
      </c>
      <c r="D124">
        <v>12</v>
      </c>
      <c r="E124" t="s">
        <v>230</v>
      </c>
      <c r="F124" t="s">
        <v>231</v>
      </c>
      <c r="G124">
        <v>0</v>
      </c>
      <c r="H124">
        <v>0</v>
      </c>
      <c r="I124" t="s">
        <v>3</v>
      </c>
      <c r="J124">
        <v>0</v>
      </c>
      <c r="K124">
        <v>0</v>
      </c>
      <c r="L124" t="s">
        <v>3</v>
      </c>
      <c r="M124" t="s">
        <v>3</v>
      </c>
      <c r="N124">
        <v>0</v>
      </c>
    </row>
    <row r="125" spans="1:14" x14ac:dyDescent="0.2">
      <c r="A125">
        <v>70</v>
      </c>
      <c r="B125">
        <v>1</v>
      </c>
      <c r="D125">
        <v>1</v>
      </c>
      <c r="E125" t="s">
        <v>232</v>
      </c>
      <c r="F125" t="s">
        <v>233</v>
      </c>
      <c r="G125">
        <v>0.9</v>
      </c>
      <c r="H125">
        <v>1</v>
      </c>
      <c r="I125" t="s">
        <v>234</v>
      </c>
      <c r="J125">
        <v>0</v>
      </c>
      <c r="K125">
        <v>0</v>
      </c>
      <c r="L125" t="s">
        <v>3</v>
      </c>
      <c r="M125" t="s">
        <v>3</v>
      </c>
      <c r="N125">
        <v>0</v>
      </c>
    </row>
    <row r="126" spans="1:14" x14ac:dyDescent="0.2">
      <c r="A126">
        <v>70</v>
      </c>
      <c r="B126">
        <v>1</v>
      </c>
      <c r="D126">
        <v>2</v>
      </c>
      <c r="E126" t="s">
        <v>235</v>
      </c>
      <c r="F126" t="s">
        <v>236</v>
      </c>
      <c r="G126">
        <v>0.85</v>
      </c>
      <c r="H126">
        <v>1</v>
      </c>
      <c r="I126" t="s">
        <v>237</v>
      </c>
      <c r="J126">
        <v>0</v>
      </c>
      <c r="K126">
        <v>0</v>
      </c>
      <c r="L126" t="s">
        <v>3</v>
      </c>
      <c r="M126" t="s">
        <v>3</v>
      </c>
      <c r="N126">
        <v>0</v>
      </c>
    </row>
    <row r="127" spans="1:14" x14ac:dyDescent="0.2">
      <c r="A127">
        <v>70</v>
      </c>
      <c r="B127">
        <v>1</v>
      </c>
      <c r="D127">
        <v>3</v>
      </c>
      <c r="E127" t="s">
        <v>238</v>
      </c>
      <c r="F127" t="s">
        <v>239</v>
      </c>
      <c r="G127">
        <v>1</v>
      </c>
      <c r="H127">
        <v>0.85</v>
      </c>
      <c r="I127" t="s">
        <v>240</v>
      </c>
      <c r="J127">
        <v>0</v>
      </c>
      <c r="K127">
        <v>0</v>
      </c>
      <c r="L127" t="s">
        <v>3</v>
      </c>
      <c r="M127" t="s">
        <v>3</v>
      </c>
      <c r="N127">
        <v>0</v>
      </c>
    </row>
    <row r="128" spans="1:14" x14ac:dyDescent="0.2">
      <c r="A128">
        <v>70</v>
      </c>
      <c r="B128">
        <v>1</v>
      </c>
      <c r="D128">
        <v>4</v>
      </c>
      <c r="E128" t="s">
        <v>241</v>
      </c>
      <c r="F128" t="s">
        <v>242</v>
      </c>
      <c r="G128">
        <v>1</v>
      </c>
      <c r="H128">
        <v>0</v>
      </c>
      <c r="I128" t="s">
        <v>3</v>
      </c>
      <c r="J128">
        <v>0</v>
      </c>
      <c r="K128">
        <v>0</v>
      </c>
      <c r="L128" t="s">
        <v>3</v>
      </c>
      <c r="M128" t="s">
        <v>3</v>
      </c>
      <c r="N128">
        <v>0</v>
      </c>
    </row>
    <row r="129" spans="1:34" x14ac:dyDescent="0.2">
      <c r="A129">
        <v>70</v>
      </c>
      <c r="B129">
        <v>1</v>
      </c>
      <c r="D129">
        <v>5</v>
      </c>
      <c r="E129" t="s">
        <v>243</v>
      </c>
      <c r="F129" t="s">
        <v>244</v>
      </c>
      <c r="G129">
        <v>1</v>
      </c>
      <c r="H129">
        <v>0.8</v>
      </c>
      <c r="I129" t="s">
        <v>245</v>
      </c>
      <c r="J129">
        <v>0</v>
      </c>
      <c r="K129">
        <v>0</v>
      </c>
      <c r="L129" t="s">
        <v>3</v>
      </c>
      <c r="M129" t="s">
        <v>3</v>
      </c>
      <c r="N129">
        <v>0</v>
      </c>
    </row>
    <row r="130" spans="1:34" x14ac:dyDescent="0.2">
      <c r="A130">
        <v>70</v>
      </c>
      <c r="B130">
        <v>1</v>
      </c>
      <c r="D130">
        <v>6</v>
      </c>
      <c r="E130" t="s">
        <v>246</v>
      </c>
      <c r="F130" t="s">
        <v>247</v>
      </c>
      <c r="G130">
        <v>0.85</v>
      </c>
      <c r="H130">
        <v>0</v>
      </c>
      <c r="I130" t="s">
        <v>3</v>
      </c>
      <c r="J130">
        <v>0</v>
      </c>
      <c r="K130">
        <v>0</v>
      </c>
      <c r="L130" t="s">
        <v>3</v>
      </c>
      <c r="M130" t="s">
        <v>3</v>
      </c>
      <c r="N130">
        <v>0</v>
      </c>
    </row>
    <row r="131" spans="1:34" x14ac:dyDescent="0.2">
      <c r="A131">
        <v>70</v>
      </c>
      <c r="B131">
        <v>1</v>
      </c>
      <c r="D131">
        <v>7</v>
      </c>
      <c r="E131" t="s">
        <v>248</v>
      </c>
      <c r="F131" t="s">
        <v>249</v>
      </c>
      <c r="G131">
        <v>0.8</v>
      </c>
      <c r="H131">
        <v>0</v>
      </c>
      <c r="I131" t="s">
        <v>3</v>
      </c>
      <c r="J131">
        <v>0</v>
      </c>
      <c r="K131">
        <v>0</v>
      </c>
      <c r="L131" t="s">
        <v>3</v>
      </c>
      <c r="M131" t="s">
        <v>3</v>
      </c>
      <c r="N131">
        <v>0</v>
      </c>
    </row>
    <row r="132" spans="1:34" x14ac:dyDescent="0.2">
      <c r="A132">
        <v>70</v>
      </c>
      <c r="B132">
        <v>1</v>
      </c>
      <c r="D132">
        <v>8</v>
      </c>
      <c r="E132" t="s">
        <v>250</v>
      </c>
      <c r="F132" t="s">
        <v>251</v>
      </c>
      <c r="G132">
        <v>0.94</v>
      </c>
      <c r="H132">
        <v>0</v>
      </c>
      <c r="I132" t="s">
        <v>3</v>
      </c>
      <c r="J132">
        <v>0</v>
      </c>
      <c r="K132">
        <v>0</v>
      </c>
      <c r="L132" t="s">
        <v>3</v>
      </c>
      <c r="M132" t="s">
        <v>3</v>
      </c>
      <c r="N132">
        <v>0</v>
      </c>
    </row>
    <row r="133" spans="1:34" x14ac:dyDescent="0.2">
      <c r="A133">
        <v>70</v>
      </c>
      <c r="B133">
        <v>1</v>
      </c>
      <c r="D133">
        <v>9</v>
      </c>
      <c r="E133" t="s">
        <v>252</v>
      </c>
      <c r="F133" t="s">
        <v>253</v>
      </c>
      <c r="G133">
        <v>0.9</v>
      </c>
      <c r="H133">
        <v>0</v>
      </c>
      <c r="I133" t="s">
        <v>3</v>
      </c>
      <c r="J133">
        <v>0</v>
      </c>
      <c r="K133">
        <v>0</v>
      </c>
      <c r="L133" t="s">
        <v>3</v>
      </c>
      <c r="M133" t="s">
        <v>3</v>
      </c>
      <c r="N133">
        <v>0</v>
      </c>
    </row>
    <row r="134" spans="1:34" x14ac:dyDescent="0.2">
      <c r="A134">
        <v>70</v>
      </c>
      <c r="B134">
        <v>1</v>
      </c>
      <c r="D134">
        <v>10</v>
      </c>
      <c r="E134" t="s">
        <v>254</v>
      </c>
      <c r="F134" t="s">
        <v>255</v>
      </c>
      <c r="G134">
        <v>0.6</v>
      </c>
      <c r="H134">
        <v>0</v>
      </c>
      <c r="I134" t="s">
        <v>3</v>
      </c>
      <c r="J134">
        <v>0</v>
      </c>
      <c r="K134">
        <v>0</v>
      </c>
      <c r="L134" t="s">
        <v>3</v>
      </c>
      <c r="M134" t="s">
        <v>3</v>
      </c>
      <c r="N134">
        <v>0</v>
      </c>
    </row>
    <row r="135" spans="1:34" x14ac:dyDescent="0.2">
      <c r="A135">
        <v>70</v>
      </c>
      <c r="B135">
        <v>1</v>
      </c>
      <c r="D135">
        <v>11</v>
      </c>
      <c r="E135" t="s">
        <v>256</v>
      </c>
      <c r="F135" t="s">
        <v>257</v>
      </c>
      <c r="G135">
        <v>1.2</v>
      </c>
      <c r="H135">
        <v>0</v>
      </c>
      <c r="I135" t="s">
        <v>3</v>
      </c>
      <c r="J135">
        <v>0</v>
      </c>
      <c r="K135">
        <v>0</v>
      </c>
      <c r="L135" t="s">
        <v>3</v>
      </c>
      <c r="M135" t="s">
        <v>3</v>
      </c>
      <c r="N135">
        <v>0</v>
      </c>
    </row>
    <row r="136" spans="1:34" x14ac:dyDescent="0.2">
      <c r="A136">
        <v>70</v>
      </c>
      <c r="B136">
        <v>1</v>
      </c>
      <c r="D136">
        <v>12</v>
      </c>
      <c r="E136" t="s">
        <v>258</v>
      </c>
      <c r="F136" t="s">
        <v>259</v>
      </c>
      <c r="G136">
        <v>0</v>
      </c>
      <c r="H136">
        <v>0</v>
      </c>
      <c r="I136" t="s">
        <v>3</v>
      </c>
      <c r="J136">
        <v>0</v>
      </c>
      <c r="K136">
        <v>0</v>
      </c>
      <c r="L136" t="s">
        <v>3</v>
      </c>
      <c r="M136" t="s">
        <v>3</v>
      </c>
      <c r="N136">
        <v>0</v>
      </c>
    </row>
    <row r="137" spans="1:34" x14ac:dyDescent="0.2">
      <c r="A137">
        <v>70</v>
      </c>
      <c r="B137">
        <v>1</v>
      </c>
      <c r="D137">
        <v>13</v>
      </c>
      <c r="E137" t="s">
        <v>260</v>
      </c>
      <c r="F137" t="s">
        <v>261</v>
      </c>
      <c r="G137">
        <v>0.94</v>
      </c>
      <c r="H137">
        <v>0</v>
      </c>
      <c r="I137" t="s">
        <v>3</v>
      </c>
      <c r="J137">
        <v>0</v>
      </c>
      <c r="K137">
        <v>0</v>
      </c>
      <c r="L137" t="s">
        <v>3</v>
      </c>
      <c r="M137" t="s">
        <v>3</v>
      </c>
      <c r="N137">
        <v>0</v>
      </c>
    </row>
    <row r="139" spans="1:34" x14ac:dyDescent="0.2">
      <c r="A139">
        <v>-1</v>
      </c>
    </row>
    <row r="141" spans="1:34" x14ac:dyDescent="0.2">
      <c r="A141" s="3">
        <v>75</v>
      </c>
      <c r="B141" s="3" t="s">
        <v>262</v>
      </c>
      <c r="C141" s="3">
        <v>2017</v>
      </c>
      <c r="D141" s="3">
        <v>3</v>
      </c>
      <c r="E141" s="3">
        <v>0</v>
      </c>
      <c r="F141" s="3">
        <v>0</v>
      </c>
      <c r="G141" s="3">
        <v>0</v>
      </c>
      <c r="H141" s="3">
        <v>1</v>
      </c>
      <c r="I141" s="3">
        <v>0</v>
      </c>
      <c r="J141" s="3">
        <v>1</v>
      </c>
      <c r="K141" s="3">
        <v>0</v>
      </c>
      <c r="L141" s="3">
        <v>0</v>
      </c>
      <c r="M141" s="3">
        <v>0</v>
      </c>
      <c r="N141" s="3">
        <v>39048619</v>
      </c>
      <c r="O141" s="3">
        <v>1</v>
      </c>
    </row>
    <row r="142" spans="1:34" x14ac:dyDescent="0.2">
      <c r="A142" s="5">
        <v>3</v>
      </c>
      <c r="B142" s="5" t="s">
        <v>263</v>
      </c>
      <c r="C142" s="5">
        <v>7.61</v>
      </c>
      <c r="D142" s="5">
        <v>1</v>
      </c>
      <c r="E142" s="5">
        <v>1</v>
      </c>
      <c r="F142" s="5">
        <v>1</v>
      </c>
      <c r="G142" s="5">
        <v>1</v>
      </c>
      <c r="H142" s="5">
        <v>1</v>
      </c>
      <c r="I142" s="5">
        <v>1</v>
      </c>
      <c r="J142" s="5">
        <v>1</v>
      </c>
      <c r="K142" s="5">
        <v>1</v>
      </c>
      <c r="L142" s="5">
        <v>1</v>
      </c>
      <c r="M142" s="5">
        <v>7.61</v>
      </c>
      <c r="N142" s="5">
        <v>1</v>
      </c>
      <c r="O142" s="5">
        <v>1</v>
      </c>
      <c r="P142" s="5">
        <v>1</v>
      </c>
      <c r="Q142" s="5">
        <v>1</v>
      </c>
      <c r="R142" s="5">
        <v>1</v>
      </c>
      <c r="S142" s="5" t="s">
        <v>3</v>
      </c>
      <c r="T142" s="5" t="s">
        <v>3</v>
      </c>
      <c r="U142" s="5" t="s">
        <v>3</v>
      </c>
      <c r="V142" s="5" t="s">
        <v>3</v>
      </c>
      <c r="W142" s="5" t="s">
        <v>3</v>
      </c>
      <c r="X142" s="5" t="s">
        <v>3</v>
      </c>
      <c r="Y142" s="5" t="s">
        <v>3</v>
      </c>
      <c r="Z142" s="5" t="s">
        <v>3</v>
      </c>
      <c r="AA142" s="5" t="s">
        <v>3</v>
      </c>
      <c r="AB142" s="5" t="s">
        <v>3</v>
      </c>
      <c r="AC142" s="5" t="s">
        <v>3</v>
      </c>
      <c r="AD142" s="5" t="s">
        <v>3</v>
      </c>
      <c r="AE142" s="5" t="s">
        <v>3</v>
      </c>
      <c r="AF142" s="5" t="s">
        <v>3</v>
      </c>
      <c r="AG142" s="5" t="s">
        <v>3</v>
      </c>
      <c r="AH142" s="5" t="s">
        <v>3</v>
      </c>
    </row>
    <row r="146" spans="1:5" x14ac:dyDescent="0.2">
      <c r="A146">
        <v>65</v>
      </c>
      <c r="C146">
        <v>1</v>
      </c>
      <c r="D146">
        <v>0</v>
      </c>
      <c r="E146">
        <v>245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12</vt:i4>
      </vt:variant>
    </vt:vector>
  </HeadingPairs>
  <TitlesOfParts>
    <vt:vector size="24" baseType="lpstr">
      <vt:lpstr>П1</vt:lpstr>
      <vt:lpstr>П2</vt:lpstr>
      <vt:lpstr>П3</vt:lpstr>
      <vt:lpstr>П4</vt:lpstr>
      <vt:lpstr>П5</vt:lpstr>
      <vt:lpstr>П6</vt:lpstr>
      <vt:lpstr>SourceП1</vt:lpstr>
      <vt:lpstr>SourceП2</vt:lpstr>
      <vt:lpstr>SourceП3</vt:lpstr>
      <vt:lpstr>SourceП4</vt:lpstr>
      <vt:lpstr>SourceП5</vt:lpstr>
      <vt:lpstr>SourceП6</vt:lpstr>
      <vt:lpstr>П1!Заголовки_для_печати</vt:lpstr>
      <vt:lpstr>П2!Заголовки_для_печати</vt:lpstr>
      <vt:lpstr>П3!Заголовки_для_печати</vt:lpstr>
      <vt:lpstr>П4!Заголовки_для_печати</vt:lpstr>
      <vt:lpstr>П5!Заголовки_для_печати</vt:lpstr>
      <vt:lpstr>П6!Заголовки_для_печати</vt:lpstr>
      <vt:lpstr>П1!Область_печати</vt:lpstr>
      <vt:lpstr>П2!Область_печати</vt:lpstr>
      <vt:lpstr>П3!Область_печати</vt:lpstr>
      <vt:lpstr>П4!Область_печати</vt:lpstr>
      <vt:lpstr>П5!Область_печати</vt:lpstr>
      <vt:lpstr>П6!Область_печати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Гости УМП</cp:lastModifiedBy>
  <cp:lastPrinted>2017-11-09T11:23:30Z</cp:lastPrinted>
  <dcterms:created xsi:type="dcterms:W3CDTF">2017-10-27T07:29:21Z</dcterms:created>
  <dcterms:modified xsi:type="dcterms:W3CDTF">2017-11-10T11:44:52Z</dcterms:modified>
</cp:coreProperties>
</file>