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92" windowWidth="11340" windowHeight="9228" tabRatio="866" activeTab="1"/>
  </bookViews>
  <sheets>
    <sheet name="25491" sheetId="68" r:id="rId1"/>
    <sheet name="СМР" sheetId="79" r:id="rId2"/>
    <sheet name="НМЦ договора" sheetId="80" r:id="rId3"/>
  </sheets>
  <externalReferences>
    <externalReference r:id="rId4"/>
  </externalReferences>
  <definedNames>
    <definedName name="Constr" localSheetId="0">'25491'!$A$1</definedName>
    <definedName name="FOT" localSheetId="0">'25491'!$B$17</definedName>
    <definedName name="Ind" localSheetId="0">'25491'!$D$9</definedName>
    <definedName name="Obj" localSheetId="0">'25491'!#REF!</definedName>
    <definedName name="Obosn" localSheetId="0">'25491'!$B$15</definedName>
    <definedName name="SmPr" localSheetId="0">'25491'!$B$16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'25491'!$26:$26</definedName>
    <definedName name="_xlnm.Print_Titles" localSheetId="1">СМР!$6:$6</definedName>
    <definedName name="измен">#REF!</definedName>
    <definedName name="итого">#REF!</definedName>
    <definedName name="итого_сантех">#REF!</definedName>
    <definedName name="итого_стр">#REF!</definedName>
    <definedName name="итого_строит">#REF!</definedName>
    <definedName name="итого_технол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_xlnm.Print_Area" localSheetId="1">СМР!$A$1:$R$23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>#REF!</definedName>
    <definedName name="сср4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 iterate="1" iterateCount="1000"/>
</workbook>
</file>

<file path=xl/calcChain.xml><?xml version="1.0" encoding="utf-8"?>
<calcChain xmlns="http://schemas.openxmlformats.org/spreadsheetml/2006/main">
  <c r="R11" i="79" l="1"/>
  <c r="Q11" i="79"/>
  <c r="P11" i="79"/>
  <c r="G23" i="80"/>
  <c r="N11" i="79"/>
  <c r="C7" i="79" l="1"/>
  <c r="R9" i="79" l="1"/>
  <c r="Q9" i="79"/>
  <c r="K273" i="68" l="1"/>
  <c r="P22" i="68"/>
  <c r="P19" i="68"/>
  <c r="P18" i="68"/>
  <c r="P17" i="68"/>
  <c r="P16" i="68"/>
  <c r="P15" i="68"/>
  <c r="H7" i="79" l="1"/>
  <c r="Q7" i="79" s="1"/>
  <c r="L7" i="79" s="1"/>
  <c r="I7" i="79"/>
  <c r="E8" i="79"/>
  <c r="B7" i="79"/>
  <c r="D8" i="79" l="1"/>
  <c r="H8" i="79"/>
  <c r="C8" i="79"/>
  <c r="G7" i="79"/>
  <c r="P7" i="79" s="1"/>
  <c r="I8" i="79"/>
  <c r="R7" i="79"/>
  <c r="R8" i="79" s="1"/>
  <c r="G8" i="79" l="1"/>
  <c r="L8" i="79"/>
  <c r="C20" i="80" s="1"/>
  <c r="Q8" i="79"/>
  <c r="M7" i="79"/>
  <c r="M8" i="79" s="1"/>
  <c r="C21" i="80" s="1"/>
  <c r="F7" i="79"/>
  <c r="B8" i="79"/>
  <c r="P8" i="79" l="1"/>
  <c r="P9" i="79" s="1"/>
  <c r="Q10" i="79"/>
  <c r="G20" i="80"/>
  <c r="F20" i="80" s="1"/>
  <c r="D20" i="80" s="1"/>
  <c r="G21" i="80"/>
  <c r="F21" i="80" s="1"/>
  <c r="D21" i="80" s="1"/>
  <c r="R10" i="79"/>
  <c r="K7" i="79"/>
  <c r="F8" i="79"/>
  <c r="N8" i="79" l="1"/>
  <c r="K8" i="79"/>
  <c r="C19" i="80" s="1"/>
  <c r="P10" i="79"/>
  <c r="F23" i="80" s="1"/>
  <c r="G19" i="80"/>
  <c r="J7" i="79"/>
  <c r="G22" i="80" l="1"/>
  <c r="F22" i="80" s="1"/>
  <c r="F19" i="80"/>
  <c r="J8" i="79"/>
  <c r="G24" i="80" l="1"/>
  <c r="F24" i="80" s="1"/>
  <c r="C22" i="80" l="1"/>
  <c r="N9" i="79" l="1"/>
  <c r="D22" i="80" l="1"/>
  <c r="D19" i="80"/>
  <c r="Q13" i="79"/>
  <c r="D23" i="80"/>
  <c r="N10" i="79" l="1"/>
  <c r="D24" i="80"/>
</calcChain>
</file>

<file path=xl/sharedStrings.xml><?xml version="1.0" encoding="utf-8"?>
<sst xmlns="http://schemas.openxmlformats.org/spreadsheetml/2006/main" count="824" uniqueCount="484">
  <si>
    <t>(наименование стройки)</t>
  </si>
  <si>
    <t xml:space="preserve">на </t>
  </si>
  <si>
    <t>№ пп</t>
  </si>
  <si>
    <t>Всего</t>
  </si>
  <si>
    <t>СОГЛАСОВАНО:</t>
  </si>
  <si>
    <t>УТВЕРЖДАЮ:</t>
  </si>
  <si>
    <t>Итого прямые затраты по смете в ценах 2001г.</t>
  </si>
  <si>
    <t>Накладные расходы</t>
  </si>
  <si>
    <t>Сметная прибыль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</si>
  <si>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</si>
  <si>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</si>
  <si>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</si>
  <si>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</si>
  <si>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</si>
  <si>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</si>
  <si>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</si>
  <si>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</si>
  <si>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</si>
  <si>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</si>
  <si>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</si>
  <si>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</si>
  <si>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ФГУП "Комбинат "Электрохимприбор"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</si>
  <si>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</si>
  <si>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</si>
  <si>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</si>
  <si>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Инженер по проектно-сметной работе</t>
  </si>
  <si>
    <t xml:space="preserve">  В том числе, справочно:</t>
  </si>
  <si>
    <t>Общая стоимость, руб.</t>
  </si>
  <si>
    <t>Стоимость единицы, руб.</t>
  </si>
  <si>
    <t>тыс. руб.</t>
  </si>
  <si>
    <t>Средства на оплату труда _______________________________________________________________________________________________</t>
  </si>
  <si>
    <t>(наименование работ и затрат, наименование объекта)</t>
  </si>
  <si>
    <t>(локальная смета)</t>
  </si>
  <si>
    <t>В.В. Моляков</t>
  </si>
  <si>
    <t xml:space="preserve"> </t>
  </si>
  <si>
    <t>* В расчете использованы индексы:</t>
  </si>
  <si>
    <t>Всего:</t>
  </si>
  <si>
    <t>Итого в текущих ценах*:</t>
  </si>
  <si>
    <t>Итого в ценах 2000 года:</t>
  </si>
  <si>
    <t>Прочие</t>
  </si>
  <si>
    <t>Оборудование</t>
  </si>
  <si>
    <t>СМР</t>
  </si>
  <si>
    <t>2014 год</t>
  </si>
  <si>
    <t>Сметная стоимость строительства в базисном уровне цен на 01.01.2000г., выставленная на конкурс</t>
  </si>
  <si>
    <t>Остаток сметной стоимости в базисном уровне цен на 01.01.2014</t>
  </si>
  <si>
    <t>Сметная стоимость строительства в базисном уровне цен на 01.01.2000г. по ССР</t>
  </si>
  <si>
    <t>Наименование глав ССР, объектный сметных расчетов, локальных сметных расчетов, видов прочих работ</t>
  </si>
  <si>
    <t>В расчете использованы индексы:</t>
  </si>
  <si>
    <t>Итого с НДС</t>
  </si>
  <si>
    <t>НДС</t>
  </si>
  <si>
    <t>Прочие затраты</t>
  </si>
  <si>
    <t>2014 г.</t>
  </si>
  <si>
    <t>в том числе по годам строительства</t>
  </si>
  <si>
    <t>Начальная (максимальная) цена</t>
  </si>
  <si>
    <t>Сметная стоимость строительства в  текущем уровне цен, пресчитанная на момент проведения процедуры закупки</t>
  </si>
  <si>
    <t>Сметная стоимость строительства в базисном уровне цен на 01.01.2000 г.</t>
  </si>
  <si>
    <t>Наименование услуг и работ (затрат)</t>
  </si>
  <si>
    <t>ц.2000г./текущие цены,  руб.</t>
  </si>
  <si>
    <t xml:space="preserve">Определение начальной (максимальной) цены договора генерального подряда </t>
  </si>
  <si>
    <t>на 2014 год</t>
  </si>
  <si>
    <t>Начальник отдела капитального строительства</t>
  </si>
  <si>
    <t>З/пМех</t>
  </si>
  <si>
    <t>Эк.Маш</t>
  </si>
  <si>
    <t>Осн.З/п</t>
  </si>
  <si>
    <t>В том числе</t>
  </si>
  <si>
    <t>Т/з осн.
раб.
Всего</t>
  </si>
  <si>
    <t>Т/з осн.
раб.на ед.</t>
  </si>
  <si>
    <t>Кол.</t>
  </si>
  <si>
    <t>Ед. изм.</t>
  </si>
  <si>
    <t>Наименование</t>
  </si>
  <si>
    <t>_________________</t>
  </si>
  <si>
    <t>Согласовано</t>
  </si>
  <si>
    <t>отд. 028</t>
  </si>
  <si>
    <t>" _____ " ________________ 2014 г.</t>
  </si>
  <si>
    <t>Общая масса обору-дования, т</t>
  </si>
  <si>
    <t>шт</t>
  </si>
  <si>
    <t>Н.А. Басова</t>
  </si>
  <si>
    <t>"______ " __________2014 г.</t>
  </si>
  <si>
    <t>Справочно, в тыс.руб. :</t>
  </si>
  <si>
    <t>с К=5,98</t>
  </si>
  <si>
    <t xml:space="preserve">      оборудования _______________________________________________________________________________________________</t>
  </si>
  <si>
    <t>с К=4,21</t>
  </si>
  <si>
    <t xml:space="preserve">Составлен(а) в базовых ценах 2001г. в редакции 2009г. </t>
  </si>
  <si>
    <t>ТСЦ-509-0300 прим.</t>
  </si>
  <si>
    <t>Выключатели автоматические АЕ2046М У3 I-80А</t>
  </si>
  <si>
    <t>шт.</t>
  </si>
  <si>
    <t>ТЕРм08-03-526-02</t>
  </si>
  <si>
    <t>Монтаж: автомат одно-, двух-, трехполюсный, устанавливаемый на конструкции, на ток до 100 А</t>
  </si>
  <si>
    <t>1 шт.</t>
  </si>
  <si>
    <t>ТЕРм08-02-401-01</t>
  </si>
  <si>
    <t>100 м</t>
  </si>
  <si>
    <t>ТЕРм08-02-148-01</t>
  </si>
  <si>
    <t>100 м кабеля</t>
  </si>
  <si>
    <t>ТСЦ-103-0005</t>
  </si>
  <si>
    <t>Трубы стальные сварные водогазопроводные с резьбой черные легкие (неоцинкованные) диаметр условного прохода 40 мм, толщина стенки 3 мм</t>
  </si>
  <si>
    <t>м</t>
  </si>
  <si>
    <t>ТЕРм08-02-409-02</t>
  </si>
  <si>
    <t>ТЕРм10-04-030-04</t>
  </si>
  <si>
    <t>Дополнительная установка на пультах и панелях колодки клеммной на 20 клемм</t>
  </si>
  <si>
    <t>ТЕРм08-02-472-06</t>
  </si>
  <si>
    <t>Проводник заземляющий открыто по строительным основаниям из полосовой стали сечением 100 мм2</t>
  </si>
  <si>
    <t>ТЕРм08-03-573-05</t>
  </si>
  <si>
    <t>Шкаф (пульт) управления навесной, высота, ширина и глубина до 900х600х500 мм</t>
  </si>
  <si>
    <t>ТЕРм11-03-011-01</t>
  </si>
  <si>
    <t>ТЕРм08-02-146-01</t>
  </si>
  <si>
    <t>Итого прямые затраты по смете с учетом коэффициентов к итогам</t>
  </si>
  <si>
    <t xml:space="preserve">      Оборудование</t>
  </si>
  <si>
    <t xml:space="preserve">                 ФГУП "Комбинат "Электрохимприбор"</t>
  </si>
  <si>
    <t>Зам.генерального директора</t>
  </si>
  <si>
    <t>Е.В. Гордеев</t>
  </si>
  <si>
    <t>__________________</t>
  </si>
  <si>
    <t>ЛОКАЛЬНЫЙ СМЕТНЫЙ РАСЧЕТ №  25491</t>
  </si>
  <si>
    <t>антиобледенительную систему кровли. Здание 420. Инв.№7412290</t>
  </si>
  <si>
    <t>Раздел: силовое электрооборудование</t>
  </si>
  <si>
    <t>Основание: проект №24940-14-ЭМ</t>
  </si>
  <si>
    <t>___________________________403,531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</si>
  <si>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</si>
  <si>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_______________________________________________________________________________________________18,674</t>
  </si>
  <si>
    <t>_______________________________________________________________________________________________368,887</t>
  </si>
  <si>
    <t xml:space="preserve">      прочих (ПНР "вхолостую")_______________________________________________________________________________________________</t>
  </si>
  <si>
    <t>_______________________________________________________________________________________________2,271</t>
  </si>
  <si>
    <t>с К=10,48</t>
  </si>
  <si>
    <t>_______________________________________________________________________________________________13,699</t>
  </si>
  <si>
    <t>___________________________27,034</t>
  </si>
  <si>
    <t>_______________________________________________________________________________________________1311,68</t>
  </si>
  <si>
    <t>Материалы________________________________________________279,608</t>
  </si>
  <si>
    <t>Обосно-
вание</t>
  </si>
  <si>
    <t>Обору-
дование</t>
  </si>
  <si>
    <t xml:space="preserve">                           Раздел 1. Демонтажные работы (в здании и пристрое)</t>
  </si>
  <si>
    <t>ТЕРр67-4-1</t>
  </si>
  <si>
    <t>Демонтаж выключателей (автомат  АЕ2056М-100 Iн=80А в РП-2 и ВА57d35 Iн=100А в РП-1)</t>
  </si>
  <si>
    <t>100 шт.</t>
  </si>
  <si>
    <t>ТЕРм08-03-572-04</t>
  </si>
  <si>
    <r>
      <t>Демонтаж блока управления шкафного исполнения или распределительный пункт (шкаф), устанавливаемый на стене, высота и ширина до 1200х1000 мм</t>
    </r>
    <r>
      <rPr>
        <i/>
        <sz val="7"/>
        <rFont val="Arial"/>
        <family val="2"/>
        <charset val="204"/>
      </rPr>
      <t xml:space="preserve">
(Демонтаж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ТЗМ=0,3)</t>
    </r>
  </si>
  <si>
    <t>ТЕРр67-3-1</t>
  </si>
  <si>
    <t>Демонтаж кабеля (АВВГ 3х0+1х25)</t>
  </si>
  <si>
    <t>ТЕРм08-03-523-03</t>
  </si>
  <si>
    <r>
      <t>Демонтаж предохранителя, устанавливаемого на изоляционном основании, на ток до 400 А</t>
    </r>
    <r>
      <rPr>
        <i/>
        <sz val="7"/>
        <rFont val="Arial"/>
        <family val="2"/>
        <charset val="204"/>
      </rPr>
      <t xml:space="preserve">
(Демонтаж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ТЗМ=0,3)</t>
    </r>
  </si>
  <si>
    <t>ТЕРм08-03-523-02</t>
  </si>
  <si>
    <r>
      <t>Демонтаж предохранителя, устанавливаемого на изоляционном основании, на ток до 250 А</t>
    </r>
    <r>
      <rPr>
        <i/>
        <sz val="7"/>
        <rFont val="Arial"/>
        <family val="2"/>
        <charset val="204"/>
      </rPr>
      <t xml:space="preserve">
(Демонтаж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ТЗМ=0,3)</t>
    </r>
  </si>
  <si>
    <t>Итого прямые затраты по разделу в ценах 2001г.</t>
  </si>
  <si>
    <t>Итого прямые затраты по разделу с учетом коэффициентов к итогам</t>
  </si>
  <si>
    <t>Итого по разделу 1 Демонтажные работы (в здании и пристрое)</t>
  </si>
  <si>
    <t xml:space="preserve">                           Раздел 2. Монтажные работы</t>
  </si>
  <si>
    <t xml:space="preserve">                           Здание 420</t>
  </si>
  <si>
    <t>ТЕРм08-03-573-04</t>
  </si>
  <si>
    <t>Шкаф (пульт) управления навесной, высота, ширина и глубина до 600х600х350 мм</t>
  </si>
  <si>
    <t>Цена поставщика 2014г.</t>
  </si>
  <si>
    <t>Корпус металлический ЩУ-3/1-0 74 У1 IP54 (MKM51-N-03-54)</t>
  </si>
  <si>
    <r>
      <t>309,03</t>
    </r>
    <r>
      <rPr>
        <i/>
        <sz val="5"/>
        <rFont val="Arial"/>
        <family val="2"/>
        <charset val="204"/>
      </rPr>
      <t xml:space="preserve">
2180,64/1,18/5,98</t>
    </r>
  </si>
  <si>
    <t>ТЕРм08-01-058-01</t>
  </si>
  <si>
    <t>Выключатель нагрузки с приводом ручным</t>
  </si>
  <si>
    <t>Выключатель нагрузки (мини-рубильник) ВН-32 3Р 63А (MNV10-3-063)</t>
  </si>
  <si>
    <r>
      <t>29,76</t>
    </r>
    <r>
      <rPr>
        <i/>
        <sz val="5"/>
        <rFont val="Arial"/>
        <family val="2"/>
        <charset val="204"/>
      </rPr>
      <t xml:space="preserve">
210,00/1,18/5,98</t>
    </r>
  </si>
  <si>
    <t>ТЕРм11-03-001-01</t>
  </si>
  <si>
    <t>Приборы, устанавливаемые на металлоконструкциях, щитах и пультах, масса до 5 кг</t>
  </si>
  <si>
    <t>Шина PE "земля" на DIN-изол тип "Стойка" ШНИ-6х9-8-С-Ж (YNN10-69-8P-K05)</t>
  </si>
  <si>
    <r>
      <t>6,55</t>
    </r>
    <r>
      <rPr>
        <i/>
        <sz val="5"/>
        <rFont val="Arial"/>
        <family val="2"/>
        <charset val="204"/>
      </rPr>
      <t xml:space="preserve">
46,20/1,18/5,98</t>
    </r>
  </si>
  <si>
    <t>ТЕРм08-03-600-02</t>
  </si>
  <si>
    <t>Счетчики, устанавливаемые на готовом основании трехфазные</t>
  </si>
  <si>
    <t>Счетчик активной энергии, 380В, 5...50А, СТЭ-561/П60-1-4М-К4</t>
  </si>
  <si>
    <r>
      <t>238,08</t>
    </r>
    <r>
      <rPr>
        <i/>
        <sz val="5"/>
        <rFont val="Arial"/>
        <family val="2"/>
        <charset val="204"/>
      </rPr>
      <t xml:space="preserve">
1680/1,18/5,98</t>
    </r>
  </si>
  <si>
    <t>Клеммник Полиамид 6.6,12р,110°С,450V, 101A, 25мм.кв.(43812NY)</t>
  </si>
  <si>
    <r>
      <t>48,83</t>
    </r>
    <r>
      <rPr>
        <i/>
        <sz val="5"/>
        <rFont val="Arial"/>
        <family val="2"/>
        <charset val="204"/>
      </rPr>
      <t xml:space="preserve">
344,54/1,18/5,98</t>
    </r>
  </si>
  <si>
    <t>Клеммник Полиамид 6.6,12р,110°С,450V, 76A, 16мм.кв.(43512NY)</t>
  </si>
  <si>
    <r>
      <t>24,65</t>
    </r>
    <r>
      <rPr>
        <i/>
        <sz val="5"/>
        <rFont val="Arial"/>
        <family val="2"/>
        <charset val="204"/>
      </rPr>
      <t xml:space="preserve">
173,91/1,18/5,98</t>
    </r>
  </si>
  <si>
    <t>Клеммник Полиамид 6.6,12р,110°С,450V, 24A, 2,5мм.кв.(43212NY)</t>
  </si>
  <si>
    <r>
      <t>8</t>
    </r>
    <r>
      <rPr>
        <i/>
        <sz val="5"/>
        <rFont val="Arial"/>
        <family val="2"/>
        <charset val="204"/>
      </rPr>
      <t xml:space="preserve">
56,44/1,18/5,98</t>
    </r>
  </si>
  <si>
    <t>ТЕРм08-01-087-03</t>
  </si>
  <si>
    <t>Металлические конструкции</t>
  </si>
  <si>
    <t>1 т</t>
  </si>
  <si>
    <r>
      <t>Монтаж: кабель двух-четырехжильный сечением жилы до 16 мм2 с креплением накладными скобами, полосками с установкой ответвительных коробок</t>
    </r>
    <r>
      <rPr>
        <i/>
        <sz val="7"/>
        <rFont val="Arial"/>
        <family val="2"/>
        <charset val="204"/>
      </rPr>
      <t xml:space="preserve">
(1.8.3.ОП При производстве работ на высоте свыше расстояний, указанных в вводных указаниях к разделам сборника: при высоте свыше 2 до 8 м ОЗП=1,05; ТЗ=1,05)</t>
    </r>
  </si>
  <si>
    <t>Коробка ответвительная с кабельными вводами, IP55,300х220х120 (54300)</t>
  </si>
  <si>
    <r>
      <t>120,4</t>
    </r>
    <r>
      <rPr>
        <i/>
        <sz val="5"/>
        <rFont val="Arial"/>
        <family val="2"/>
        <charset val="204"/>
      </rPr>
      <t xml:space="preserve">
849,59/1,18/5,98</t>
    </r>
  </si>
  <si>
    <r>
      <t>Монтаж: кабель до 35 кВ в проложенных трубах, блоках и коробах, масса 1 м кабеля до 1 кг</t>
    </r>
    <r>
      <rPr>
        <i/>
        <sz val="7"/>
        <rFont val="Arial"/>
        <family val="2"/>
        <charset val="204"/>
      </rPr>
      <t xml:space="preserve">
(1.8.3.ОП При производстве работ на высоте свыше расстояний, указанных в вводных указаниях к разделам сборника: при высоте свыше 2 до 8 м ОЗП=1,05; ТЗ=1,05)</t>
    </r>
  </si>
  <si>
    <r>
      <t>Кабель до 35 кВ в проложенных трубах, блоках и коробах, масса 1 м кабеля до 1 кг</t>
    </r>
    <r>
      <rPr>
        <i/>
        <sz val="7"/>
        <rFont val="Arial"/>
        <family val="2"/>
        <charset val="204"/>
      </rPr>
      <t xml:space="preserve">
(1.8.3.ОППри производстве работ на высоте свыше расстояний, указанных в вводных указаниях к разделам сборника: при высоте свыше 15 до 30 м (прокладка по ограждению) ОЗП=1,25; ТЗ=1,25)</t>
    </r>
  </si>
  <si>
    <t>Кабель ВВГнг(А)-0,66, силовой медный с ПВХ изоляцией в оболочке из ПВХ пластиката пониженной горючести  сеч. 5х10</t>
  </si>
  <si>
    <t>1000м</t>
  </si>
  <si>
    <r>
      <t>42275,1</t>
    </r>
    <r>
      <rPr>
        <i/>
        <sz val="5"/>
        <rFont val="Arial"/>
        <family val="2"/>
        <charset val="204"/>
      </rPr>
      <t xml:space="preserve">
298310/1,18/5,98</t>
    </r>
  </si>
  <si>
    <t>Кабель ВВГнг(А)-0,66, силовой медный с ПВХ изоляцией в оболочке из ПВХ пластиката пониженной горючести  сеч. 5х16</t>
  </si>
  <si>
    <r>
      <t>67949,66</t>
    </r>
    <r>
      <rPr>
        <i/>
        <sz val="5"/>
        <rFont val="Arial"/>
        <family val="2"/>
        <charset val="204"/>
      </rPr>
      <t xml:space="preserve">
479480/1,18/5,98</t>
    </r>
  </si>
  <si>
    <t>Кабель ВВГнг(А)-0,66,силовой медный с ПВХ изоляцией в оболочке из ПВХ пластиката пониженной горючести сеч. 5х25</t>
  </si>
  <si>
    <r>
      <t>97375,43</t>
    </r>
    <r>
      <rPr>
        <i/>
        <sz val="5"/>
        <rFont val="Arial"/>
        <family val="2"/>
        <charset val="204"/>
      </rPr>
      <t xml:space="preserve">
687120/1,18/5,98</t>
    </r>
  </si>
  <si>
    <t>Кабель КВВГнг(А),контрольный медный с ПВХ изоляцией в оболочке из ПВХ пластиката пониженной горючести сеч. 5х1,5</t>
  </si>
  <si>
    <r>
      <t>8473,16</t>
    </r>
    <r>
      <rPr>
        <i/>
        <sz val="5"/>
        <rFont val="Arial"/>
        <family val="2"/>
        <charset val="204"/>
      </rPr>
      <t xml:space="preserve">
59790/1,18/5,98</t>
    </r>
  </si>
  <si>
    <t>Кабель КВПЭфнг(А)-LS-5е, симметричный для локальных компьютерных сетей (FTR) категории 5е с пониженным дымо- и газовыделением, медный, с изоляцией из сплошного полиэтилена, в общем экране из алюмолавсановой ленты из медной луженой проволоки, сечением 4х2х0,52</t>
  </si>
  <si>
    <r>
      <t>3239,75</t>
    </r>
    <r>
      <rPr>
        <i/>
        <sz val="5"/>
        <rFont val="Arial"/>
        <family val="2"/>
        <charset val="204"/>
      </rPr>
      <t xml:space="preserve">
22861/1,18/5,98</t>
    </r>
  </si>
  <si>
    <t>ТЕРм08-02-407-02</t>
  </si>
  <si>
    <r>
      <t>Труба стальная по установленным конструкциям, по стенам с креплением скобами, диаметр до 40 мм</t>
    </r>
    <r>
      <rPr>
        <i/>
        <sz val="7"/>
        <rFont val="Arial"/>
        <family val="2"/>
        <charset val="204"/>
      </rPr>
      <t xml:space="preserve">
(1.8.3.ОППри производстве работ на высоте свыше расстояний, указанных в вводных указаниях к разделам сборника: при высоте свыше 2 до 8 м ОЗП=1,05; ТЗ=1,05)</t>
    </r>
  </si>
  <si>
    <t>ТСЦ-103-0004</t>
  </si>
  <si>
    <t>Трубы стальные сварные водогазопроводные с резьбой черные легкие (неоцинкованные) диаметр условного прохода 32 мм, толщина стенки 2,8 мм</t>
  </si>
  <si>
    <t>ТЕРм08-02-409-01</t>
  </si>
  <si>
    <r>
      <t>Труба винипластовая по установленным конструкциям, по стенам и колоннам с креплением скобами, диаметр до 25 мм</t>
    </r>
    <r>
      <rPr>
        <i/>
        <sz val="7"/>
        <rFont val="Arial"/>
        <family val="2"/>
        <charset val="204"/>
      </rPr>
      <t xml:space="preserve">
(1.8.3.ОППри производстве работ на высоте свыше расстояний, указанных в вводных указаниях к разделам сборника: при высоте свыше 2 до 8 м ОЗП=1,05; ТЗ=1,05)</t>
    </r>
  </si>
  <si>
    <t>Труба гофр. DN17мм, ПВ-0, Dвн 16,8 мм, Dнар 21,2 мм, полиамид 6, цвет тёмно-серый, с протяжкой (PA611721F0)</t>
  </si>
  <si>
    <r>
      <t>9,45</t>
    </r>
    <r>
      <rPr>
        <i/>
        <sz val="5"/>
        <rFont val="Arial"/>
        <family val="2"/>
        <charset val="204"/>
      </rPr>
      <t xml:space="preserve">
66,7/1,18/5,98</t>
    </r>
  </si>
  <si>
    <t>Втулка соединительная резьба М20х1,5 (PADM20)</t>
  </si>
  <si>
    <r>
      <t>10,41</t>
    </r>
    <r>
      <rPr>
        <i/>
        <sz val="5"/>
        <rFont val="Arial"/>
        <family val="2"/>
        <charset val="204"/>
      </rPr>
      <t xml:space="preserve">
73,44/1,18/5,98</t>
    </r>
  </si>
  <si>
    <t>Муфта труба-коробка DN 17 мм, M20х1,5, полиамид (PAM17M20N)</t>
  </si>
  <si>
    <r>
      <t>14,47</t>
    </r>
    <r>
      <rPr>
        <i/>
        <sz val="5"/>
        <rFont val="Arial"/>
        <family val="2"/>
        <charset val="204"/>
      </rPr>
      <t xml:space="preserve">
102,13/1,18/5,98</t>
    </r>
  </si>
  <si>
    <t>Гайка с метрической резьбой М20х1,5, полиамид (PAGM20N)</t>
  </si>
  <si>
    <r>
      <t>2,17</t>
    </r>
    <r>
      <rPr>
        <i/>
        <sz val="5"/>
        <rFont val="Arial"/>
        <family val="2"/>
        <charset val="204"/>
      </rPr>
      <t xml:space="preserve">
15,28/1,18/5,98</t>
    </r>
  </si>
  <si>
    <r>
      <t>Труба винипластовая по установленным конструкциям, по стенам и колоннам с креплением скобами, диаметр до 50 мм</t>
    </r>
    <r>
      <rPr>
        <i/>
        <sz val="7"/>
        <rFont val="Arial"/>
        <family val="2"/>
        <charset val="204"/>
      </rPr>
      <t xml:space="preserve">
(1.8.3.ОППри производстве работ на высоте свыше расстояний, указанных в вводных указаниях к разделам сборника: при высоте свыше 15 до 30 м (прокладка по ограждению) ОЗП=1,25; ТЗ=1,25)</t>
    </r>
  </si>
  <si>
    <t>Труба гофр. DN36мм, ПВ-0, Dвн 36,3 мм, Dнар 42,5 мм, полиамид 6,  с протяжкой (PA613643F0)</t>
  </si>
  <si>
    <r>
      <t>24,45</t>
    </r>
    <r>
      <rPr>
        <i/>
        <sz val="5"/>
        <rFont val="Arial"/>
        <family val="2"/>
        <charset val="204"/>
      </rPr>
      <t xml:space="preserve">
172,50/1,18/5,98</t>
    </r>
  </si>
  <si>
    <t>Втулка соединительная,резьба М40х1,5, (PADM40)</t>
  </si>
  <si>
    <r>
      <t>25,91</t>
    </r>
    <r>
      <rPr>
        <i/>
        <sz val="5"/>
        <rFont val="Arial"/>
        <family val="2"/>
        <charset val="204"/>
      </rPr>
      <t xml:space="preserve">
182,83/1,18/5,98</t>
    </r>
  </si>
  <si>
    <t>Муфта труба-коробка DN 36 мм, резьба M40х1,5, полиамид,  (PAM36M40N)</t>
  </si>
  <si>
    <r>
      <t>35,47</t>
    </r>
    <r>
      <rPr>
        <i/>
        <sz val="5"/>
        <rFont val="Arial"/>
        <family val="2"/>
        <charset val="204"/>
      </rPr>
      <t xml:space="preserve">
250,27/1,18/5,98</t>
    </r>
  </si>
  <si>
    <t>Гайка с метрической резьбой М40х1,5, полиамид, (PAGM40N)</t>
  </si>
  <si>
    <r>
      <t>7,58</t>
    </r>
    <r>
      <rPr>
        <i/>
        <sz val="5"/>
        <rFont val="Arial"/>
        <family val="2"/>
        <charset val="204"/>
      </rPr>
      <t xml:space="preserve">
53,51/1,18/5,98</t>
    </r>
  </si>
  <si>
    <t xml:space="preserve">                           Антиобледенительная система  здания для кровель "Теплоскат"</t>
  </si>
  <si>
    <r>
      <t>43</t>
    </r>
    <r>
      <rPr>
        <i/>
        <sz val="9"/>
        <rFont val="Arial"/>
        <family val="2"/>
        <charset val="204"/>
      </rPr>
      <t xml:space="preserve">
О</t>
    </r>
  </si>
  <si>
    <t>Шкаф управления ШУ-ТС-3-2х32-200</t>
  </si>
  <si>
    <r>
      <t>4134,33</t>
    </r>
    <r>
      <rPr>
        <i/>
        <sz val="5"/>
        <rFont val="Arial"/>
        <family val="2"/>
        <charset val="204"/>
      </rPr>
      <t xml:space="preserve">
20538,53/1,18/4,21</t>
    </r>
  </si>
  <si>
    <r>
      <t>45</t>
    </r>
    <r>
      <rPr>
        <i/>
        <sz val="9"/>
        <rFont val="Arial"/>
        <family val="2"/>
        <charset val="204"/>
      </rPr>
      <t xml:space="preserve">
О</t>
    </r>
  </si>
  <si>
    <t>Регулятор температуры электронный РТ-200 ТЕПЛОСКАТ (Ц:2990руб:1,18:4,19)</t>
  </si>
  <si>
    <r>
      <t>1348,69</t>
    </r>
    <r>
      <rPr>
        <i/>
        <sz val="5"/>
        <rFont val="Arial"/>
        <family val="2"/>
        <charset val="204"/>
      </rPr>
      <t xml:space="preserve">
6700/1,18/4,21</t>
    </r>
  </si>
  <si>
    <r>
      <t>46</t>
    </r>
    <r>
      <rPr>
        <i/>
        <sz val="9"/>
        <rFont val="Arial"/>
        <family val="2"/>
        <charset val="204"/>
      </rPr>
      <t xml:space="preserve">
О</t>
    </r>
  </si>
  <si>
    <t>Датчик температуры TST01 с кабелем</t>
  </si>
  <si>
    <r>
      <t>103,06</t>
    </r>
    <r>
      <rPr>
        <i/>
        <sz val="5"/>
        <rFont val="Arial"/>
        <family val="2"/>
        <charset val="204"/>
      </rPr>
      <t xml:space="preserve">
512/1,18/4,21</t>
    </r>
  </si>
  <si>
    <t>ТЕРм11-03-011-01 Прим.</t>
  </si>
  <si>
    <r>
      <t>Монтаж: регулятор температуры, датчик температуры</t>
    </r>
    <r>
      <rPr>
        <i/>
        <sz val="7"/>
        <rFont val="Arial"/>
        <family val="2"/>
        <charset val="204"/>
      </rPr>
      <t xml:space="preserve">
(1.11.4.ОППри производстве работ на высоте свыше 5 м от уровня земли при работе вне зданий или от уровня пола в зданиях в сооружениях к затратам труда рабочих следует применять коэффициент определяемый по формуле:   К=1 +0,05хМ,  где М - число метров сверх 5.  (Высота здания - 15,8м) ОЗП=1,5; ТЗ=1,5)</t>
    </r>
  </si>
  <si>
    <t>1 компл.</t>
  </si>
  <si>
    <r>
      <t>48</t>
    </r>
    <r>
      <rPr>
        <i/>
        <sz val="9"/>
        <rFont val="Arial"/>
        <family val="2"/>
        <charset val="204"/>
      </rPr>
      <t xml:space="preserve">
О</t>
    </r>
  </si>
  <si>
    <t>Датчик воды TSW01  с кабелем</t>
  </si>
  <si>
    <r>
      <t>151,98</t>
    </r>
    <r>
      <rPr>
        <i/>
        <sz val="5"/>
        <rFont val="Arial"/>
        <family val="2"/>
        <charset val="204"/>
      </rPr>
      <t xml:space="preserve">
755/1,18/4,21</t>
    </r>
  </si>
  <si>
    <r>
      <t>49</t>
    </r>
    <r>
      <rPr>
        <i/>
        <sz val="9"/>
        <rFont val="Arial"/>
        <family val="2"/>
        <charset val="204"/>
      </rPr>
      <t xml:space="preserve">
О</t>
    </r>
  </si>
  <si>
    <t>Датчик осадков ТSP02 с кабелем</t>
  </si>
  <si>
    <r>
      <t>608,72</t>
    </r>
    <r>
      <rPr>
        <i/>
        <sz val="5"/>
        <rFont val="Arial"/>
        <family val="2"/>
        <charset val="204"/>
      </rPr>
      <t xml:space="preserve">
3024/1,18/4,21</t>
    </r>
  </si>
  <si>
    <t>ТЕРм11-03-011-01Прим.</t>
  </si>
  <si>
    <r>
      <t>Монтаж: датчик воды и осадков</t>
    </r>
    <r>
      <rPr>
        <i/>
        <sz val="7"/>
        <rFont val="Arial"/>
        <family val="2"/>
        <charset val="204"/>
      </rPr>
      <t xml:space="preserve">
(1.11.4.ОППри производстве работ на высоте свыше 5 м от уровня земли при работе вне зданий или от уровня пола в зданиях в сооружениях к затратам труда рабочих следует применять коэффициент определяемый по формуле:   К=1 +0,05хМ,  где М - число метров сверх 5.  (Высота здания -15,8м) ОЗП=1,5; ТЗ=1,5)</t>
    </r>
  </si>
  <si>
    <r>
      <t>51</t>
    </r>
    <r>
      <rPr>
        <i/>
        <sz val="9"/>
        <rFont val="Arial"/>
        <family val="2"/>
        <charset val="204"/>
      </rPr>
      <t xml:space="preserve">
О</t>
    </r>
  </si>
  <si>
    <t>Блок питания для датчика осадков БПДО</t>
  </si>
  <si>
    <r>
      <t>312,01</t>
    </r>
    <r>
      <rPr>
        <i/>
        <sz val="5"/>
        <rFont val="Arial"/>
        <family val="2"/>
        <charset val="204"/>
      </rPr>
      <t xml:space="preserve">
1550/1,18/4,21</t>
    </r>
  </si>
  <si>
    <r>
      <t>Монтаж: блок питания БПДО</t>
    </r>
    <r>
      <rPr>
        <i/>
        <sz val="7"/>
        <rFont val="Arial"/>
        <family val="2"/>
        <charset val="204"/>
      </rPr>
      <t xml:space="preserve">
(1.11.4.ОППри производстве работ на высоте свыше 5 м от уровня земли при работе вне зданий или от уровня пола в зданиях в сооружениях к затратам труда рабочих следует применять коэффициент определяемый по формуле:   К=1 +0,05хМ,  где М - число метров сверх 5.  (Высота здания- 15,8м) ОЗП=1,5; ТЗ=1,5)</t>
    </r>
  </si>
  <si>
    <t>Саморегулирующаяся электрическая нагревательная лента 25НТА2-ВТ</t>
  </si>
  <si>
    <r>
      <t>90,97</t>
    </r>
    <r>
      <rPr>
        <i/>
        <sz val="5"/>
        <rFont val="Arial"/>
        <family val="2"/>
        <charset val="204"/>
      </rPr>
      <t xml:space="preserve">
641,92/1,18/5,98</t>
    </r>
  </si>
  <si>
    <t>ТЕРм08-02-146-01Прим.</t>
  </si>
  <si>
    <r>
      <t>Монтаж: саморегулирующей электрической нагревательной ленты 25НТА2-ВТ</t>
    </r>
    <r>
      <rPr>
        <i/>
        <sz val="7"/>
        <rFont val="Arial"/>
        <family val="2"/>
        <charset val="204"/>
      </rPr>
      <t xml:space="preserve">
(1.8.3.ОППри производстве работ на высоте свыше расстояний, указанных в вводных указаниях к разделам сборника: при высоте свыше 8 до 15 м ОЗП=1,1; ТЗ=1,1)</t>
    </r>
  </si>
  <si>
    <t>Зажим СР.23.2-50 М -крепление 2-х ниток кабеля</t>
  </si>
  <si>
    <r>
      <t>2,45</t>
    </r>
    <r>
      <rPr>
        <i/>
        <sz val="5"/>
        <rFont val="Arial"/>
        <family val="2"/>
        <charset val="204"/>
      </rPr>
      <t xml:space="preserve">
17,26/1,18/5,98</t>
    </r>
  </si>
  <si>
    <t>ТСЦ-101-0241 Прим.</t>
  </si>
  <si>
    <t>Заклепки с полукруглой головкой 4х12 мм (456 шт.)</t>
  </si>
  <si>
    <t>т</t>
  </si>
  <si>
    <t>Полоса 0,5х15мм М ТС.00</t>
  </si>
  <si>
    <r>
      <t>16,16</t>
    </r>
    <r>
      <rPr>
        <i/>
        <sz val="5"/>
        <rFont val="Arial"/>
        <family val="2"/>
        <charset val="204"/>
      </rPr>
      <t xml:space="preserve">
114/1,18/5,98</t>
    </r>
  </si>
  <si>
    <t>Т-скоба ТС.04 М-переход кабеля из лотка в трубу</t>
  </si>
  <si>
    <r>
      <t>49,6</t>
    </r>
    <r>
      <rPr>
        <i/>
        <sz val="5"/>
        <rFont val="Arial"/>
        <family val="2"/>
        <charset val="204"/>
      </rPr>
      <t xml:space="preserve">
350/1,18/5,98</t>
    </r>
  </si>
  <si>
    <t>Зажим СР.23.1-25М</t>
  </si>
  <si>
    <r>
      <t>2,22</t>
    </r>
    <r>
      <rPr>
        <i/>
        <sz val="5"/>
        <rFont val="Arial"/>
        <family val="2"/>
        <charset val="204"/>
      </rPr>
      <t xml:space="preserve">
15,69/1,18/5,98</t>
    </r>
  </si>
  <si>
    <t>Зажим СР/Т.23.1-25М-крепление троса к одной нитке кабеля в трубе</t>
  </si>
  <si>
    <t>Трос стальной D=2,8мм</t>
  </si>
  <si>
    <r>
      <t>7,09</t>
    </r>
    <r>
      <rPr>
        <i/>
        <sz val="5"/>
        <rFont val="Arial"/>
        <family val="2"/>
        <charset val="204"/>
      </rPr>
      <t xml:space="preserve">
50/1,18/5,98</t>
    </r>
  </si>
  <si>
    <t>Зажим СР/Т.23.2-50М-крепление троса к двум  ниткам кабеля в ендове</t>
  </si>
  <si>
    <r>
      <t>2,67</t>
    </r>
    <r>
      <rPr>
        <i/>
        <sz val="5"/>
        <rFont val="Arial"/>
        <family val="2"/>
        <charset val="204"/>
      </rPr>
      <t xml:space="preserve">
18,83/1,18/5,98</t>
    </r>
  </si>
  <si>
    <t>Комплект для заделки TKL (с учетом клея-герметика)</t>
  </si>
  <si>
    <r>
      <t>50</t>
    </r>
    <r>
      <rPr>
        <i/>
        <sz val="5"/>
        <rFont val="Arial"/>
        <family val="2"/>
        <charset val="204"/>
      </rPr>
      <t xml:space="preserve">
352,82/1,18/5,98</t>
    </r>
  </si>
  <si>
    <t>Комплект для заделки TKR  (с учетом клея-герметика)</t>
  </si>
  <si>
    <t>Наконечник DT-25 медный прессованный кабельный (UNP22-025-07-08)</t>
  </si>
  <si>
    <r>
      <t>8,33</t>
    </r>
    <r>
      <rPr>
        <i/>
        <sz val="5"/>
        <rFont val="Arial"/>
        <family val="2"/>
        <charset val="204"/>
      </rPr>
      <t xml:space="preserve">
58,80/1,18/5,98</t>
    </r>
  </si>
  <si>
    <t>Наконечник DT-16 медный прессованный кабельный (UNP22-016-06-08)</t>
  </si>
  <si>
    <r>
      <t>5,75</t>
    </r>
    <r>
      <rPr>
        <i/>
        <sz val="5"/>
        <rFont val="Arial"/>
        <family val="2"/>
        <charset val="204"/>
      </rPr>
      <t xml:space="preserve">
40,60/1,18/5,98</t>
    </r>
  </si>
  <si>
    <t xml:space="preserve">                           Пристрой здания 420</t>
  </si>
  <si>
    <t>ТЕРм08-03-572-07</t>
  </si>
  <si>
    <t>Блок управления шкафного исполнения или распределительный пункт (шкаф), устанавливаемый на полу, высота и ширина до 1700х1100 мм</t>
  </si>
  <si>
    <t>Шкаф силовой распределительный, напольный ШР11-73518-54, IP54, У1, 1600х700х300</t>
  </si>
  <si>
    <r>
      <t>3868,83</t>
    </r>
    <r>
      <rPr>
        <i/>
        <sz val="5"/>
        <rFont val="Arial"/>
        <family val="2"/>
        <charset val="204"/>
      </rPr>
      <t xml:space="preserve">
27300/1,18/5,98</t>
    </r>
  </si>
  <si>
    <t>ТЕРм08-03-523-01</t>
  </si>
  <si>
    <t>Предохранитель, устанавливаемый на изоляционном основании, на ток до 100 А</t>
  </si>
  <si>
    <t>Предохранитель ПН2-100, Iнпл.вс.=31,5А</t>
  </si>
  <si>
    <r>
      <t>8,17</t>
    </r>
    <r>
      <rPr>
        <i/>
        <sz val="5"/>
        <rFont val="Arial"/>
        <family val="2"/>
        <charset val="204"/>
      </rPr>
      <t xml:space="preserve">
57,63/1,18/5,98</t>
    </r>
  </si>
  <si>
    <t>Предохранитель ПН2-100, Iнпл.вс.=63А</t>
  </si>
  <si>
    <t>Выключатель нагрузки (мини-рубильник) ВН-32 3Р 40А  (MNV10-3-040)</t>
  </si>
  <si>
    <r>
      <t>23,81</t>
    </r>
    <r>
      <rPr>
        <i/>
        <sz val="5"/>
        <rFont val="Arial"/>
        <family val="2"/>
        <charset val="204"/>
      </rPr>
      <t xml:space="preserve">
168,00/1,18/5,98</t>
    </r>
  </si>
  <si>
    <t>Клеммник Полиамид 6.6,12р,110°С,450V, 32A, 4мм.кв.(43312NY)</t>
  </si>
  <si>
    <r>
      <t>9,29</t>
    </r>
    <r>
      <rPr>
        <i/>
        <sz val="5"/>
        <rFont val="Arial"/>
        <family val="2"/>
        <charset val="204"/>
      </rPr>
      <t xml:space="preserve">
65,52/1,18/5,98</t>
    </r>
  </si>
  <si>
    <t>Коробка ответвит. с кабельными вводами, IP55, 190х140х70мм (54100)</t>
  </si>
  <si>
    <r>
      <t>52,97</t>
    </r>
    <r>
      <rPr>
        <i/>
        <sz val="5"/>
        <rFont val="Arial"/>
        <family val="2"/>
        <charset val="204"/>
      </rPr>
      <t xml:space="preserve">
373,80/1,18/5,98</t>
    </r>
  </si>
  <si>
    <t>Кабель ВВГнг(А) -0,66 силовой медный с ПВХ изоляцией в оболочке из ПВХ пластиката пониженной горючести сеч. 5х4</t>
  </si>
  <si>
    <r>
      <t>15258,49</t>
    </r>
    <r>
      <rPr>
        <i/>
        <sz val="5"/>
        <rFont val="Arial"/>
        <family val="2"/>
        <charset val="204"/>
      </rPr>
      <t xml:space="preserve">
107670/1,18/5,98</t>
    </r>
  </si>
  <si>
    <t>Кабель КВВГнг(А), контрольный медный с ПВХ изоляцией в оболочке из ПВХ пластиката пониженной горючести сеч. 5х1,5</t>
  </si>
  <si>
    <t>Кабель КВПЭфнг(А)-LS-5е симметричный для локальных компьютерных сетей (FTP), категории 5е с пониженным дымо-и газовыделением, медный, с изоляцией из сплошного полиэтилена, в общем экране из алюмолавсановой ленты из медной луженой проволоки, сеч.4х2х0,52</t>
  </si>
  <si>
    <t>ТЕРм08-02-407-01</t>
  </si>
  <si>
    <r>
      <t>Труба стальная по установленным конструкциям, по стенам с креплением скобами, диаметр до 25 мм</t>
    </r>
    <r>
      <rPr>
        <i/>
        <sz val="7"/>
        <rFont val="Arial"/>
        <family val="2"/>
        <charset val="204"/>
      </rPr>
      <t xml:space="preserve">
(1.8.3.ОППри производстве работ на высоте свыше расстояний, указанных в вводных указаниях к разделам сборника: при высоте свыше 2 до 8 м ОЗП=1,05; ТЗ=1,05)</t>
    </r>
  </si>
  <si>
    <t>ТСЦ-103-0002</t>
  </si>
  <si>
    <t>Трубы стальные сварные водогазопроводные с резьбой черные легкие (неоцинкованные) диаметр условного прохода 20 мм, толщина стенки 2,5 мм</t>
  </si>
  <si>
    <t>Труба винипластовая по установленным конструкциям, по стенам и колоннам с креплением скобами, диаметр до 25 мм</t>
  </si>
  <si>
    <t>Труба гофр. DN17мм, ПВ-0, Dвн 16,8 мм, Dнар 21,2 мм, полиамид 6, с протяжкой (PA611721F0)</t>
  </si>
  <si>
    <t>Муфта труба-коробка DN 17 мм,  резьба M20х1,5, полиамид, (PAM17M20N)</t>
  </si>
  <si>
    <t>Гайка с метрической резьбой М20х1,5, полиамид, (PAGM20N)</t>
  </si>
  <si>
    <t>Труба гофр. DN23мм, ПВ-0, Dвн 22,6 мм, Dнар 28,5 мм, полиамид 6, с протяжкой (PA612329F0)</t>
  </si>
  <si>
    <r>
      <t>13,36</t>
    </r>
    <r>
      <rPr>
        <i/>
        <sz val="5"/>
        <rFont val="Arial"/>
        <family val="2"/>
        <charset val="204"/>
      </rPr>
      <t xml:space="preserve">
94,30/1,18/5,98</t>
    </r>
  </si>
  <si>
    <t>Муфта труба-коробка DN 23 мм,  резьба M25х1,5, полиамид, (PAM23M25N)</t>
  </si>
  <si>
    <r>
      <t>17,53</t>
    </r>
    <r>
      <rPr>
        <i/>
        <sz val="5"/>
        <rFont val="Arial"/>
        <family val="2"/>
        <charset val="204"/>
      </rPr>
      <t xml:space="preserve">
123,70/1,18/5,98</t>
    </r>
  </si>
  <si>
    <t>Гайка с метрической резьбой  М25х1,5, полиамид, (PAGM25N)</t>
  </si>
  <si>
    <r>
      <t>2,68</t>
    </r>
    <r>
      <rPr>
        <i/>
        <sz val="5"/>
        <rFont val="Arial"/>
        <family val="2"/>
        <charset val="204"/>
      </rPr>
      <t xml:space="preserve">
18,93/1,18/5,98</t>
    </r>
  </si>
  <si>
    <t>ТЕРм08-02-144-03</t>
  </si>
  <si>
    <r>
      <t>Отключение  от зажимов жил проводов или кабелей сечением до 16 мм2</t>
    </r>
    <r>
      <rPr>
        <i/>
        <sz val="7"/>
        <rFont val="Arial"/>
        <family val="2"/>
        <charset val="204"/>
      </rPr>
      <t xml:space="preserve">
(Демонтаж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ТЗМ=0,3)</t>
    </r>
  </si>
  <si>
    <t>Присоединение к зажимам жил проводов или кабелей сечением до 16 мм2</t>
  </si>
  <si>
    <t>ТЕРм08-02-158-14</t>
  </si>
  <si>
    <t>Заделка концевая сухая для 3-4-жильного кабеля с пластмассовой и резиновой изоляцией напряжением до 1 кВ, сечение одной жилы до 35 мм2</t>
  </si>
  <si>
    <t>ТЕРм08-02-144-05</t>
  </si>
  <si>
    <r>
      <t>Отключение  от зажимов жил проводов или кабелей сечением до 70 мм2</t>
    </r>
    <r>
      <rPr>
        <i/>
        <sz val="7"/>
        <rFont val="Arial"/>
        <family val="2"/>
        <charset val="204"/>
      </rPr>
      <t xml:space="preserve">
(Демонтаж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ТЗМ=0,3)</t>
    </r>
  </si>
  <si>
    <t>Присоединение к зажимам жил проводов или кабелей сечением до 70 мм2</t>
  </si>
  <si>
    <t>ТЕРм08-02-144-07</t>
  </si>
  <si>
    <r>
      <t>Отключение  от зажимов жил проводов или кабелей сечением до 240 мм2</t>
    </r>
    <r>
      <rPr>
        <i/>
        <sz val="7"/>
        <rFont val="Arial"/>
        <family val="2"/>
        <charset val="204"/>
      </rPr>
      <t xml:space="preserve">
(Демонтаж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ТЗМ=0,3)</t>
    </r>
  </si>
  <si>
    <t>Присоединение к зажимам жил проводов или кабелей сечением до 240 мм2</t>
  </si>
  <si>
    <t>ТЕРм08-02-158-15</t>
  </si>
  <si>
    <t>Заделка концевая сухая для 3-4-жильного кабеля с пластмассовой и резиновой изоляцией напряжением до 1 кВ, сечение одной жилы до 120 мм2</t>
  </si>
  <si>
    <t>ТЕРм08-03-526-03</t>
  </si>
  <si>
    <t>Автомат одно-, двух-, трехполюсный, устанавливаемый на конструкции на стене или колонне, на ток до 250 А</t>
  </si>
  <si>
    <t>Автомат трехполюсный ВА57Ф35-340010-160А-2000-690АС-УХЛЗ, Iн=160А</t>
  </si>
  <si>
    <r>
      <t>403,51</t>
    </r>
    <r>
      <rPr>
        <i/>
        <sz val="5"/>
        <rFont val="Arial"/>
        <family val="2"/>
        <charset val="204"/>
      </rPr>
      <t xml:space="preserve">
2847,34/1,18/5,98</t>
    </r>
  </si>
  <si>
    <t>Кабель КГВВнг(А)-1 гибкий силовой медный с ПВХ изоляцией в оболочке из ПВХ пластиката пониженной горючести сеч.5х50</t>
  </si>
  <si>
    <r>
      <t>134629,56</t>
    </r>
    <r>
      <rPr>
        <i/>
        <sz val="5"/>
        <rFont val="Arial"/>
        <family val="2"/>
        <charset val="204"/>
      </rPr>
      <t xml:space="preserve">
950000/1,18/5,98</t>
    </r>
  </si>
  <si>
    <t xml:space="preserve">                           Антиобледенительная система  пристроя для кровель "ТЕПЛОСКАТ"</t>
  </si>
  <si>
    <r>
      <t>114</t>
    </r>
    <r>
      <rPr>
        <i/>
        <sz val="9"/>
        <rFont val="Arial"/>
        <family val="2"/>
        <charset val="204"/>
      </rPr>
      <t xml:space="preserve">
О</t>
    </r>
  </si>
  <si>
    <t>Шкаф управления ШУ-ТС-3-2х25-200</t>
  </si>
  <si>
    <r>
      <t>4110,97</t>
    </r>
    <r>
      <rPr>
        <i/>
        <sz val="5"/>
        <rFont val="Arial"/>
        <family val="2"/>
        <charset val="204"/>
      </rPr>
      <t xml:space="preserve">
20422,5/1,18/4,21</t>
    </r>
  </si>
  <si>
    <r>
      <t>116</t>
    </r>
    <r>
      <rPr>
        <i/>
        <sz val="9"/>
        <rFont val="Arial"/>
        <family val="2"/>
        <charset val="204"/>
      </rPr>
      <t xml:space="preserve">
О</t>
    </r>
  </si>
  <si>
    <t>Регулятор температуры электронный РТ-200 ТЕПЛОСКАТ</t>
  </si>
  <si>
    <r>
      <t>117</t>
    </r>
    <r>
      <rPr>
        <i/>
        <sz val="9"/>
        <rFont val="Arial"/>
        <family val="2"/>
        <charset val="204"/>
      </rPr>
      <t xml:space="preserve">
О</t>
    </r>
  </si>
  <si>
    <r>
      <t>Монтаж: датчик температуры и регулятор температуры</t>
    </r>
    <r>
      <rPr>
        <i/>
        <sz val="7"/>
        <rFont val="Arial"/>
        <family val="2"/>
        <charset val="204"/>
      </rPr>
      <t xml:space="preserve">
(1.11.4.ОППри производстве работ на высоте свыше 5 м от уровня земли при работе вне зданий или от уровня пола в зданиях в сооружениях к затратам труда рабочих следует применять коэффициент определяемый по формуле:   К=1 +0,05хМ,  где М - число метров сверх 5.  (Высота пристроя - 10м) ОЗП=1,25; ТЗ=1,25)</t>
    </r>
  </si>
  <si>
    <r>
      <t>119</t>
    </r>
    <r>
      <rPr>
        <i/>
        <sz val="9"/>
        <rFont val="Arial"/>
        <family val="2"/>
        <charset val="204"/>
      </rPr>
      <t xml:space="preserve">
О</t>
    </r>
  </si>
  <si>
    <r>
      <t>Монтаж: датчик осадков</t>
    </r>
    <r>
      <rPr>
        <i/>
        <sz val="7"/>
        <rFont val="Arial"/>
        <family val="2"/>
        <charset val="204"/>
      </rPr>
      <t xml:space="preserve">
(1.11.4.ОППри производстве работ на высоте свыше 5 м от уровня земли при работе вне зданий или от уровня пола в зданиях в сооружениях к затратам труда рабочих следует применять коэффициент определяемый по формуле:   К=1 +0,05хМ,  где М - число метров сверх 5.  (Высота пристроя -10м) ОЗП=1,25; ТЗ=1,25)</t>
    </r>
  </si>
  <si>
    <r>
      <t>121</t>
    </r>
    <r>
      <rPr>
        <i/>
        <sz val="9"/>
        <rFont val="Arial"/>
        <family val="2"/>
        <charset val="204"/>
      </rPr>
      <t xml:space="preserve">
О</t>
    </r>
  </si>
  <si>
    <r>
      <t>Монтаж: блок питания БПДО</t>
    </r>
    <r>
      <rPr>
        <i/>
        <sz val="7"/>
        <rFont val="Arial"/>
        <family val="2"/>
        <charset val="204"/>
      </rPr>
      <t xml:space="preserve">
(1.11.4.ОППри производстве работ на высоте свыше 5 м от уровня земли при работе вне зданий или от уровня пола в зданиях в сооружениях к затратам труда рабочих следует применять коэффициент определяемый по формуле:   К=1 +0,05хМ,  где М - число метров сверх 5.  (Высота пристроя - 10м) ОЗП=1,25; ТЗ=1,25)</t>
    </r>
  </si>
  <si>
    <t>Саморегулирующаяся электрическая  нагревательная лента 25НТА2-ВТ</t>
  </si>
  <si>
    <t>ТЕРм08-02-146-01 Прим.</t>
  </si>
  <si>
    <r>
      <t>Монтаж: саморегулирующейся электрической  нагревательной ленты</t>
    </r>
    <r>
      <rPr>
        <i/>
        <sz val="7"/>
        <rFont val="Arial"/>
        <family val="2"/>
        <charset val="204"/>
      </rPr>
      <t xml:space="preserve">
(1.8.3.ОППри производстве работ на высоте свыше расстояний, указанных в вводных указаниях к разделам сборника: при высоте свыше 8 до 15 м ОЗП=1,1; ТЗ=1,1)</t>
    </r>
  </si>
  <si>
    <t>Заклепки с полукруглой головкой 4х12 мм (700 шт.)</t>
  </si>
  <si>
    <t>Комплект для заделки TKL ( с учетом клея-герметика)</t>
  </si>
  <si>
    <t>Комплект для заделки TKR</t>
  </si>
  <si>
    <t>Итого по разделу 2 Монтажные работы</t>
  </si>
  <si>
    <t xml:space="preserve">                           Раздел 3. Наружные сети (монтажные работы)</t>
  </si>
  <si>
    <t>ТЕРм08-02-142-01</t>
  </si>
  <si>
    <t>Устройство постели при одном кабеле в траншее</t>
  </si>
  <si>
    <t>ТСЦ-408-0122</t>
  </si>
  <si>
    <t>Песок природный для строительных работ средний</t>
  </si>
  <si>
    <t>м3</t>
  </si>
  <si>
    <t>ТЕРм08-02-143-01</t>
  </si>
  <si>
    <t>Покрытие кабеля, проложенного в траншее кирпичом одного кабеля</t>
  </si>
  <si>
    <t>ТСЦ-404-0005</t>
  </si>
  <si>
    <t>Кирпич керамический одинарный, размером 250х120х65 мм, марка 100</t>
  </si>
  <si>
    <t>1000 шт.</t>
  </si>
  <si>
    <t>ТЕР22-01-011-03</t>
  </si>
  <si>
    <r>
      <t>Укладка стальных водопроводных труб  диаметром 100 мм ( в траншее)</t>
    </r>
    <r>
      <rPr>
        <i/>
        <sz val="7"/>
        <rFont val="Arial"/>
        <family val="2"/>
        <charset val="204"/>
      </rPr>
      <t xml:space="preserve">
10 631,75 = 102 266,83 - 1004 x 91,27</t>
    </r>
  </si>
  <si>
    <t>1 км</t>
  </si>
  <si>
    <t>ТСЦ-103-0010</t>
  </si>
  <si>
    <t>Трубы стальные сварные водогазопроводные с резьбой черные легкие (неоцинкованные) диаметр условного прохода 100 мм, толщина стенки 4 мм</t>
  </si>
  <si>
    <t>ТЕР22-01-001-01</t>
  </si>
  <si>
    <t>Укладка асбестоцементных водопроводных труб с соединением при помощи асбестоцементных муфт диаметром 100 мм</t>
  </si>
  <si>
    <t>1 км трубопровода</t>
  </si>
  <si>
    <t>Кабель до 35 кВ в проложенных трубах, блоках и коробах, масса 1 м кабеля до 1 кг ( в траншее)</t>
  </si>
  <si>
    <r>
      <t>Кабель до 35 кВ в проложенных трубах, блоках и коробах, масса 1 м кабеля до 1 кг (по стене)</t>
    </r>
    <r>
      <rPr>
        <i/>
        <sz val="7"/>
        <rFont val="Arial"/>
        <family val="2"/>
        <charset val="204"/>
      </rPr>
      <t xml:space="preserve">
(Т.ч. п.1.8.3 Производство работ на высоте св.2 до 8 м ОЗП=1,05; ТЗ=1,05)</t>
    </r>
  </si>
  <si>
    <r>
      <t>Кабель до 35 кВ с креплением накладными скобами, масса 1 м кабеля до 0,5 кг</t>
    </r>
    <r>
      <rPr>
        <i/>
        <sz val="7"/>
        <rFont val="Arial"/>
        <family val="2"/>
        <charset val="204"/>
      </rPr>
      <t xml:space="preserve">
(Т.ч. п.1.8.3 Производство работ на высоте св.2 до 8 м ОЗП=1,05; ТЗ=1,05)</t>
    </r>
  </si>
  <si>
    <t>Кабель силовой медный с ПВХ изоляцией с защитным покровом типа ВБбШв-1 сеч. 3х95+1х50</t>
  </si>
  <si>
    <r>
      <t>155886,85</t>
    </r>
    <r>
      <rPr>
        <i/>
        <sz val="5"/>
        <rFont val="Arial"/>
        <family val="2"/>
        <charset val="204"/>
      </rPr>
      <t xml:space="preserve">
1100000/1,18/5,98</t>
    </r>
  </si>
  <si>
    <t>Концевая  термоусаживаемая муфта  4КВ(Н)Тп-1-70/120 для 4-х жильного кабеля на напряжение до 1кВ сечением 95мм2</t>
  </si>
  <si>
    <r>
      <t>99,34</t>
    </r>
    <r>
      <rPr>
        <i/>
        <sz val="5"/>
        <rFont val="Arial"/>
        <family val="2"/>
        <charset val="204"/>
      </rPr>
      <t xml:space="preserve">
701/1,18/5,98</t>
    </r>
  </si>
  <si>
    <t>ТЕРм08-02-165-03</t>
  </si>
  <si>
    <t>Муфта концевая эпоксидная для 3-жильного кабеля напряжением 1 кВ, сечение одной жилы до 185 мм2</t>
  </si>
  <si>
    <t>ТЕРм08-02-144-06</t>
  </si>
  <si>
    <r>
      <t>Отключение  от зажимов жил проводов или кабелей сечением до 150 мм2</t>
    </r>
    <r>
      <rPr>
        <i/>
        <sz val="7"/>
        <rFont val="Arial"/>
        <family val="2"/>
        <charset val="204"/>
      </rPr>
      <t xml:space="preserve">
(Демонтаж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ТЗМ=0,3)</t>
    </r>
  </si>
  <si>
    <t>Присоединение к зажимам жил проводов или кабелей сечением до 150 мм2</t>
  </si>
  <si>
    <t>Наконечник DT-95 медный прессованный кабельный (UNP22-095-13-12)</t>
  </si>
  <si>
    <r>
      <t>28,87</t>
    </r>
    <r>
      <rPr>
        <i/>
        <sz val="5"/>
        <rFont val="Arial"/>
        <family val="2"/>
        <charset val="204"/>
      </rPr>
      <t xml:space="preserve">
203,70/1,18/5,98</t>
    </r>
  </si>
  <si>
    <t>Наконечник DT-50 медный прессованный кабельный  (UNP22-050-09-10)</t>
  </si>
  <si>
    <r>
      <t>15,97</t>
    </r>
    <r>
      <rPr>
        <i/>
        <sz val="5"/>
        <rFont val="Arial"/>
        <family val="2"/>
        <charset val="204"/>
      </rPr>
      <t xml:space="preserve">
112,70/1,18/5,98</t>
    </r>
  </si>
  <si>
    <t>Предохранитель, устанавливаемый на изоляционном основании, на ток до 400 А</t>
  </si>
  <si>
    <t>Предохранитель ПН2-400, Iнпл.вс.=400А</t>
  </si>
  <si>
    <r>
      <t>23,24</t>
    </r>
    <r>
      <rPr>
        <i/>
        <sz val="5"/>
        <rFont val="Arial"/>
        <family val="2"/>
        <charset val="204"/>
      </rPr>
      <t xml:space="preserve">
164/1,18/5,98</t>
    </r>
  </si>
  <si>
    <t>Предохранитель, устанавливаемый на изоляционном основании, на ток до 250 А</t>
  </si>
  <si>
    <t>Предохранитель ППН-35, Iнпл.вс.=250А</t>
  </si>
  <si>
    <r>
      <t>60,65</t>
    </r>
    <r>
      <rPr>
        <i/>
        <sz val="5"/>
        <rFont val="Arial"/>
        <family val="2"/>
        <charset val="204"/>
      </rPr>
      <t xml:space="preserve">
428/1,18/5,98</t>
    </r>
  </si>
  <si>
    <t>ТЕРм08-02-374-03</t>
  </si>
  <si>
    <t>Устройство ввода в здание в стальной трубе, провод сечением до 16 мм2, количество проводов в линии 4</t>
  </si>
  <si>
    <t>ТЕРм08-02-155-01</t>
  </si>
  <si>
    <r>
      <t>Герметизация проходов при вводе кабелей в помещения уплотнительной массой</t>
    </r>
    <r>
      <rPr>
        <i/>
        <sz val="7"/>
        <rFont val="Arial"/>
        <family val="2"/>
        <charset val="204"/>
      </rPr>
      <t xml:space="preserve">
9,67 = 22,58 - 0,72 x 17,93</t>
    </r>
  </si>
  <si>
    <t>1 проход кабеля</t>
  </si>
  <si>
    <t>Пена однокомпонентная огнезащитная бал.740мл (DF 1201)</t>
  </si>
  <si>
    <t>бал.</t>
  </si>
  <si>
    <r>
      <t>2,07</t>
    </r>
    <r>
      <rPr>
        <i/>
        <sz val="5"/>
        <rFont val="Arial"/>
        <family val="2"/>
        <charset val="204"/>
      </rPr>
      <t xml:space="preserve">
1458,99/1,18/598</t>
    </r>
  </si>
  <si>
    <t>ТЕРр69-4-1</t>
  </si>
  <si>
    <t>Заделка отверстий в местах прохода трубопроводов в стенах и перегородках оштукатуренных</t>
  </si>
  <si>
    <t>100 отверстий</t>
  </si>
  <si>
    <t>Итого по разделу 3 Наружные сети (монтажные работы)</t>
  </si>
  <si>
    <t xml:space="preserve">                           Раздел 4. Строительные работы</t>
  </si>
  <si>
    <t xml:space="preserve">                           Земляные работы</t>
  </si>
  <si>
    <t>ТЕР01-01-009-09</t>
  </si>
  <si>
    <t>Разработка грунта в траншеях экскаватором «обратная лопата» с ковшом вместимостью 0,65 (0,5-1) м3, группа грунтов 3</t>
  </si>
  <si>
    <t>1000 м3</t>
  </si>
  <si>
    <t>ТЕР01-01-033-05</t>
  </si>
  <si>
    <t>Засыпка траншей и котлованов с перемещением грунта до 5 м бульдозерами мощностью 79 кВт (108 л.с.), группа грунтов 2</t>
  </si>
  <si>
    <t>1000 м3 грунта</t>
  </si>
  <si>
    <t>ТЕР01-01-036-02</t>
  </si>
  <si>
    <t>Планировка площадей бульдозерами мощностью 79 кВт (108 л.с.)</t>
  </si>
  <si>
    <t>1000 м2</t>
  </si>
  <si>
    <t>ТЕР01-02-005-01</t>
  </si>
  <si>
    <t>Уплотнение грунта пневматическими трамбовками, группа грунтов 1-2</t>
  </si>
  <si>
    <t>100 м3 уплотненного грунта</t>
  </si>
  <si>
    <t xml:space="preserve">                           Вскрытие и восстановление асфальтового покрытия  S=26 м2</t>
  </si>
  <si>
    <t>ТЕР27-03-008-04</t>
  </si>
  <si>
    <t>Разборка покрытий и оснований асфальтобетонных</t>
  </si>
  <si>
    <t>100 м3 конструкций</t>
  </si>
  <si>
    <t>ТЕР27-03-008-02</t>
  </si>
  <si>
    <t>Разборка покрытий и оснований щебеночных</t>
  </si>
  <si>
    <t>ТЕР27-04-005-01</t>
  </si>
  <si>
    <t>Устройство оснований толщиной 15 см из щебня фракции 40-70 мм при укатке каменных материалов с пределом прочности на сжатие свыше 98,1 МПа (1000 кгс/см2) однослойных</t>
  </si>
  <si>
    <t>1000 м2 основания</t>
  </si>
  <si>
    <t>ТЕР27-06-026-01</t>
  </si>
  <si>
    <t>Розлив битума (0,8кг на 1м2)</t>
  </si>
  <si>
    <t>ТЕР27-06-020-01</t>
  </si>
  <si>
    <t>Устройство покрытия толщиной 4 см из горячих асфальтобетонных смесей плотных мелкозернистых типа АБВ, плотность каменных материалов 2,5-2,9 т/м3</t>
  </si>
  <si>
    <t>1000 м2 покрытия</t>
  </si>
  <si>
    <t>ТЕР27-06-021-01</t>
  </si>
  <si>
    <r>
      <t>На каждые 0,5 см изменения толщины покрытия добавлять или исключать к расценке 27-06-020-01</t>
    </r>
    <r>
      <rPr>
        <i/>
        <sz val="7"/>
        <rFont val="Arial"/>
        <family val="2"/>
        <charset val="204"/>
      </rPr>
      <t xml:space="preserve">
(Поправка на толщину. Всего - 7см ПЗ=6 (ОЗП=6; ЭМ=6 к расх.; ЗПМ=6; МАТ=6 к расх.; ТЗ=6; ТЗМ=6))</t>
    </r>
  </si>
  <si>
    <t>ТЕР06-01-001-01</t>
  </si>
  <si>
    <t>Восстановление отмостки здания после ввода кабеля</t>
  </si>
  <si>
    <t>100 м3</t>
  </si>
  <si>
    <t>Итого по разделу 4 Строительные работы</t>
  </si>
  <si>
    <t xml:space="preserve">                           Раздел 5. Пусконаладочные работы (вхолостую 80%)</t>
  </si>
  <si>
    <t>ТЕРп01-06-021-01</t>
  </si>
  <si>
    <t>Схема разводки трехпроводной системы с количеством панелей (шкафов, ячеек) до 2</t>
  </si>
  <si>
    <t>1 схема</t>
  </si>
  <si>
    <t>ТЕРп01-11-024-01</t>
  </si>
  <si>
    <t>Фазировка электрической линии или трансформатора с сетью напряжением до 1 кВ</t>
  </si>
  <si>
    <t>1 фазировка</t>
  </si>
  <si>
    <t>ТЕРп01-03-002-04</t>
  </si>
  <si>
    <t>Выключатель трехполюсный напряжением до 1 кВ с электромагнитным, тепловым или комбинированным расцепителем, номинальный ток до 50 А</t>
  </si>
  <si>
    <t>ТЕРп01-03-002-05</t>
  </si>
  <si>
    <t>Выключатель трехполюсный напряжением до 1 кВ с электромагнитным, тепловым или комбинированным расцепителем, номинальный ток до 200 А</t>
  </si>
  <si>
    <t>ТЕРп01-11-013-01</t>
  </si>
  <si>
    <t>Замер полного сопротивления цепи «фаза-нуль»</t>
  </si>
  <si>
    <t>1 токоприемник</t>
  </si>
  <si>
    <t>ТЕРп01-11-011-01</t>
  </si>
  <si>
    <t>Проверка наличия цепи между заземлителями и заземленными элементами</t>
  </si>
  <si>
    <t>100 точек</t>
  </si>
  <si>
    <t>ТЕРп01-11-028-01</t>
  </si>
  <si>
    <t>Измерение сопротивления изоляции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</si>
  <si>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1 линия</t>
  </si>
  <si>
    <t>ТЕРп01-11-010-02</t>
  </si>
  <si>
    <t>Измерение сопротивления растеканию тока контура с диагональю до 20 м</t>
  </si>
  <si>
    <t>1 измерение</t>
  </si>
  <si>
    <t>Итого по разделу 5 Пусконаладочные работы (вхолостую 80%)</t>
  </si>
  <si>
    <t>ИТОГИ ПО СМЕТЕ:</t>
  </si>
  <si>
    <t xml:space="preserve">   Районный к-т 4,3%  (Поз. 133, 135, 155-164, 1, 3, 2, 4-6, 8, 10, 14, 20-21, 23-24, 30, 33, 38, 44, 54, 67, 69, 72, 74, 78, 83, 85, 89, 91, 93, 100-109, 111, 113, 115, 124, 129-131, 136-138, 141-144, 147, 149, 151-152, 12, 47, 50, 52, 76, 118, 120, 122, 16, 80, 166-173)</t>
  </si>
  <si>
    <t xml:space="preserve">   Заготовительно-складские расходы на материалы - согласно п.4.64 из МДС 81-35.2004 МАТ=1,02  (Поз. 34-37, 53, 55, 57-66, 94-99, 123, 127-128)</t>
  </si>
  <si>
    <t xml:space="preserve">   Транспортные расходы на оборудование - согласно п.4.60 из МДС 81-35.2004 ПЗ=1,03 (ОЗП=1,03; ЭМ=1,03; МАТ=1,03)  (Поз. 43, 45-46, 48-49, 51, 114, 116-117, 119, 121)</t>
  </si>
  <si>
    <t xml:space="preserve">   Заготовительно-складские расходы на оборудование - согласно п.4.64 из МДС 81-35.2004 ПЗ=1,012 (ОЗП=1,012; ЭМ=1,012; МАТ=1,012)  (Поз. 43, 45-46, 48-49, 51, 114, 116-117, 119, 121)</t>
  </si>
  <si>
    <t xml:space="preserve">   С учетом К=1,3 за выполнение ПНР в электроустановках, находящихся под напряжением с оформлением при этом наряда-допуска или распоряжения прил.1.1 п.3+4=45% (30х45=13,5)% (ТЕРп1) ОЗП=1,135; ТЗ=1,135  (Поз. 166-173)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</si>
  <si>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133, 135, 155-165, 2, 4-6, 8, 10, 14, 20-21, 23-24, 30, 33, 38, 44, 54, 67, 69, 72, 74, 78, 83, 85, 89, 91, 93, 100-109, 111, 113, 115, 124, 129-131, 136-138, 141-144, 147, 149, 151-152, 12, 47, 50, 52, 76, 118, 120, 122, 16, 80)</t>
  </si>
  <si>
    <t xml:space="preserve">   1. На действующих предприятиях (в цехах, корпусах, на производственных площадках) при наличии в зоне производства работ действующего технологического оборудования, что непосредственно влияет на выполнение пусконаладочных работ. ОЗП=1,2; ТЗ=1,2  (Поз. 166-173)</t>
  </si>
  <si>
    <t xml:space="preserve">   Пусконаладочные работы (вхолостую 80%) ПЗ=0,8 (ОЗП=0,8; ЭМ=0,8; ЗПМ=0,8; МАТ=0,8; ТЗ=0,8; ТЗМ=0,8)  (Поз. 166-173)</t>
  </si>
  <si>
    <t xml:space="preserve">   65% ФОТ (от 1108)  (Поз. 166-173)</t>
  </si>
  <si>
    <t xml:space="preserve">   78% ФОТ (от 9)  (Поз. 154)</t>
  </si>
  <si>
    <t xml:space="preserve">   80% ФОТ (от 1161)  (Поз. 12, 47, 50, 52, 76, 118, 120, 122)</t>
  </si>
  <si>
    <t xml:space="preserve">   85% ФОТ (от 78)  (Поз. 1, 3)</t>
  </si>
  <si>
    <t xml:space="preserve">   92% ФОТ (от 163)  (Поз. 16, 80)</t>
  </si>
  <si>
    <t xml:space="preserve">   95% ФОТ (от 23594)  (Поз. 155-158, 2, 4-6, 8, 10, 14, 20-21, 23-24, 30, 33, 38, 44, 54, 67, 69, 72, 74, 78, 83, 85, 89, 91, 93, 100-109, 111, 113, 115, 124, 129-131, 136-138, 141-144, 147, 149, 151-152)</t>
  </si>
  <si>
    <t xml:space="preserve">   105% ФОТ (от 3)  (Поз. 165)</t>
  </si>
  <si>
    <t xml:space="preserve">   130% ФОТ (от 757)  (Поз. 133, 135)</t>
  </si>
  <si>
    <t xml:space="preserve">   142% ФОТ (от 161)  (Поз. 159-164)</t>
  </si>
  <si>
    <t xml:space="preserve">   40% ФОТ (от 1108)  (Поз. 166-173)</t>
  </si>
  <si>
    <t xml:space="preserve">   50% ФОТ (от 119)  (Поз. 154-158)</t>
  </si>
  <si>
    <t xml:space="preserve">   60% ФОТ (от 1161)  (Поз. 12, 47, 50, 52, 76, 118, 120, 122)</t>
  </si>
  <si>
    <t xml:space="preserve">   65% ФОТ (от 23728)  (Поз. 165, 1, 3, 2, 4-6, 8, 10, 14, 20-21, 23-24, 30, 33, 38, 44, 54, 67, 69, 72, 74, 78, 83, 85, 89, 91, 93, 100-109, 111, 113, 115, 124, 129-131, 136-138, 141-144, 147, 149, 151-152, 16, 80)</t>
  </si>
  <si>
    <t xml:space="preserve">   89% ФОТ (от 757)  (Поз. 133, 135)</t>
  </si>
  <si>
    <t xml:space="preserve">   95% ФОТ (от 161)  (Поз. 159-164)</t>
  </si>
  <si>
    <t>Примечание: материал от разборки, пригодный для дальнейшего использования, передается балансодержателю по акту.</t>
  </si>
  <si>
    <t>Начальник отд.078________________________Ковязина Т.М.</t>
  </si>
  <si>
    <t>Составил инженер-сметчик __________________ О.Н.Возжаева</t>
  </si>
  <si>
    <t xml:space="preserve"> 03.09.14г.</t>
  </si>
  <si>
    <t xml:space="preserve"> Проверил ведущий инженер__________________В.В.Воронкова</t>
  </si>
  <si>
    <t>выполнение работ по устройству антиобледенительной системы кровли. Здание 420. Инв.№7412290</t>
  </si>
  <si>
    <t>на выполнение работ по устройству антиобледенительной системы кровли. Здание 420. Инв.№7412290</t>
  </si>
  <si>
    <t>Антиобледенительная система кровли. Здание 420. Инв.№7412290</t>
  </si>
  <si>
    <t>Способ закупки: открытый запрос предложений</t>
  </si>
  <si>
    <t xml:space="preserve"> - 5,73  индекс изменения сметной стоимости СМР к ТЕР 2001  (Письмо Минстроя от 04.08.2014 №15285-ЕС/08 приложение 1 прочие объекты).</t>
  </si>
  <si>
    <t xml:space="preserve"> - 3,76 индекс изменения сметной стоимости оборудования к ТЕР 2001 (Письмо Минстроя от 04.08.2014 №15285-ЕС/08 приложение 5 экономика в целом).</t>
  </si>
  <si>
    <t xml:space="preserve"> - 10,04  индекс изменения сметной стоимости прочих затрат к ТЕР 2001  (Письмо Минстроя от 04.08.2014 №15285-ЕС/08 приложение 1 пусконаладочные работы).</t>
  </si>
  <si>
    <t xml:space="preserve"> - 5,73  индекс изменения сметной стоимости СМР к ТЕР 2001  (Письмо Минстроя от 04.08.2014 №15285-ЕС/08 приложение 1 прочие объекты).                                                                                                                 - 3,76 индекс изменения сметной стоимости оборудования к ТЕР 2001 (Письмо Минстроя от 04.08.2014 №15285-ЕС/08 приложение 5 экономика в целом).                                                          -  10,04  индекс изменения сметной стоимости прочих затрат к ТЕР 2001  (Письмо Минстроя от 04.08.2014 №15285-ЕС/08 приложение 1 пусконаладочные работы).                                                                                                                                                                                                                                      </t>
  </si>
  <si>
    <t>178см85</t>
  </si>
  <si>
    <t>Расчет начальной (максимальной) цены 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</si>
</sst>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&quot;р.&quot;_-;\-* #,##0.00&quot;р.&quot;_-;_-* &quot;-&quot;??&quot;р.&quot;_-;_-@_-"/>
    <numFmt numFmtId="164" formatCode="000000"/>
    <numFmt numFmtId="165" formatCode="0.000"/>
  </numFmts>
  <fonts count="52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7"/>
      <name val="Arial"/>
      <family val="2"/>
      <charset val="204"/>
    </font>
    <font>
      <i/>
      <sz val="10"/>
      <name val="Arial"/>
      <family val="2"/>
      <charset val="204"/>
    </font>
    <font>
      <sz val="8"/>
      <name val="Times New Roman"/>
      <family val="1"/>
      <charset val="204"/>
    </font>
    <font>
      <sz val="9"/>
      <name val="Arial Cyr"/>
      <charset val="204"/>
    </font>
    <font>
      <sz val="11"/>
      <name val="Arial Cyr"/>
      <charset val="204"/>
    </font>
    <font>
      <sz val="11"/>
      <color theme="0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0"/>
      <name val="Times New Roman Cyr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b/>
      <u/>
      <sz val="10"/>
      <name val="Arial"/>
      <family val="2"/>
      <charset val="204"/>
    </font>
    <font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sz val="7"/>
      <name val="Times New Roman"/>
      <family val="1"/>
      <charset val="204"/>
    </font>
    <font>
      <i/>
      <sz val="5"/>
      <name val="Arial"/>
      <family val="2"/>
      <charset val="204"/>
    </font>
    <font>
      <i/>
      <sz val="9"/>
      <name val="Arial"/>
      <family val="2"/>
      <charset val="204"/>
    </font>
    <font>
      <sz val="10"/>
      <color indexed="8"/>
      <name val="Arial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8">
    <xf numFmtId="0" fontId="0" fillId="0" borderId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12" fillId="20" borderId="2" applyNumberFormat="0" applyAlignment="0" applyProtection="0"/>
    <xf numFmtId="0" fontId="12" fillId="20" borderId="2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8" fillId="21" borderId="7" applyNumberFormat="0" applyAlignment="0" applyProtection="0"/>
    <xf numFmtId="0" fontId="18" fillId="21" borderId="7" applyNumberFormat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" fillId="0" borderId="0" applyAlignment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6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1" fillId="0" borderId="0"/>
    <xf numFmtId="0" fontId="37" fillId="0" borderId="0" applyNumberFormat="0" applyFill="0" applyBorder="0" applyAlignment="0" applyProtection="0">
      <alignment vertical="top"/>
      <protection locked="0"/>
    </xf>
    <xf numFmtId="44" fontId="38" fillId="0" borderId="0" applyFont="0" applyFill="0" applyBorder="0" applyAlignment="0" applyProtection="0"/>
  </cellStyleXfs>
  <cellXfs count="194">
    <xf numFmtId="0" fontId="0" fillId="0" borderId="0" xfId="0"/>
    <xf numFmtId="0" fontId="32" fillId="0" borderId="0" xfId="0" applyFont="1" applyAlignment="1">
      <alignment horizontal="right" vertical="top"/>
    </xf>
    <xf numFmtId="0" fontId="32" fillId="0" borderId="0" xfId="0" applyFont="1" applyAlignment="1">
      <alignment horizontal="right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left" vertical="top" wrapText="1"/>
    </xf>
    <xf numFmtId="164" fontId="8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center" vertical="top"/>
    </xf>
    <xf numFmtId="0" fontId="33" fillId="0" borderId="0" xfId="0" applyFont="1" applyAlignment="1">
      <alignment wrapText="1"/>
    </xf>
    <xf numFmtId="0" fontId="34" fillId="0" borderId="0" xfId="0" applyFont="1"/>
    <xf numFmtId="3" fontId="32" fillId="0" borderId="0" xfId="0" applyNumberFormat="1" applyFont="1" applyAlignment="1">
      <alignment horizontal="right" vertical="top"/>
    </xf>
    <xf numFmtId="0" fontId="27" fillId="0" borderId="0" xfId="85" applyFont="1" applyFill="1" applyAlignment="1">
      <alignment wrapText="1"/>
    </xf>
    <xf numFmtId="4" fontId="27" fillId="0" borderId="0" xfId="85" applyNumberFormat="1" applyFont="1" applyFill="1" applyAlignment="1">
      <alignment horizontal="center" vertical="center" wrapText="1"/>
    </xf>
    <xf numFmtId="0" fontId="27" fillId="0" borderId="0" xfId="85" applyFont="1" applyFill="1" applyAlignment="1">
      <alignment vertical="center" wrapText="1"/>
    </xf>
    <xf numFmtId="0" fontId="28" fillId="0" borderId="0" xfId="85" applyFont="1" applyFill="1" applyAlignment="1">
      <alignment wrapText="1"/>
    </xf>
    <xf numFmtId="4" fontId="28" fillId="0" borderId="0" xfId="85" applyNumberFormat="1" applyFont="1" applyFill="1" applyAlignment="1">
      <alignment horizontal="center" vertical="center" wrapText="1"/>
    </xf>
    <xf numFmtId="4" fontId="35" fillId="0" borderId="0" xfId="85" applyNumberFormat="1" applyFont="1" applyFill="1" applyAlignment="1">
      <alignment vertical="center" wrapText="1"/>
    </xf>
    <xf numFmtId="4" fontId="27" fillId="0" borderId="0" xfId="85" applyNumberFormat="1" applyFont="1" applyFill="1" applyAlignment="1">
      <alignment horizontal="left" vertical="center" wrapText="1"/>
    </xf>
    <xf numFmtId="4" fontId="36" fillId="0" borderId="0" xfId="85" applyNumberFormat="1" applyFont="1" applyFill="1" applyAlignment="1">
      <alignment horizontal="center" vertical="center" wrapText="1"/>
    </xf>
    <xf numFmtId="0" fontId="29" fillId="0" borderId="0" xfId="85" applyFont="1" applyFill="1" applyAlignment="1">
      <alignment wrapText="1"/>
    </xf>
    <xf numFmtId="4" fontId="29" fillId="0" borderId="12" xfId="85" applyNumberFormat="1" applyFont="1" applyFill="1" applyBorder="1" applyAlignment="1">
      <alignment horizontal="center" vertical="center" wrapText="1"/>
    </xf>
    <xf numFmtId="0" fontId="29" fillId="0" borderId="12" xfId="85" applyFont="1" applyFill="1" applyBorder="1" applyAlignment="1">
      <alignment vertical="center" wrapText="1"/>
    </xf>
    <xf numFmtId="0" fontId="27" fillId="0" borderId="12" xfId="85" applyFont="1" applyFill="1" applyBorder="1" applyAlignment="1">
      <alignment vertical="center" wrapText="1"/>
    </xf>
    <xf numFmtId="0" fontId="29" fillId="0" borderId="0" xfId="85" applyNumberFormat="1" applyFont="1" applyFill="1" applyAlignment="1">
      <alignment wrapText="1"/>
    </xf>
    <xf numFmtId="0" fontId="29" fillId="0" borderId="12" xfId="85" applyFont="1" applyFill="1" applyBorder="1" applyAlignment="1">
      <alignment horizontal="right" vertical="center" wrapText="1"/>
    </xf>
    <xf numFmtId="1" fontId="27" fillId="0" borderId="0" xfId="85" applyNumberFormat="1" applyFont="1" applyFill="1" applyAlignment="1">
      <alignment horizontal="center" vertical="center" wrapText="1"/>
    </xf>
    <xf numFmtId="1" fontId="27" fillId="0" borderId="12" xfId="85" applyNumberFormat="1" applyFont="1" applyFill="1" applyBorder="1" applyAlignment="1">
      <alignment horizontal="center" vertical="center" wrapText="1"/>
    </xf>
    <xf numFmtId="0" fontId="27" fillId="0" borderId="0" xfId="85" applyFont="1" applyFill="1" applyAlignment="1">
      <alignment horizontal="center" vertical="center" wrapText="1"/>
    </xf>
    <xf numFmtId="4" fontId="27" fillId="0" borderId="17" xfId="85" applyNumberFormat="1" applyFont="1" applyFill="1" applyBorder="1" applyAlignment="1">
      <alignment horizontal="center" vertical="center" wrapText="1"/>
    </xf>
    <xf numFmtId="0" fontId="39" fillId="0" borderId="0" xfId="85" applyFont="1"/>
    <xf numFmtId="0" fontId="27" fillId="0" borderId="0" xfId="85" applyFont="1"/>
    <xf numFmtId="0" fontId="27" fillId="0" borderId="0" xfId="85" applyFont="1" applyBorder="1" applyAlignment="1">
      <alignment horizontal="center"/>
    </xf>
    <xf numFmtId="4" fontId="27" fillId="0" borderId="12" xfId="85" applyNumberFormat="1" applyFont="1" applyBorder="1" applyAlignment="1">
      <alignment horizontal="center" vertical="center"/>
    </xf>
    <xf numFmtId="4" fontId="27" fillId="0" borderId="12" xfId="85" applyNumberFormat="1" applyFont="1" applyBorder="1" applyAlignment="1">
      <alignment horizontal="center" wrapText="1"/>
    </xf>
    <xf numFmtId="4" fontId="27" fillId="0" borderId="19" xfId="85" applyNumberFormat="1" applyFont="1" applyBorder="1" applyAlignment="1">
      <alignment horizontal="center" vertical="center"/>
    </xf>
    <xf numFmtId="4" fontId="27" fillId="0" borderId="12" xfId="85" applyNumberFormat="1" applyFont="1" applyBorder="1" applyAlignment="1">
      <alignment horizontal="center"/>
    </xf>
    <xf numFmtId="4" fontId="27" fillId="0" borderId="18" xfId="85" applyNumberFormat="1" applyFont="1" applyBorder="1" applyAlignment="1">
      <alignment horizontal="center" vertical="center"/>
    </xf>
    <xf numFmtId="0" fontId="27" fillId="0" borderId="12" xfId="85" applyFont="1" applyBorder="1" applyAlignment="1">
      <alignment horizontal="center"/>
    </xf>
    <xf numFmtId="0" fontId="27" fillId="0" borderId="18" xfId="85" applyFont="1" applyBorder="1" applyAlignment="1">
      <alignment horizontal="center" vertical="center"/>
    </xf>
    <xf numFmtId="0" fontId="27" fillId="0" borderId="0" xfId="85" applyFont="1" applyBorder="1" applyAlignment="1">
      <alignment horizontal="right"/>
    </xf>
    <xf numFmtId="0" fontId="27" fillId="0" borderId="10" xfId="85" applyFont="1" applyBorder="1" applyAlignment="1"/>
    <xf numFmtId="0" fontId="27" fillId="0" borderId="0" xfId="85" applyFont="1" applyAlignment="1">
      <alignment horizontal="left" vertical="center"/>
    </xf>
    <xf numFmtId="0" fontId="40" fillId="0" borderId="0" xfId="85" applyFont="1"/>
    <xf numFmtId="0" fontId="28" fillId="0" borderId="0" xfId="85" applyFont="1"/>
    <xf numFmtId="0" fontId="41" fillId="0" borderId="0" xfId="85" applyFont="1"/>
    <xf numFmtId="0" fontId="42" fillId="0" borderId="0" xfId="85" applyFont="1" applyAlignment="1">
      <alignment horizontal="right"/>
    </xf>
    <xf numFmtId="0" fontId="28" fillId="0" borderId="0" xfId="85" applyFont="1" applyFill="1" applyAlignment="1">
      <alignment wrapText="1"/>
    </xf>
    <xf numFmtId="4" fontId="27" fillId="0" borderId="12" xfId="85" applyNumberFormat="1" applyFont="1" applyFill="1" applyBorder="1" applyAlignment="1">
      <alignment horizontal="center" vertical="center" wrapText="1"/>
    </xf>
    <xf numFmtId="0" fontId="28" fillId="0" borderId="0" xfId="85" applyFont="1" applyFill="1" applyAlignment="1">
      <alignment horizontal="center" wrapText="1"/>
    </xf>
    <xf numFmtId="0" fontId="28" fillId="0" borderId="0" xfId="85" applyFont="1" applyFill="1" applyAlignment="1">
      <alignment vertical="center" wrapText="1"/>
    </xf>
    <xf numFmtId="4" fontId="27" fillId="0" borderId="0" xfId="85" applyNumberFormat="1" applyFont="1" applyFill="1" applyAlignment="1">
      <alignment horizontal="center" vertical="center" wrapText="1"/>
    </xf>
    <xf numFmtId="4" fontId="28" fillId="0" borderId="0" xfId="85" applyNumberFormat="1" applyFont="1" applyFill="1" applyAlignment="1">
      <alignment horizontal="left" vertical="center" wrapText="1"/>
    </xf>
    <xf numFmtId="0" fontId="28" fillId="0" borderId="0" xfId="85" applyFont="1" applyFill="1" applyAlignment="1"/>
    <xf numFmtId="0" fontId="28" fillId="0" borderId="0" xfId="85" applyFont="1" applyFill="1" applyAlignment="1">
      <alignment horizontal="right"/>
    </xf>
    <xf numFmtId="4" fontId="27" fillId="0" borderId="0" xfId="85" applyNumberFormat="1" applyFont="1" applyFill="1" applyAlignment="1">
      <alignment horizontal="right" vertical="center" wrapText="1"/>
    </xf>
    <xf numFmtId="4" fontId="27" fillId="0" borderId="0" xfId="85" applyNumberFormat="1" applyFont="1" applyFill="1" applyAlignment="1">
      <alignment horizontal="center" vertical="center" wrapText="1"/>
    </xf>
    <xf numFmtId="0" fontId="28" fillId="0" borderId="0" xfId="85" applyFont="1" applyFill="1" applyAlignment="1">
      <alignment wrapText="1"/>
    </xf>
    <xf numFmtId="4" fontId="27" fillId="0" borderId="12" xfId="85" applyNumberFormat="1" applyFont="1" applyFill="1" applyBorder="1" applyAlignment="1">
      <alignment horizontal="center" vertical="center" wrapText="1"/>
    </xf>
    <xf numFmtId="1" fontId="27" fillId="0" borderId="12" xfId="85" applyNumberFormat="1" applyFont="1" applyFill="1" applyBorder="1" applyAlignment="1">
      <alignment horizontal="left" vertical="center" wrapText="1"/>
    </xf>
    <xf numFmtId="4" fontId="28" fillId="0" borderId="0" xfId="85" applyNumberFormat="1" applyFont="1" applyFill="1" applyAlignment="1">
      <alignment horizontal="center" wrapText="1"/>
    </xf>
    <xf numFmtId="0" fontId="39" fillId="0" borderId="0" xfId="85" applyFont="1" applyAlignment="1">
      <alignment horizontal="left"/>
    </xf>
    <xf numFmtId="0" fontId="41" fillId="0" borderId="0" xfId="85" applyFont="1" applyAlignment="1">
      <alignment horizontal="left"/>
    </xf>
    <xf numFmtId="0" fontId="39" fillId="0" borderId="0" xfId="85" applyFont="1" applyAlignment="1">
      <alignment horizontal="right"/>
    </xf>
    <xf numFmtId="0" fontId="41" fillId="0" borderId="0" xfId="85" applyFont="1" applyAlignment="1">
      <alignment horizontal="right"/>
    </xf>
    <xf numFmtId="4" fontId="28" fillId="0" borderId="0" xfId="85" applyNumberFormat="1" applyFont="1" applyFill="1" applyAlignment="1">
      <alignment horizontal="right" wrapText="1"/>
    </xf>
    <xf numFmtId="0" fontId="28" fillId="0" borderId="0" xfId="85" applyFont="1" applyFill="1" applyAlignment="1">
      <alignment horizontal="left"/>
    </xf>
    <xf numFmtId="4" fontId="27" fillId="0" borderId="0" xfId="85" applyNumberFormat="1" applyFont="1" applyFill="1" applyAlignment="1">
      <alignment horizontal="center" vertical="center" wrapText="1"/>
    </xf>
    <xf numFmtId="0" fontId="0" fillId="0" borderId="0" xfId="0" applyAlignment="1">
      <alignment horizontal="right"/>
    </xf>
    <xf numFmtId="0" fontId="3" fillId="0" borderId="0" xfId="0" applyFont="1" applyAlignment="1">
      <alignment horizontal="left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right" vertical="top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5" fillId="0" borderId="0" xfId="0" applyFont="1"/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left"/>
    </xf>
    <xf numFmtId="0" fontId="31" fillId="0" borderId="11" xfId="0" applyFont="1" applyBorder="1" applyAlignment="1">
      <alignment horizontal="center" vertical="top"/>
    </xf>
    <xf numFmtId="0" fontId="45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165" fontId="3" fillId="0" borderId="0" xfId="0" applyNumberFormat="1" applyFont="1" applyAlignment="1">
      <alignment horizontal="right" vertical="top"/>
    </xf>
    <xf numFmtId="165" fontId="5" fillId="0" borderId="0" xfId="0" applyNumberFormat="1" applyFont="1" applyAlignment="1">
      <alignment horizontal="right" vertical="top"/>
    </xf>
    <xf numFmtId="0" fontId="46" fillId="0" borderId="0" xfId="0" applyFont="1" applyAlignment="1">
      <alignment horizontal="right" vertical="top"/>
    </xf>
    <xf numFmtId="0" fontId="47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3" fillId="0" borderId="0" xfId="0" applyFont="1" applyAlignment="1">
      <alignment horizontal="right" vertical="top"/>
    </xf>
    <xf numFmtId="0" fontId="48" fillId="0" borderId="0" xfId="0" applyFont="1" applyAlignment="1">
      <alignment horizontal="right" vertical="top"/>
    </xf>
    <xf numFmtId="4" fontId="27" fillId="0" borderId="0" xfId="85" applyNumberFormat="1" applyFont="1" applyFill="1" applyAlignment="1">
      <alignment horizontal="center" vertical="center" wrapText="1"/>
    </xf>
    <xf numFmtId="0" fontId="5" fillId="0" borderId="10" xfId="0" applyFont="1" applyBorder="1" applyAlignment="1">
      <alignment horizontal="right" vertical="top"/>
    </xf>
    <xf numFmtId="0" fontId="5" fillId="0" borderId="0" xfId="71" applyFont="1" applyAlignment="1">
      <alignment horizontal="right" vertical="top"/>
    </xf>
    <xf numFmtId="0" fontId="5" fillId="0" borderId="0" xfId="71" applyFont="1"/>
    <xf numFmtId="0" fontId="5" fillId="0" borderId="0" xfId="71" applyFont="1" applyAlignment="1">
      <alignment horizontal="center" vertical="top"/>
    </xf>
    <xf numFmtId="49" fontId="5" fillId="0" borderId="0" xfId="71" applyNumberFormat="1" applyFont="1" applyAlignment="1">
      <alignment horizontal="left" vertical="top"/>
    </xf>
    <xf numFmtId="0" fontId="5" fillId="0" borderId="0" xfId="71" applyFont="1" applyAlignment="1">
      <alignment horizontal="center" vertical="top" wrapText="1"/>
    </xf>
    <xf numFmtId="0" fontId="3" fillId="0" borderId="0" xfId="71" applyFont="1" applyAlignment="1">
      <alignment horizontal="center" vertical="top"/>
    </xf>
    <xf numFmtId="0" fontId="5" fillId="0" borderId="0" xfId="71" applyFont="1" applyAlignment="1">
      <alignment horizontal="right" vertical="top" wrapText="1"/>
    </xf>
    <xf numFmtId="0" fontId="5" fillId="0" borderId="10" xfId="71" applyFont="1" applyBorder="1" applyAlignment="1">
      <alignment horizontal="left"/>
    </xf>
    <xf numFmtId="0" fontId="5" fillId="0" borderId="10" xfId="71" applyFont="1" applyBorder="1" applyAlignment="1">
      <alignment horizontal="right" vertical="top"/>
    </xf>
    <xf numFmtId="0" fontId="5" fillId="0" borderId="10" xfId="71" applyFont="1" applyBorder="1" applyAlignment="1">
      <alignment horizontal="center" vertical="top"/>
    </xf>
    <xf numFmtId="0" fontId="5" fillId="0" borderId="0" xfId="71" applyFont="1" applyAlignment="1">
      <alignment horizontal="left"/>
    </xf>
    <xf numFmtId="0" fontId="5" fillId="0" borderId="11" xfId="71" applyFont="1" applyBorder="1"/>
    <xf numFmtId="0" fontId="5" fillId="0" borderId="11" xfId="71" applyFont="1" applyBorder="1" applyAlignment="1">
      <alignment horizontal="right" vertical="top"/>
    </xf>
    <xf numFmtId="0" fontId="31" fillId="0" borderId="11" xfId="71" applyFont="1" applyBorder="1" applyAlignment="1">
      <alignment horizontal="center" vertical="top"/>
    </xf>
    <xf numFmtId="0" fontId="5" fillId="0" borderId="0" xfId="71" applyFont="1" applyBorder="1" applyAlignment="1">
      <alignment horizontal="right" vertical="top"/>
    </xf>
    <xf numFmtId="0" fontId="31" fillId="0" borderId="0" xfId="71" applyFont="1" applyAlignment="1">
      <alignment horizontal="center" vertical="top"/>
    </xf>
    <xf numFmtId="49" fontId="31" fillId="0" borderId="0" xfId="71" applyNumberFormat="1" applyFont="1" applyAlignment="1">
      <alignment horizontal="left" vertical="top"/>
    </xf>
    <xf numFmtId="0" fontId="5" fillId="0" borderId="0" xfId="71" applyFont="1" applyAlignment="1">
      <alignment horizontal="left" vertical="top"/>
    </xf>
    <xf numFmtId="0" fontId="5" fillId="0" borderId="0" xfId="0" applyFont="1" applyAlignment="1">
      <alignment vertical="top"/>
    </xf>
    <xf numFmtId="0" fontId="5" fillId="0" borderId="0" xfId="71" applyFont="1" applyAlignment="1">
      <alignment horizontal="right"/>
    </xf>
    <xf numFmtId="165" fontId="5" fillId="0" borderId="0" xfId="71" applyNumberFormat="1" applyFont="1" applyAlignment="1">
      <alignment horizontal="right" vertical="top"/>
    </xf>
    <xf numFmtId="0" fontId="5" fillId="0" borderId="0" xfId="71" applyFont="1" applyAlignment="1">
      <alignment horizontal="left" vertical="top" wrapText="1"/>
    </xf>
    <xf numFmtId="0" fontId="4" fillId="0" borderId="12" xfId="71" applyFont="1" applyBorder="1" applyAlignment="1">
      <alignment horizontal="center" vertical="center" wrapText="1"/>
    </xf>
    <xf numFmtId="0" fontId="4" fillId="0" borderId="12" xfId="71" applyFont="1" applyBorder="1" applyAlignment="1">
      <alignment horizontal="center" vertical="top"/>
    </xf>
    <xf numFmtId="49" fontId="4" fillId="0" borderId="12" xfId="71" applyNumberFormat="1" applyFont="1" applyBorder="1" applyAlignment="1">
      <alignment horizontal="center" vertical="center"/>
    </xf>
    <xf numFmtId="0" fontId="4" fillId="0" borderId="12" xfId="71" applyFont="1" applyBorder="1" applyAlignment="1">
      <alignment horizontal="center" vertical="top" wrapText="1"/>
    </xf>
    <xf numFmtId="0" fontId="4" fillId="0" borderId="12" xfId="71" applyFont="1" applyBorder="1" applyAlignment="1">
      <alignment horizontal="center" vertical="center"/>
    </xf>
    <xf numFmtId="49" fontId="7" fillId="0" borderId="12" xfId="71" applyNumberFormat="1" applyFont="1" applyBorder="1" applyAlignment="1">
      <alignment horizontal="left" vertical="top" wrapText="1"/>
    </xf>
    <xf numFmtId="0" fontId="4" fillId="0" borderId="12" xfId="71" applyFont="1" applyBorder="1" applyAlignment="1">
      <alignment horizontal="left" vertical="top" wrapText="1"/>
    </xf>
    <xf numFmtId="0" fontId="6" fillId="0" borderId="12" xfId="71" applyFont="1" applyBorder="1" applyAlignment="1">
      <alignment horizontal="center" vertical="top" wrapText="1"/>
    </xf>
    <xf numFmtId="0" fontId="43" fillId="0" borderId="12" xfId="71" applyFont="1" applyBorder="1" applyAlignment="1">
      <alignment horizontal="right" vertical="top" wrapText="1"/>
    </xf>
    <xf numFmtId="0" fontId="43" fillId="0" borderId="12" xfId="71" applyFont="1" applyBorder="1" applyAlignment="1">
      <alignment horizontal="right" vertical="top"/>
    </xf>
    <xf numFmtId="0" fontId="6" fillId="0" borderId="12" xfId="71" applyFont="1" applyBorder="1" applyAlignment="1">
      <alignment horizontal="center" vertical="top"/>
    </xf>
    <xf numFmtId="0" fontId="44" fillId="0" borderId="12" xfId="71" applyFont="1" applyBorder="1" applyAlignment="1">
      <alignment horizontal="right" vertical="top" wrapText="1"/>
    </xf>
    <xf numFmtId="0" fontId="4" fillId="0" borderId="0" xfId="71" applyFont="1" applyAlignment="1">
      <alignment horizontal="center" vertical="top"/>
    </xf>
    <xf numFmtId="49" fontId="4" fillId="0" borderId="0" xfId="71" applyNumberFormat="1" applyFont="1" applyAlignment="1">
      <alignment horizontal="left" vertical="top"/>
    </xf>
    <xf numFmtId="0" fontId="4" fillId="0" borderId="0" xfId="71" applyFont="1" applyAlignment="1">
      <alignment horizontal="left" vertical="top" wrapText="1"/>
    </xf>
    <xf numFmtId="0" fontId="4" fillId="0" borderId="0" xfId="71" applyFont="1" applyAlignment="1">
      <alignment horizontal="center" vertical="top" wrapText="1"/>
    </xf>
    <xf numFmtId="0" fontId="6" fillId="0" borderId="0" xfId="71" applyFont="1" applyAlignment="1">
      <alignment horizontal="center" vertical="top" wrapText="1"/>
    </xf>
    <xf numFmtId="0" fontId="43" fillId="0" borderId="0" xfId="71" applyFont="1" applyAlignment="1">
      <alignment horizontal="right" vertical="top"/>
    </xf>
    <xf numFmtId="49" fontId="3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center" vertical="top"/>
    </xf>
    <xf numFmtId="0" fontId="5" fillId="0" borderId="0" xfId="0" applyFont="1" applyAlignment="1"/>
    <xf numFmtId="0" fontId="0" fillId="0" borderId="0" xfId="0" applyAlignment="1">
      <alignment vertical="top" wrapText="1"/>
    </xf>
    <xf numFmtId="2" fontId="27" fillId="0" borderId="12" xfId="85" applyNumberFormat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/>
    </xf>
    <xf numFmtId="0" fontId="5" fillId="0" borderId="0" xfId="71" applyFont="1" applyAlignment="1">
      <alignment horizontal="right"/>
    </xf>
    <xf numFmtId="0" fontId="0" fillId="0" borderId="0" xfId="0" applyAlignment="1">
      <alignment horizontal="right"/>
    </xf>
    <xf numFmtId="0" fontId="4" fillId="0" borderId="12" xfId="71" applyFont="1" applyBorder="1" applyAlignment="1">
      <alignment horizontal="center" vertical="center" wrapText="1"/>
    </xf>
    <xf numFmtId="0" fontId="4" fillId="0" borderId="12" xfId="71" applyFont="1" applyBorder="1" applyAlignment="1">
      <alignment horizontal="center" vertical="center"/>
    </xf>
    <xf numFmtId="49" fontId="4" fillId="0" borderId="12" xfId="71" applyNumberFormat="1" applyFont="1" applyBorder="1" applyAlignment="1">
      <alignment horizontal="center" vertical="center" wrapText="1"/>
    </xf>
    <xf numFmtId="49" fontId="4" fillId="0" borderId="12" xfId="71" applyNumberFormat="1" applyFont="1" applyBorder="1" applyAlignment="1">
      <alignment horizontal="center" vertical="center"/>
    </xf>
    <xf numFmtId="0" fontId="5" fillId="0" borderId="12" xfId="71" applyFont="1" applyBorder="1" applyAlignment="1">
      <alignment horizontal="center" vertical="center" wrapText="1"/>
    </xf>
    <xf numFmtId="0" fontId="5" fillId="0" borderId="12" xfId="71" applyFont="1" applyBorder="1" applyAlignment="1">
      <alignment horizontal="center" vertical="center"/>
    </xf>
    <xf numFmtId="0" fontId="3" fillId="0" borderId="12" xfId="71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4" fillId="0" borderId="12" xfId="71" applyFont="1" applyBorder="1" applyAlignment="1">
      <alignment horizontal="left" vertical="top" wrapText="1"/>
    </xf>
    <xf numFmtId="0" fontId="6" fillId="0" borderId="12" xfId="71" applyFont="1" applyBorder="1" applyAlignment="1">
      <alignment horizontal="center" vertical="center" textRotation="90" wrapText="1" readingOrder="1"/>
    </xf>
    <xf numFmtId="0" fontId="7" fillId="0" borderId="12" xfId="71" applyFont="1" applyBorder="1" applyAlignment="1">
      <alignment horizontal="left" vertical="top" wrapText="1"/>
    </xf>
    <xf numFmtId="0" fontId="7" fillId="0" borderId="12" xfId="71" applyFont="1" applyBorder="1" applyAlignment="1">
      <alignment horizontal="center" vertical="top"/>
    </xf>
    <xf numFmtId="0" fontId="0" fillId="0" borderId="12" xfId="0" applyBorder="1" applyAlignment="1">
      <alignment vertical="top"/>
    </xf>
    <xf numFmtId="0" fontId="4" fillId="0" borderId="0" xfId="0" applyFont="1" applyAlignment="1">
      <alignment horizontal="center" vertical="top"/>
    </xf>
    <xf numFmtId="0" fontId="51" fillId="0" borderId="0" xfId="0" applyFont="1" applyAlignment="1">
      <alignment horizontal="left" vertical="top" wrapText="1"/>
    </xf>
    <xf numFmtId="0" fontId="28" fillId="0" borderId="0" xfId="85" applyFont="1" applyFill="1" applyAlignment="1">
      <alignment wrapText="1"/>
    </xf>
    <xf numFmtId="4" fontId="27" fillId="0" borderId="12" xfId="85" applyNumberFormat="1" applyFont="1" applyFill="1" applyBorder="1" applyAlignment="1">
      <alignment horizontal="center" vertical="center" wrapText="1"/>
    </xf>
    <xf numFmtId="0" fontId="28" fillId="0" borderId="0" xfId="85" applyFont="1" applyFill="1" applyAlignment="1">
      <alignment horizontal="center" vertical="center" wrapText="1"/>
    </xf>
    <xf numFmtId="0" fontId="28" fillId="0" borderId="0" xfId="85" applyFont="1" applyFill="1" applyAlignment="1">
      <alignment horizontal="center" wrapText="1"/>
    </xf>
    <xf numFmtId="0" fontId="27" fillId="0" borderId="12" xfId="85" applyFont="1" applyFill="1" applyBorder="1" applyAlignment="1">
      <alignment horizontal="center" vertical="center" wrapText="1"/>
    </xf>
    <xf numFmtId="4" fontId="27" fillId="0" borderId="18" xfId="85" applyNumberFormat="1" applyFont="1" applyFill="1" applyBorder="1" applyAlignment="1">
      <alignment horizontal="center" vertical="center" wrapText="1"/>
    </xf>
    <xf numFmtId="4" fontId="27" fillId="0" borderId="20" xfId="85" applyNumberFormat="1" applyFont="1" applyFill="1" applyBorder="1" applyAlignment="1">
      <alignment horizontal="center" vertical="center" wrapText="1"/>
    </xf>
    <xf numFmtId="4" fontId="27" fillId="0" borderId="13" xfId="85" applyNumberFormat="1" applyFont="1" applyFill="1" applyBorder="1" applyAlignment="1">
      <alignment horizontal="center" vertical="center" wrapText="1"/>
    </xf>
    <xf numFmtId="0" fontId="28" fillId="0" borderId="0" xfId="85" applyFont="1" applyFill="1" applyAlignment="1">
      <alignment vertical="center" wrapText="1"/>
    </xf>
    <xf numFmtId="0" fontId="28" fillId="0" borderId="0" xfId="85" applyFont="1" applyFill="1" applyAlignment="1">
      <alignment horizontal="left" vertical="center" wrapText="1"/>
    </xf>
    <xf numFmtId="4" fontId="27" fillId="0" borderId="0" xfId="85" applyNumberFormat="1" applyFont="1" applyFill="1" applyAlignment="1">
      <alignment horizontal="center" vertical="center" wrapText="1"/>
    </xf>
    <xf numFmtId="4" fontId="28" fillId="0" borderId="0" xfId="85" applyNumberFormat="1" applyFont="1" applyFill="1" applyAlignment="1">
      <alignment horizontal="left" wrapText="1"/>
    </xf>
    <xf numFmtId="0" fontId="28" fillId="0" borderId="0" xfId="85" applyFont="1" applyFill="1" applyAlignment="1"/>
    <xf numFmtId="0" fontId="28" fillId="0" borderId="0" xfId="85" applyFont="1" applyAlignment="1">
      <alignment horizontal="center"/>
    </xf>
    <xf numFmtId="0" fontId="28" fillId="0" borderId="0" xfId="85" applyFont="1" applyAlignment="1">
      <alignment horizontal="center" vertical="center" wrapText="1"/>
    </xf>
    <xf numFmtId="4" fontId="27" fillId="0" borderId="19" xfId="85" applyNumberFormat="1" applyFont="1" applyBorder="1" applyAlignment="1">
      <alignment horizontal="center" vertical="center"/>
    </xf>
    <xf numFmtId="4" fontId="27" fillId="0" borderId="22" xfId="85" applyNumberFormat="1" applyFont="1" applyBorder="1" applyAlignment="1">
      <alignment horizontal="center" vertical="center"/>
    </xf>
    <xf numFmtId="0" fontId="27" fillId="0" borderId="19" xfId="85" applyFont="1" applyBorder="1" applyAlignment="1">
      <alignment horizontal="center" vertical="center" wrapText="1"/>
    </xf>
    <xf numFmtId="0" fontId="27" fillId="0" borderId="22" xfId="85" applyFont="1" applyBorder="1" applyAlignment="1">
      <alignment horizontal="center" vertical="center" wrapText="1"/>
    </xf>
    <xf numFmtId="0" fontId="27" fillId="0" borderId="16" xfId="85" applyFont="1" applyBorder="1" applyAlignment="1">
      <alignment horizontal="center" vertical="center" wrapText="1"/>
    </xf>
    <xf numFmtId="0" fontId="27" fillId="0" borderId="15" xfId="85" applyFont="1" applyBorder="1" applyAlignment="1">
      <alignment horizontal="center" vertical="center" wrapText="1"/>
    </xf>
    <xf numFmtId="0" fontId="27" fillId="0" borderId="21" xfId="85" applyFont="1" applyBorder="1" applyAlignment="1">
      <alignment horizontal="center" vertical="center"/>
    </xf>
    <xf numFmtId="0" fontId="27" fillId="0" borderId="14" xfId="85" applyFont="1" applyBorder="1" applyAlignment="1">
      <alignment horizontal="center" vertical="center"/>
    </xf>
    <xf numFmtId="0" fontId="27" fillId="0" borderId="17" xfId="85" applyFont="1" applyBorder="1" applyAlignment="1">
      <alignment horizontal="center" vertical="center"/>
    </xf>
    <xf numFmtId="0" fontId="27" fillId="0" borderId="21" xfId="85" applyFont="1" applyBorder="1" applyAlignment="1">
      <alignment horizontal="center" vertical="center" wrapText="1"/>
    </xf>
    <xf numFmtId="0" fontId="27" fillId="0" borderId="14" xfId="85" applyFont="1" applyBorder="1" applyAlignment="1">
      <alignment horizontal="center" vertical="center" wrapText="1"/>
    </xf>
    <xf numFmtId="0" fontId="27" fillId="0" borderId="17" xfId="85" applyFont="1" applyBorder="1" applyAlignment="1">
      <alignment horizontal="center" vertical="center" wrapText="1"/>
    </xf>
    <xf numFmtId="0" fontId="27" fillId="0" borderId="0" xfId="85" applyFont="1" applyAlignment="1">
      <alignment horizontal="center"/>
    </xf>
    <xf numFmtId="0" fontId="27" fillId="0" borderId="18" xfId="85" applyFont="1" applyBorder="1" applyAlignment="1">
      <alignment horizontal="center" vertical="center"/>
    </xf>
    <xf numFmtId="0" fontId="27" fillId="0" borderId="13" xfId="85" applyFont="1" applyBorder="1" applyAlignment="1">
      <alignment horizontal="center" vertical="center"/>
    </xf>
    <xf numFmtId="0" fontId="27" fillId="0" borderId="19" xfId="85" applyFont="1" applyBorder="1" applyAlignment="1">
      <alignment horizontal="center" vertical="center"/>
    </xf>
    <xf numFmtId="0" fontId="27" fillId="0" borderId="22" xfId="85" applyFont="1" applyBorder="1" applyAlignment="1">
      <alignment horizontal="center" vertical="center"/>
    </xf>
    <xf numFmtId="0" fontId="27" fillId="0" borderId="0" xfId="85" applyFont="1" applyAlignment="1">
      <alignment horizontal="left"/>
    </xf>
    <xf numFmtId="0" fontId="41" fillId="0" borderId="0" xfId="85" applyFont="1" applyAlignment="1">
      <alignment vertical="center" wrapText="1"/>
    </xf>
    <xf numFmtId="0" fontId="27" fillId="0" borderId="12" xfId="85" applyFont="1" applyBorder="1" applyAlignment="1">
      <alignment horizontal="left" vertical="center" wrapText="1"/>
    </xf>
    <xf numFmtId="4" fontId="27" fillId="0" borderId="12" xfId="85" applyNumberFormat="1" applyFont="1" applyBorder="1" applyAlignment="1">
      <alignment horizontal="center" vertical="center"/>
    </xf>
    <xf numFmtId="0" fontId="27" fillId="0" borderId="18" xfId="85" applyFont="1" applyBorder="1" applyAlignment="1">
      <alignment horizontal="left" vertical="center"/>
    </xf>
    <xf numFmtId="0" fontId="27" fillId="0" borderId="20" xfId="85" applyFont="1" applyBorder="1" applyAlignment="1">
      <alignment horizontal="left" vertical="center"/>
    </xf>
    <xf numFmtId="0" fontId="27" fillId="0" borderId="12" xfId="85" applyFont="1" applyBorder="1" applyAlignment="1">
      <alignment horizontal="left" vertical="center"/>
    </xf>
  </cellXfs>
  <cellStyles count="88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Гиперссылка 2" xfId="86"/>
    <cellStyle name="Денежный 2" xfId="87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 3" xfId="85"/>
    <cellStyle name="Плохой 2" xfId="72"/>
    <cellStyle name="Плохой 3" xfId="73"/>
    <cellStyle name="Пояснение 2" xfId="74"/>
    <cellStyle name="Пояснение 3" xfId="75"/>
    <cellStyle name="Примечание 2" xfId="76"/>
    <cellStyle name="Примечание 3" xfId="77"/>
    <cellStyle name="Связанная ячейка 2" xfId="78"/>
    <cellStyle name="Связанная ячейка 3" xfId="79"/>
    <cellStyle name="Стиль 1" xfId="80"/>
    <cellStyle name="Текст предупреждения 2" xfId="81"/>
    <cellStyle name="Текст предупреждения 3" xfId="82"/>
    <cellStyle name="Хороший 2" xfId="83"/>
    <cellStyle name="Хороший 3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autoPageBreaks="0" fitToPage="1"/>
  </sheetPr>
  <dimension ref="A1:S289"/>
  <sheetViews>
    <sheetView showGridLines="0" topLeftCell="A31" zoomScaleNormal="100" zoomScaleSheetLayoutView="75" workbookViewId="0">
      <selection activeCell="J16" sqref="J16:K16"/>
    </sheetView>
  </sheetViews>
  <sheetFormatPr defaultRowHeight="13.2" outlineLevelRow="2" x14ac:dyDescent="0.25"/>
  <cols>
    <col min="1" max="1" width="4.6640625" style="6" customWidth="1"/>
    <col min="2" max="2" width="20.33203125" style="5" customWidth="1"/>
    <col min="3" max="3" width="37.109375" style="4" customWidth="1"/>
    <col min="4" max="4" width="12.6640625" style="3" customWidth="1"/>
    <col min="5" max="5" width="11.6640625" style="2" customWidth="1"/>
    <col min="6" max="6" width="10.5546875" style="1" customWidth="1"/>
    <col min="7" max="7" width="10.5546875" style="9" customWidth="1"/>
    <col min="8" max="8" width="11" style="1" customWidth="1"/>
    <col min="9" max="9" width="10.6640625" style="1" customWidth="1"/>
    <col min="10" max="10" width="8.33203125" style="1" customWidth="1"/>
    <col min="11" max="11" width="8.109375" style="1" customWidth="1"/>
    <col min="12" max="14" width="7.109375" style="1" customWidth="1"/>
    <col min="15" max="15" width="6.33203125" style="1" customWidth="1"/>
    <col min="16" max="16" width="8.5546875" style="1" customWidth="1"/>
  </cols>
  <sheetData>
    <row r="1" spans="1:19" outlineLevel="2" x14ac:dyDescent="0.25">
      <c r="A1" s="67" t="s">
        <v>4</v>
      </c>
      <c r="B1" s="68"/>
      <c r="C1" s="69"/>
      <c r="D1" s="72"/>
      <c r="E1" s="137" t="s">
        <v>107</v>
      </c>
      <c r="F1" s="137"/>
      <c r="G1" s="137"/>
      <c r="H1" s="137"/>
      <c r="I1" s="137"/>
      <c r="J1" s="91"/>
      <c r="K1" s="70"/>
      <c r="L1" s="70"/>
      <c r="M1" s="67" t="s">
        <v>5</v>
      </c>
      <c r="N1" s="70"/>
      <c r="O1" s="92"/>
      <c r="P1" s="92"/>
      <c r="Q1" s="93"/>
      <c r="R1" s="93"/>
      <c r="S1" s="93"/>
    </row>
    <row r="2" spans="1:19" outlineLevel="1" x14ac:dyDescent="0.25">
      <c r="A2" s="71"/>
      <c r="B2" s="68"/>
      <c r="C2" s="69"/>
      <c r="D2" s="72"/>
      <c r="E2" s="72"/>
      <c r="F2" s="70"/>
      <c r="G2" s="77" t="s">
        <v>0</v>
      </c>
      <c r="H2" s="70"/>
      <c r="I2" s="70"/>
      <c r="J2" s="70"/>
      <c r="K2" s="70"/>
      <c r="L2" s="70"/>
      <c r="M2" s="71" t="s">
        <v>108</v>
      </c>
      <c r="N2" s="70"/>
      <c r="O2" s="92"/>
      <c r="P2" s="92"/>
      <c r="Q2" s="93"/>
      <c r="R2" s="93"/>
      <c r="S2" s="93"/>
    </row>
    <row r="3" spans="1:19" outlineLevel="1" x14ac:dyDescent="0.25">
      <c r="A3" s="71" t="s">
        <v>70</v>
      </c>
      <c r="B3" s="68"/>
      <c r="C3" s="69"/>
      <c r="D3" s="72"/>
      <c r="E3" s="72"/>
      <c r="F3" s="70"/>
      <c r="G3" s="70"/>
      <c r="H3" s="70"/>
      <c r="I3" s="70"/>
      <c r="J3" s="70"/>
      <c r="K3" s="70"/>
      <c r="L3" s="70"/>
      <c r="M3" s="71"/>
      <c r="N3" s="70" t="s">
        <v>109</v>
      </c>
      <c r="O3" s="92"/>
      <c r="P3" s="92"/>
      <c r="Q3" s="93"/>
      <c r="R3" s="93"/>
      <c r="S3" s="93"/>
    </row>
    <row r="4" spans="1:19" outlineLevel="1" x14ac:dyDescent="0.25">
      <c r="A4" s="71" t="s">
        <v>73</v>
      </c>
      <c r="B4" s="68"/>
      <c r="C4" s="69"/>
      <c r="D4" s="72"/>
      <c r="E4" s="72"/>
      <c r="F4" s="70"/>
      <c r="G4" s="70"/>
      <c r="H4" s="70"/>
      <c r="I4" s="70"/>
      <c r="J4" s="70"/>
      <c r="K4" s="70"/>
      <c r="L4" s="70"/>
      <c r="M4" s="74" t="s">
        <v>110</v>
      </c>
      <c r="N4" s="70"/>
      <c r="O4" s="92"/>
      <c r="P4" s="92"/>
      <c r="Q4" s="93"/>
      <c r="R4" s="93"/>
      <c r="S4" s="93"/>
    </row>
    <row r="5" spans="1:19" outlineLevel="1" x14ac:dyDescent="0.25">
      <c r="A5" s="73"/>
      <c r="B5" s="68"/>
      <c r="C5" s="72"/>
      <c r="D5" s="74"/>
      <c r="E5" s="70"/>
      <c r="F5" s="70"/>
      <c r="G5" s="75"/>
      <c r="H5" s="75"/>
      <c r="I5" s="75"/>
      <c r="J5" s="70"/>
      <c r="K5" s="70"/>
      <c r="L5" s="70"/>
      <c r="M5" s="71" t="s">
        <v>77</v>
      </c>
      <c r="N5" s="70"/>
      <c r="O5" s="92"/>
      <c r="P5" s="92"/>
      <c r="Q5" s="93"/>
      <c r="R5" s="93"/>
      <c r="S5" s="93"/>
    </row>
    <row r="6" spans="1:19" x14ac:dyDescent="0.25">
      <c r="A6" s="94"/>
      <c r="B6" s="95"/>
      <c r="C6" s="96"/>
      <c r="D6" s="93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3"/>
      <c r="R6" s="93"/>
      <c r="S6" s="93"/>
    </row>
    <row r="7" spans="1:19" x14ac:dyDescent="0.25">
      <c r="A7" s="94"/>
      <c r="B7" s="95"/>
      <c r="C7" s="96"/>
      <c r="D7" s="93"/>
      <c r="E7" s="92"/>
      <c r="F7" s="92"/>
      <c r="G7" s="97" t="s">
        <v>111</v>
      </c>
      <c r="H7" s="97"/>
      <c r="I7" s="97"/>
      <c r="J7" s="92"/>
      <c r="K7" s="92"/>
      <c r="L7" s="92"/>
      <c r="M7" s="92"/>
      <c r="N7" s="92"/>
      <c r="O7" s="92"/>
      <c r="P7" s="92"/>
      <c r="Q7" s="93"/>
      <c r="R7" s="93"/>
      <c r="S7" s="93"/>
    </row>
    <row r="8" spans="1:19" x14ac:dyDescent="0.25">
      <c r="A8" s="94"/>
      <c r="B8" s="95"/>
      <c r="C8" s="96"/>
      <c r="D8" s="93"/>
      <c r="E8" s="92"/>
      <c r="F8" s="92"/>
      <c r="G8" s="94" t="s">
        <v>32</v>
      </c>
      <c r="H8" s="94"/>
      <c r="I8" s="94"/>
      <c r="J8" s="92"/>
      <c r="K8" s="92"/>
      <c r="L8" s="92"/>
      <c r="M8" s="92"/>
      <c r="N8" s="92"/>
      <c r="O8" s="92"/>
      <c r="P8" s="92"/>
      <c r="Q8" s="93"/>
      <c r="R8" s="93"/>
      <c r="S8" s="93"/>
    </row>
    <row r="9" spans="1:19" x14ac:dyDescent="0.25">
      <c r="A9" s="94"/>
      <c r="B9" s="95"/>
      <c r="C9" s="96"/>
      <c r="D9" s="93"/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  <c r="P9" s="92"/>
      <c r="Q9" s="93"/>
      <c r="R9" s="93"/>
      <c r="S9" s="93"/>
    </row>
    <row r="10" spans="1:19" x14ac:dyDescent="0.25">
      <c r="A10" s="94"/>
      <c r="B10" s="95"/>
      <c r="C10" s="98" t="s">
        <v>1</v>
      </c>
      <c r="D10" s="99" t="s">
        <v>112</v>
      </c>
      <c r="E10" s="100"/>
      <c r="F10" s="100"/>
      <c r="G10" s="101"/>
      <c r="H10" s="100"/>
      <c r="I10" s="100"/>
      <c r="J10" s="100"/>
      <c r="K10" s="92"/>
      <c r="L10" s="92"/>
      <c r="M10" s="92"/>
      <c r="N10" s="92"/>
      <c r="O10" s="92"/>
      <c r="P10" s="92"/>
      <c r="Q10" s="93"/>
      <c r="R10" s="93"/>
      <c r="S10" s="93"/>
    </row>
    <row r="11" spans="1:19" x14ac:dyDescent="0.25">
      <c r="A11" s="94"/>
      <c r="B11" s="95"/>
      <c r="C11" s="98"/>
      <c r="D11" s="102" t="s">
        <v>113</v>
      </c>
      <c r="E11" s="92"/>
      <c r="F11" s="92"/>
      <c r="G11" s="94"/>
      <c r="H11" s="92"/>
      <c r="I11" s="92"/>
      <c r="J11" s="92"/>
      <c r="K11" s="92"/>
      <c r="L11" s="92"/>
      <c r="M11" s="92"/>
      <c r="N11" s="92"/>
      <c r="O11" s="92"/>
      <c r="P11" s="92"/>
      <c r="Q11" s="93"/>
      <c r="R11" s="93"/>
      <c r="S11" s="93"/>
    </row>
    <row r="12" spans="1:19" x14ac:dyDescent="0.25">
      <c r="A12" s="94"/>
      <c r="B12" s="95"/>
      <c r="C12" s="96"/>
      <c r="D12" s="103"/>
      <c r="E12" s="104"/>
      <c r="F12" s="104"/>
      <c r="G12" s="105" t="s">
        <v>31</v>
      </c>
      <c r="H12" s="105"/>
      <c r="I12" s="105"/>
      <c r="J12" s="104"/>
      <c r="K12" s="106"/>
      <c r="L12" s="92"/>
      <c r="M12" s="92"/>
      <c r="N12" s="92"/>
      <c r="O12" s="92"/>
      <c r="P12" s="92"/>
      <c r="Q12" s="93"/>
      <c r="R12" s="93"/>
      <c r="S12" s="93"/>
    </row>
    <row r="13" spans="1:19" x14ac:dyDescent="0.25">
      <c r="A13" s="107"/>
      <c r="B13" s="108"/>
      <c r="C13" s="96"/>
      <c r="D13" s="93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3"/>
      <c r="R13" s="93"/>
      <c r="S13" s="93"/>
    </row>
    <row r="14" spans="1:19" x14ac:dyDescent="0.25">
      <c r="A14" s="94"/>
      <c r="B14" s="95"/>
      <c r="C14" s="96"/>
      <c r="D14" s="102" t="s">
        <v>114</v>
      </c>
      <c r="E14" s="92"/>
      <c r="F14" s="92"/>
      <c r="G14" s="92"/>
      <c r="H14" s="102"/>
      <c r="I14" s="102"/>
      <c r="J14" s="102"/>
      <c r="K14" s="92"/>
      <c r="L14" s="92"/>
      <c r="M14" s="92"/>
      <c r="N14" s="78" t="s">
        <v>78</v>
      </c>
      <c r="O14" s="79"/>
      <c r="P14" s="79"/>
      <c r="Q14" s="92"/>
      <c r="R14" s="93"/>
      <c r="S14" s="93"/>
    </row>
    <row r="15" spans="1:19" x14ac:dyDescent="0.25">
      <c r="A15" s="94"/>
      <c r="B15" s="95"/>
      <c r="C15" s="96"/>
      <c r="D15" s="102" t="s">
        <v>19</v>
      </c>
      <c r="E15" s="92"/>
      <c r="F15" s="92"/>
      <c r="G15" s="92"/>
      <c r="H15" s="102"/>
      <c r="I15" s="102"/>
      <c r="J15" s="138" t="s">
        <v>115</v>
      </c>
      <c r="K15" s="139"/>
      <c r="L15" s="109" t="s">
        <v>29</v>
      </c>
      <c r="M15" s="92"/>
      <c r="N15" s="80" t="s">
        <v>36</v>
      </c>
      <c r="O15" s="79"/>
      <c r="P15" s="81">
        <f>P16+P17+P18+P19</f>
        <v>2399.0876500000004</v>
      </c>
      <c r="Q15" s="93"/>
      <c r="R15" s="93"/>
      <c r="S15" s="93"/>
    </row>
    <row r="16" spans="1:19" s="8" customFormat="1" ht="13.8" x14ac:dyDescent="0.25">
      <c r="A16" s="94"/>
      <c r="B16" s="95"/>
      <c r="C16" s="96"/>
      <c r="D16" s="102" t="s">
        <v>116</v>
      </c>
      <c r="E16" s="92"/>
      <c r="F16" s="92"/>
      <c r="G16" s="92"/>
      <c r="H16" s="102"/>
      <c r="I16" s="102"/>
      <c r="J16" s="138" t="s">
        <v>117</v>
      </c>
      <c r="K16" s="139"/>
      <c r="L16" s="109" t="s">
        <v>29</v>
      </c>
      <c r="M16" s="92"/>
      <c r="N16" s="110" t="s">
        <v>79</v>
      </c>
      <c r="O16" s="70"/>
      <c r="P16" s="82">
        <f>18.674*5.98</f>
        <v>111.67052000000001</v>
      </c>
      <c r="Q16" s="93"/>
      <c r="R16" s="93"/>
      <c r="S16" s="93"/>
    </row>
    <row r="17" spans="1:19" s="8" customFormat="1" ht="13.8" x14ac:dyDescent="0.25">
      <c r="A17" s="94"/>
      <c r="B17" s="95"/>
      <c r="C17" s="96"/>
      <c r="D17" s="102" t="s">
        <v>20</v>
      </c>
      <c r="E17" s="92"/>
      <c r="F17" s="92"/>
      <c r="G17" s="92"/>
      <c r="H17" s="102"/>
      <c r="I17" s="102"/>
      <c r="J17" s="138" t="s">
        <v>118</v>
      </c>
      <c r="K17" s="139"/>
      <c r="L17" s="109" t="s">
        <v>29</v>
      </c>
      <c r="M17" s="92"/>
      <c r="N17" s="110" t="s">
        <v>79</v>
      </c>
      <c r="O17" s="70"/>
      <c r="P17" s="82">
        <f>368.887*5.98</f>
        <v>2205.9442600000002</v>
      </c>
      <c r="Q17" s="93"/>
      <c r="R17" s="93"/>
      <c r="S17" s="93"/>
    </row>
    <row r="18" spans="1:19" s="8" customFormat="1" ht="13.8" outlineLevel="1" x14ac:dyDescent="0.25">
      <c r="A18" s="94"/>
      <c r="B18" s="95"/>
      <c r="C18" s="96"/>
      <c r="D18" s="102" t="s">
        <v>119</v>
      </c>
      <c r="E18" s="92"/>
      <c r="F18" s="92"/>
      <c r="G18" s="92"/>
      <c r="H18" s="102"/>
      <c r="I18" s="102"/>
      <c r="J18" s="138" t="s">
        <v>120</v>
      </c>
      <c r="K18" s="139"/>
      <c r="L18" s="109" t="s">
        <v>29</v>
      </c>
      <c r="M18" s="92"/>
      <c r="N18" s="110" t="s">
        <v>121</v>
      </c>
      <c r="O18" s="70"/>
      <c r="P18" s="82">
        <f>2.271*10.48</f>
        <v>23.800080000000001</v>
      </c>
      <c r="Q18" s="93"/>
      <c r="R18" s="93"/>
      <c r="S18" s="93"/>
    </row>
    <row r="19" spans="1:19" s="8" customFormat="1" ht="13.8" outlineLevel="2" x14ac:dyDescent="0.25">
      <c r="A19" s="94"/>
      <c r="B19" s="95"/>
      <c r="C19" s="96"/>
      <c r="D19" s="102" t="s">
        <v>80</v>
      </c>
      <c r="E19" s="92"/>
      <c r="F19" s="92"/>
      <c r="G19" s="92"/>
      <c r="H19" s="102"/>
      <c r="I19" s="102"/>
      <c r="J19" s="138" t="s">
        <v>122</v>
      </c>
      <c r="K19" s="139"/>
      <c r="L19" s="109" t="s">
        <v>29</v>
      </c>
      <c r="M19" s="92"/>
      <c r="N19" s="110" t="s">
        <v>81</v>
      </c>
      <c r="O19" s="70"/>
      <c r="P19" s="82">
        <f>13.699*4.21</f>
        <v>57.672789999999999</v>
      </c>
      <c r="Q19" s="93"/>
      <c r="R19" s="93"/>
      <c r="S19" s="93"/>
    </row>
    <row r="20" spans="1:19" x14ac:dyDescent="0.25">
      <c r="A20" s="94"/>
      <c r="B20" s="95"/>
      <c r="C20" s="96"/>
      <c r="D20" s="102" t="s">
        <v>30</v>
      </c>
      <c r="E20" s="92"/>
      <c r="F20" s="92"/>
      <c r="G20" s="92"/>
      <c r="H20" s="102"/>
      <c r="I20" s="102"/>
      <c r="J20" s="138" t="s">
        <v>123</v>
      </c>
      <c r="K20" s="139"/>
      <c r="L20" s="109" t="s">
        <v>29</v>
      </c>
      <c r="M20" s="92"/>
      <c r="N20" s="80"/>
      <c r="O20" s="70"/>
      <c r="P20" s="79"/>
      <c r="Q20" s="93"/>
      <c r="R20" s="93"/>
      <c r="S20" s="93"/>
    </row>
    <row r="21" spans="1:19" ht="12.75" customHeight="1" x14ac:dyDescent="0.25">
      <c r="A21" s="94"/>
      <c r="B21" s="95"/>
      <c r="C21" s="96"/>
      <c r="D21" s="102" t="s">
        <v>17</v>
      </c>
      <c r="E21" s="92"/>
      <c r="F21" s="92"/>
      <c r="G21" s="92"/>
      <c r="H21" s="102"/>
      <c r="I21" s="102"/>
      <c r="J21" s="138" t="s">
        <v>124</v>
      </c>
      <c r="K21" s="139"/>
      <c r="L21" s="109" t="s">
        <v>18</v>
      </c>
      <c r="M21" s="92"/>
      <c r="N21" s="92"/>
      <c r="O21" s="92"/>
      <c r="P21" s="92"/>
      <c r="Q21" s="93"/>
      <c r="R21" s="93"/>
      <c r="S21" s="93"/>
    </row>
    <row r="22" spans="1:19" ht="12.75" customHeight="1" x14ac:dyDescent="0.25">
      <c r="A22" s="94"/>
      <c r="B22" s="95"/>
      <c r="C22" s="96"/>
      <c r="D22" s="102" t="s">
        <v>125</v>
      </c>
      <c r="E22" s="92"/>
      <c r="F22" s="92"/>
      <c r="G22" s="92"/>
      <c r="H22" s="102"/>
      <c r="I22" s="102"/>
      <c r="J22" s="111"/>
      <c r="K22" s="66"/>
      <c r="L22" s="109" t="s">
        <v>29</v>
      </c>
      <c r="M22" s="92"/>
      <c r="N22" s="110" t="s">
        <v>79</v>
      </c>
      <c r="O22" s="92"/>
      <c r="P22" s="112">
        <f>279.608*5.98</f>
        <v>1672.0558400000002</v>
      </c>
      <c r="Q22" s="93"/>
      <c r="R22" s="93"/>
      <c r="S22" s="93"/>
    </row>
    <row r="23" spans="1:19" s="7" customFormat="1" ht="48" customHeight="1" x14ac:dyDescent="0.25">
      <c r="A23" s="94"/>
      <c r="B23" s="95"/>
      <c r="C23" s="96"/>
      <c r="D23" s="84" t="s">
        <v>82</v>
      </c>
      <c r="E23" s="73"/>
      <c r="F23" s="70"/>
      <c r="G23" s="70"/>
      <c r="H23" s="70"/>
      <c r="I23" s="70"/>
      <c r="J23" s="92"/>
      <c r="K23" s="92"/>
      <c r="L23" s="92"/>
      <c r="M23" s="92"/>
      <c r="N23" s="110"/>
      <c r="O23" s="92"/>
      <c r="P23" s="112"/>
      <c r="Q23" s="93"/>
      <c r="R23" s="93"/>
      <c r="S23" s="93"/>
    </row>
    <row r="24" spans="1:19" s="7" customFormat="1" ht="12.75" customHeight="1" x14ac:dyDescent="0.25">
      <c r="A24" s="94"/>
      <c r="B24" s="95"/>
      <c r="C24" s="113"/>
      <c r="D24" s="96"/>
      <c r="E24" s="94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3"/>
      <c r="R24" s="93"/>
      <c r="S24" s="93"/>
    </row>
    <row r="25" spans="1:19" s="7" customFormat="1" ht="12" customHeight="1" x14ac:dyDescent="0.25">
      <c r="A25" s="94"/>
      <c r="B25" s="95"/>
      <c r="C25" s="113"/>
      <c r="D25" s="96"/>
      <c r="E25" s="94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3"/>
      <c r="R25" s="93"/>
      <c r="S25" s="93"/>
    </row>
    <row r="26" spans="1:19" x14ac:dyDescent="0.25">
      <c r="A26" s="140" t="s">
        <v>2</v>
      </c>
      <c r="B26" s="142" t="s">
        <v>126</v>
      </c>
      <c r="C26" s="140" t="s">
        <v>69</v>
      </c>
      <c r="D26" s="140" t="s">
        <v>68</v>
      </c>
      <c r="E26" s="140" t="s">
        <v>67</v>
      </c>
      <c r="F26" s="140" t="s">
        <v>28</v>
      </c>
      <c r="G26" s="141"/>
      <c r="H26" s="141"/>
      <c r="I26" s="141"/>
      <c r="J26" s="140" t="s">
        <v>27</v>
      </c>
      <c r="K26" s="145"/>
      <c r="L26" s="145"/>
      <c r="M26" s="145"/>
      <c r="N26" s="145"/>
      <c r="O26" s="140" t="s">
        <v>66</v>
      </c>
      <c r="P26" s="140" t="s">
        <v>65</v>
      </c>
      <c r="Q26" s="149" t="s">
        <v>74</v>
      </c>
      <c r="R26" s="93"/>
      <c r="S26" s="93"/>
    </row>
    <row r="27" spans="1:19" ht="19.2" customHeight="1" x14ac:dyDescent="0.25">
      <c r="A27" s="141"/>
      <c r="B27" s="143"/>
      <c r="C27" s="144"/>
      <c r="D27" s="140"/>
      <c r="E27" s="140"/>
      <c r="F27" s="140" t="s">
        <v>3</v>
      </c>
      <c r="G27" s="140" t="s">
        <v>64</v>
      </c>
      <c r="H27" s="141"/>
      <c r="I27" s="141"/>
      <c r="J27" s="140" t="s">
        <v>127</v>
      </c>
      <c r="K27" s="140" t="s">
        <v>3</v>
      </c>
      <c r="L27" s="140" t="s">
        <v>64</v>
      </c>
      <c r="M27" s="141"/>
      <c r="N27" s="141"/>
      <c r="O27" s="140"/>
      <c r="P27" s="140"/>
      <c r="Q27" s="149"/>
      <c r="R27" s="93"/>
      <c r="S27" s="93"/>
    </row>
    <row r="28" spans="1:19" ht="19.2" customHeight="1" x14ac:dyDescent="0.25">
      <c r="A28" s="141"/>
      <c r="B28" s="143"/>
      <c r="C28" s="144"/>
      <c r="D28" s="140"/>
      <c r="E28" s="140"/>
      <c r="F28" s="141"/>
      <c r="G28" s="114" t="s">
        <v>63</v>
      </c>
      <c r="H28" s="114" t="s">
        <v>62</v>
      </c>
      <c r="I28" s="114" t="s">
        <v>61</v>
      </c>
      <c r="J28" s="144"/>
      <c r="K28" s="141"/>
      <c r="L28" s="114" t="s">
        <v>63</v>
      </c>
      <c r="M28" s="114" t="s">
        <v>62</v>
      </c>
      <c r="N28" s="114" t="s">
        <v>61</v>
      </c>
      <c r="O28" s="140"/>
      <c r="P28" s="140"/>
      <c r="Q28" s="149"/>
      <c r="R28" s="93"/>
      <c r="S28" s="93"/>
    </row>
    <row r="29" spans="1:19" ht="19.2" customHeight="1" x14ac:dyDescent="0.25">
      <c r="A29" s="115">
        <v>1</v>
      </c>
      <c r="B29" s="116">
        <v>2</v>
      </c>
      <c r="C29" s="114">
        <v>3</v>
      </c>
      <c r="D29" s="114">
        <v>4</v>
      </c>
      <c r="E29" s="117">
        <v>5</v>
      </c>
      <c r="F29" s="118">
        <v>6</v>
      </c>
      <c r="G29" s="118">
        <v>7</v>
      </c>
      <c r="H29" s="118">
        <v>8</v>
      </c>
      <c r="I29" s="118">
        <v>9</v>
      </c>
      <c r="J29" s="118">
        <v>10</v>
      </c>
      <c r="K29" s="118">
        <v>11</v>
      </c>
      <c r="L29" s="118">
        <v>12</v>
      </c>
      <c r="M29" s="118">
        <v>13</v>
      </c>
      <c r="N29" s="118">
        <v>14</v>
      </c>
      <c r="O29" s="118">
        <v>15</v>
      </c>
      <c r="P29" s="118">
        <v>16</v>
      </c>
      <c r="Q29" s="118">
        <v>17</v>
      </c>
      <c r="R29" s="93"/>
      <c r="S29" s="93"/>
    </row>
    <row r="30" spans="1:19" x14ac:dyDescent="0.25">
      <c r="A30" s="146" t="s">
        <v>128</v>
      </c>
      <c r="B30" s="147"/>
      <c r="C30" s="147"/>
      <c r="D30" s="147"/>
      <c r="E30" s="147"/>
      <c r="F30" s="147"/>
      <c r="G30" s="147"/>
      <c r="H30" s="147"/>
      <c r="I30" s="147"/>
      <c r="J30" s="147"/>
      <c r="K30" s="147"/>
      <c r="L30" s="147"/>
      <c r="M30" s="147"/>
      <c r="N30" s="147"/>
      <c r="O30" s="147"/>
      <c r="P30" s="147"/>
      <c r="Q30" s="147"/>
      <c r="R30" s="93"/>
      <c r="S30" s="93"/>
    </row>
    <row r="31" spans="1:19" ht="22.8" x14ac:dyDescent="0.25">
      <c r="A31" s="115">
        <v>1</v>
      </c>
      <c r="B31" s="119" t="s">
        <v>129</v>
      </c>
      <c r="C31" s="120" t="s">
        <v>130</v>
      </c>
      <c r="D31" s="117" t="s">
        <v>131</v>
      </c>
      <c r="E31" s="121">
        <v>0.02</v>
      </c>
      <c r="F31" s="122">
        <v>64.180000000000007</v>
      </c>
      <c r="G31" s="122">
        <v>64.180000000000007</v>
      </c>
      <c r="H31" s="123"/>
      <c r="I31" s="123"/>
      <c r="J31" s="123"/>
      <c r="K31" s="123">
        <v>1</v>
      </c>
      <c r="L31" s="123">
        <v>1</v>
      </c>
      <c r="M31" s="123"/>
      <c r="N31" s="123"/>
      <c r="O31" s="123">
        <v>5.84</v>
      </c>
      <c r="P31" s="123">
        <v>0.12</v>
      </c>
      <c r="Q31" s="123"/>
      <c r="R31" s="93"/>
      <c r="S31" s="93"/>
    </row>
    <row r="32" spans="1:19" ht="84" x14ac:dyDescent="0.25">
      <c r="A32" s="115">
        <v>2</v>
      </c>
      <c r="B32" s="119" t="s">
        <v>132</v>
      </c>
      <c r="C32" s="120" t="s">
        <v>133</v>
      </c>
      <c r="D32" s="117" t="s">
        <v>88</v>
      </c>
      <c r="E32" s="124">
        <v>1</v>
      </c>
      <c r="F32" s="122">
        <v>43.15</v>
      </c>
      <c r="G32" s="122">
        <v>14.63</v>
      </c>
      <c r="H32" s="122">
        <v>28.52</v>
      </c>
      <c r="I32" s="122">
        <v>1.58</v>
      </c>
      <c r="J32" s="123"/>
      <c r="K32" s="123">
        <v>43</v>
      </c>
      <c r="L32" s="123">
        <v>15</v>
      </c>
      <c r="M32" s="123">
        <v>28</v>
      </c>
      <c r="N32" s="123">
        <v>2</v>
      </c>
      <c r="O32" s="123">
        <v>1.0469999999999999</v>
      </c>
      <c r="P32" s="123">
        <v>1.05</v>
      </c>
      <c r="Q32" s="123"/>
      <c r="R32" s="93"/>
      <c r="S32" s="93"/>
    </row>
    <row r="33" spans="1:19" x14ac:dyDescent="0.25">
      <c r="A33" s="115">
        <v>3</v>
      </c>
      <c r="B33" s="119" t="s">
        <v>134</v>
      </c>
      <c r="C33" s="120" t="s">
        <v>135</v>
      </c>
      <c r="D33" s="117" t="s">
        <v>90</v>
      </c>
      <c r="E33" s="121">
        <v>0.7</v>
      </c>
      <c r="F33" s="122">
        <v>106.34</v>
      </c>
      <c r="G33" s="122">
        <v>105.94</v>
      </c>
      <c r="H33" s="122">
        <v>0.4</v>
      </c>
      <c r="I33" s="122">
        <v>0.16</v>
      </c>
      <c r="J33" s="123"/>
      <c r="K33" s="123">
        <v>74</v>
      </c>
      <c r="L33" s="123">
        <v>74</v>
      </c>
      <c r="M33" s="123"/>
      <c r="N33" s="123"/>
      <c r="O33" s="123">
        <v>9.64</v>
      </c>
      <c r="P33" s="123">
        <v>6.75</v>
      </c>
      <c r="Q33" s="123"/>
      <c r="R33" s="93"/>
      <c r="S33" s="93"/>
    </row>
    <row r="34" spans="1:19" ht="61.2" x14ac:dyDescent="0.25">
      <c r="A34" s="115">
        <v>4</v>
      </c>
      <c r="B34" s="119" t="s">
        <v>136</v>
      </c>
      <c r="C34" s="120" t="s">
        <v>137</v>
      </c>
      <c r="D34" s="117" t="s">
        <v>88</v>
      </c>
      <c r="E34" s="124">
        <v>3</v>
      </c>
      <c r="F34" s="122">
        <v>8.5</v>
      </c>
      <c r="G34" s="122">
        <v>8.35</v>
      </c>
      <c r="H34" s="122">
        <v>0.15</v>
      </c>
      <c r="I34" s="123"/>
      <c r="J34" s="123"/>
      <c r="K34" s="123">
        <v>26</v>
      </c>
      <c r="L34" s="123">
        <v>26</v>
      </c>
      <c r="M34" s="123"/>
      <c r="N34" s="123"/>
      <c r="O34" s="123">
        <v>0.54900000000000004</v>
      </c>
      <c r="P34" s="123">
        <v>1.65</v>
      </c>
      <c r="Q34" s="123"/>
      <c r="R34" s="93"/>
      <c r="S34" s="93"/>
    </row>
    <row r="35" spans="1:19" ht="12.75" customHeight="1" x14ac:dyDescent="0.25">
      <c r="A35" s="115">
        <v>5</v>
      </c>
      <c r="B35" s="119" t="s">
        <v>138</v>
      </c>
      <c r="C35" s="120" t="s">
        <v>139</v>
      </c>
      <c r="D35" s="117" t="s">
        <v>88</v>
      </c>
      <c r="E35" s="124">
        <v>6</v>
      </c>
      <c r="F35" s="122">
        <v>5.71</v>
      </c>
      <c r="G35" s="122">
        <v>5.61</v>
      </c>
      <c r="H35" s="122">
        <v>0.1</v>
      </c>
      <c r="I35" s="123"/>
      <c r="J35" s="123"/>
      <c r="K35" s="123">
        <v>34</v>
      </c>
      <c r="L35" s="123">
        <v>34</v>
      </c>
      <c r="M35" s="123"/>
      <c r="N35" s="123"/>
      <c r="O35" s="123">
        <v>0.36899999999999999</v>
      </c>
      <c r="P35" s="123">
        <v>2.21</v>
      </c>
      <c r="Q35" s="123"/>
      <c r="R35" s="93"/>
      <c r="S35" s="93"/>
    </row>
    <row r="36" spans="1:19" ht="12.75" customHeight="1" x14ac:dyDescent="0.25">
      <c r="A36" s="148" t="s">
        <v>140</v>
      </c>
      <c r="B36" s="147"/>
      <c r="C36" s="147"/>
      <c r="D36" s="147"/>
      <c r="E36" s="147"/>
      <c r="F36" s="147"/>
      <c r="G36" s="147"/>
      <c r="H36" s="147"/>
      <c r="I36" s="147"/>
      <c r="J36" s="147"/>
      <c r="K36" s="122">
        <v>178</v>
      </c>
      <c r="L36" s="122">
        <v>150</v>
      </c>
      <c r="M36" s="122">
        <v>28</v>
      </c>
      <c r="N36" s="122">
        <v>2</v>
      </c>
      <c r="O36" s="123"/>
      <c r="P36" s="122">
        <v>11.78</v>
      </c>
      <c r="Q36" s="123"/>
      <c r="R36" s="93"/>
      <c r="S36" s="93"/>
    </row>
    <row r="37" spans="1:19" ht="12.75" customHeight="1" x14ac:dyDescent="0.25">
      <c r="A37" s="148" t="s">
        <v>141</v>
      </c>
      <c r="B37" s="147"/>
      <c r="C37" s="147"/>
      <c r="D37" s="147"/>
      <c r="E37" s="147"/>
      <c r="F37" s="147"/>
      <c r="G37" s="147"/>
      <c r="H37" s="147"/>
      <c r="I37" s="147"/>
      <c r="J37" s="147"/>
      <c r="K37" s="122">
        <v>221</v>
      </c>
      <c r="L37" s="122">
        <v>183</v>
      </c>
      <c r="M37" s="122">
        <v>38</v>
      </c>
      <c r="N37" s="122">
        <v>3</v>
      </c>
      <c r="O37" s="123"/>
      <c r="P37" s="122">
        <v>13.5</v>
      </c>
      <c r="Q37" s="123"/>
      <c r="R37" s="93"/>
      <c r="S37" s="93"/>
    </row>
    <row r="38" spans="1:19" ht="19.2" customHeight="1" x14ac:dyDescent="0.25">
      <c r="A38" s="148" t="s">
        <v>7</v>
      </c>
      <c r="B38" s="147"/>
      <c r="C38" s="147"/>
      <c r="D38" s="147"/>
      <c r="E38" s="147"/>
      <c r="F38" s="147"/>
      <c r="G38" s="147"/>
      <c r="H38" s="147"/>
      <c r="I38" s="147"/>
      <c r="J38" s="147"/>
      <c r="K38" s="122">
        <v>169</v>
      </c>
      <c r="L38" s="123"/>
      <c r="M38" s="123"/>
      <c r="N38" s="123"/>
      <c r="O38" s="123"/>
      <c r="P38" s="123"/>
      <c r="Q38" s="123"/>
      <c r="R38" s="93"/>
      <c r="S38" s="93"/>
    </row>
    <row r="39" spans="1:19" ht="12.75" customHeight="1" x14ac:dyDescent="0.25">
      <c r="A39" s="148" t="s">
        <v>8</v>
      </c>
      <c r="B39" s="147"/>
      <c r="C39" s="147"/>
      <c r="D39" s="147"/>
      <c r="E39" s="147"/>
      <c r="F39" s="147"/>
      <c r="G39" s="147"/>
      <c r="H39" s="147"/>
      <c r="I39" s="147"/>
      <c r="J39" s="147"/>
      <c r="K39" s="122">
        <v>121</v>
      </c>
      <c r="L39" s="123"/>
      <c r="M39" s="123"/>
      <c r="N39" s="123"/>
      <c r="O39" s="123"/>
      <c r="P39" s="123"/>
      <c r="Q39" s="123"/>
      <c r="R39" s="93"/>
      <c r="S39" s="93"/>
    </row>
    <row r="40" spans="1:19" ht="12.75" customHeight="1" x14ac:dyDescent="0.25">
      <c r="A40" s="150" t="s">
        <v>142</v>
      </c>
      <c r="B40" s="147"/>
      <c r="C40" s="147"/>
      <c r="D40" s="147"/>
      <c r="E40" s="147"/>
      <c r="F40" s="147"/>
      <c r="G40" s="147"/>
      <c r="H40" s="147"/>
      <c r="I40" s="147"/>
      <c r="J40" s="147"/>
      <c r="K40" s="125">
        <v>511</v>
      </c>
      <c r="L40" s="123"/>
      <c r="M40" s="123"/>
      <c r="N40" s="123"/>
      <c r="O40" s="123"/>
      <c r="P40" s="125">
        <v>13.5</v>
      </c>
      <c r="Q40" s="123"/>
      <c r="R40" s="93"/>
      <c r="S40" s="93"/>
    </row>
    <row r="41" spans="1:19" ht="12.75" customHeight="1" x14ac:dyDescent="0.25">
      <c r="A41" s="146" t="s">
        <v>143</v>
      </c>
      <c r="B41" s="147"/>
      <c r="C41" s="147"/>
      <c r="D41" s="147"/>
      <c r="E41" s="147"/>
      <c r="F41" s="147"/>
      <c r="G41" s="147"/>
      <c r="H41" s="147"/>
      <c r="I41" s="147"/>
      <c r="J41" s="147"/>
      <c r="K41" s="147"/>
      <c r="L41" s="147"/>
      <c r="M41" s="147"/>
      <c r="N41" s="147"/>
      <c r="O41" s="147"/>
      <c r="P41" s="147"/>
      <c r="Q41" s="147"/>
      <c r="R41" s="93"/>
      <c r="S41" s="93"/>
    </row>
    <row r="42" spans="1:19" ht="12.75" customHeight="1" x14ac:dyDescent="0.25">
      <c r="A42" s="148" t="s">
        <v>144</v>
      </c>
      <c r="B42" s="147"/>
      <c r="C42" s="147"/>
      <c r="D42" s="147"/>
      <c r="E42" s="147"/>
      <c r="F42" s="147"/>
      <c r="G42" s="147"/>
      <c r="H42" s="147"/>
      <c r="I42" s="147"/>
      <c r="J42" s="147"/>
      <c r="K42" s="147"/>
      <c r="L42" s="147"/>
      <c r="M42" s="147"/>
      <c r="N42" s="147"/>
      <c r="O42" s="147"/>
      <c r="P42" s="147"/>
      <c r="Q42" s="147"/>
      <c r="R42" s="93"/>
      <c r="S42" s="93"/>
    </row>
    <row r="43" spans="1:19" ht="22.5" customHeight="1" x14ac:dyDescent="0.25">
      <c r="A43" s="115">
        <v>6</v>
      </c>
      <c r="B43" s="119" t="s">
        <v>86</v>
      </c>
      <c r="C43" s="120" t="s">
        <v>87</v>
      </c>
      <c r="D43" s="117" t="s">
        <v>88</v>
      </c>
      <c r="E43" s="124">
        <v>1</v>
      </c>
      <c r="F43" s="122">
        <v>215.9</v>
      </c>
      <c r="G43" s="122">
        <v>31.09</v>
      </c>
      <c r="H43" s="122">
        <v>4.53</v>
      </c>
      <c r="I43" s="122">
        <v>0.18</v>
      </c>
      <c r="J43" s="123"/>
      <c r="K43" s="123">
        <v>216</v>
      </c>
      <c r="L43" s="123">
        <v>31</v>
      </c>
      <c r="M43" s="123">
        <v>5</v>
      </c>
      <c r="N43" s="123"/>
      <c r="O43" s="123">
        <v>2.3199999999999998</v>
      </c>
      <c r="P43" s="123">
        <v>2.3199999999999998</v>
      </c>
      <c r="Q43" s="123"/>
      <c r="R43" s="93"/>
      <c r="S43" s="93"/>
    </row>
    <row r="44" spans="1:19" ht="12.75" customHeight="1" x14ac:dyDescent="0.25">
      <c r="A44" s="115">
        <v>7</v>
      </c>
      <c r="B44" s="119" t="s">
        <v>83</v>
      </c>
      <c r="C44" s="120" t="s">
        <v>84</v>
      </c>
      <c r="D44" s="117" t="s">
        <v>85</v>
      </c>
      <c r="E44" s="124">
        <v>1</v>
      </c>
      <c r="F44" s="122">
        <v>130.91</v>
      </c>
      <c r="G44" s="123"/>
      <c r="H44" s="123"/>
      <c r="I44" s="123"/>
      <c r="J44" s="123"/>
      <c r="K44" s="123">
        <v>131</v>
      </c>
      <c r="L44" s="123"/>
      <c r="M44" s="123"/>
      <c r="N44" s="123"/>
      <c r="O44" s="123"/>
      <c r="P44" s="123"/>
      <c r="Q44" s="123"/>
      <c r="R44" s="93"/>
      <c r="S44" s="93"/>
    </row>
    <row r="45" spans="1:19" ht="12.75" customHeight="1" x14ac:dyDescent="0.25">
      <c r="A45" s="115">
        <v>8</v>
      </c>
      <c r="B45" s="119" t="s">
        <v>145</v>
      </c>
      <c r="C45" s="120" t="s">
        <v>146</v>
      </c>
      <c r="D45" s="117" t="s">
        <v>88</v>
      </c>
      <c r="E45" s="124">
        <v>1</v>
      </c>
      <c r="F45" s="122">
        <v>99.26</v>
      </c>
      <c r="G45" s="122">
        <v>33.11</v>
      </c>
      <c r="H45" s="122">
        <v>62.05</v>
      </c>
      <c r="I45" s="122">
        <v>4.71</v>
      </c>
      <c r="J45" s="123"/>
      <c r="K45" s="123">
        <v>99</v>
      </c>
      <c r="L45" s="123">
        <v>33</v>
      </c>
      <c r="M45" s="123">
        <v>62</v>
      </c>
      <c r="N45" s="123">
        <v>5</v>
      </c>
      <c r="O45" s="123">
        <v>2.37</v>
      </c>
      <c r="P45" s="123">
        <v>2.37</v>
      </c>
      <c r="Q45" s="123"/>
      <c r="R45" s="93"/>
      <c r="S45" s="93"/>
    </row>
    <row r="46" spans="1:19" ht="12.75" customHeight="1" x14ac:dyDescent="0.25">
      <c r="A46" s="115">
        <v>9</v>
      </c>
      <c r="B46" s="119" t="s">
        <v>147</v>
      </c>
      <c r="C46" s="120" t="s">
        <v>148</v>
      </c>
      <c r="D46" s="117" t="s">
        <v>85</v>
      </c>
      <c r="E46" s="124">
        <v>1</v>
      </c>
      <c r="F46" s="122" t="s">
        <v>149</v>
      </c>
      <c r="G46" s="123"/>
      <c r="H46" s="123"/>
      <c r="I46" s="123"/>
      <c r="J46" s="123"/>
      <c r="K46" s="123">
        <v>309</v>
      </c>
      <c r="L46" s="123"/>
      <c r="M46" s="123"/>
      <c r="N46" s="123"/>
      <c r="O46" s="123"/>
      <c r="P46" s="123"/>
      <c r="Q46" s="123"/>
      <c r="R46" s="93"/>
      <c r="S46" s="93"/>
    </row>
    <row r="47" spans="1:19" ht="12.75" customHeight="1" x14ac:dyDescent="0.25">
      <c r="A47" s="115">
        <v>10</v>
      </c>
      <c r="B47" s="119" t="s">
        <v>150</v>
      </c>
      <c r="C47" s="120" t="s">
        <v>151</v>
      </c>
      <c r="D47" s="117" t="s">
        <v>88</v>
      </c>
      <c r="E47" s="124">
        <v>1</v>
      </c>
      <c r="F47" s="122">
        <v>182.49</v>
      </c>
      <c r="G47" s="122">
        <v>95.66</v>
      </c>
      <c r="H47" s="122">
        <v>44.74</v>
      </c>
      <c r="I47" s="122">
        <v>3.68</v>
      </c>
      <c r="J47" s="123"/>
      <c r="K47" s="123">
        <v>182</v>
      </c>
      <c r="L47" s="123">
        <v>96</v>
      </c>
      <c r="M47" s="123">
        <v>45</v>
      </c>
      <c r="N47" s="123">
        <v>4</v>
      </c>
      <c r="O47" s="123">
        <v>7.06</v>
      </c>
      <c r="P47" s="123">
        <v>7.06</v>
      </c>
      <c r="Q47" s="123"/>
      <c r="R47" s="93"/>
      <c r="S47" s="93"/>
    </row>
    <row r="48" spans="1:19" ht="12.75" customHeight="1" x14ac:dyDescent="0.25">
      <c r="A48" s="115">
        <v>11</v>
      </c>
      <c r="B48" s="119" t="s">
        <v>147</v>
      </c>
      <c r="C48" s="120" t="s">
        <v>152</v>
      </c>
      <c r="D48" s="117" t="s">
        <v>85</v>
      </c>
      <c r="E48" s="124">
        <v>1</v>
      </c>
      <c r="F48" s="122" t="s">
        <v>153</v>
      </c>
      <c r="G48" s="123"/>
      <c r="H48" s="123"/>
      <c r="I48" s="123"/>
      <c r="J48" s="123"/>
      <c r="K48" s="123">
        <v>30</v>
      </c>
      <c r="L48" s="123"/>
      <c r="M48" s="123"/>
      <c r="N48" s="123"/>
      <c r="O48" s="123"/>
      <c r="P48" s="123"/>
      <c r="Q48" s="123"/>
      <c r="R48" s="93"/>
      <c r="S48" s="93"/>
    </row>
    <row r="49" spans="1:19" ht="12.75" customHeight="1" x14ac:dyDescent="0.25">
      <c r="A49" s="115">
        <v>12</v>
      </c>
      <c r="B49" s="119" t="s">
        <v>154</v>
      </c>
      <c r="C49" s="120" t="s">
        <v>155</v>
      </c>
      <c r="D49" s="117" t="s">
        <v>88</v>
      </c>
      <c r="E49" s="124">
        <v>2</v>
      </c>
      <c r="F49" s="122">
        <v>8.41</v>
      </c>
      <c r="G49" s="122">
        <v>7.26</v>
      </c>
      <c r="H49" s="123"/>
      <c r="I49" s="123"/>
      <c r="J49" s="123"/>
      <c r="K49" s="123">
        <v>17</v>
      </c>
      <c r="L49" s="123">
        <v>15</v>
      </c>
      <c r="M49" s="123"/>
      <c r="N49" s="123"/>
      <c r="O49" s="123">
        <v>0.52</v>
      </c>
      <c r="P49" s="123">
        <v>1.04</v>
      </c>
      <c r="Q49" s="123"/>
      <c r="R49" s="93"/>
      <c r="S49" s="93"/>
    </row>
    <row r="50" spans="1:19" ht="12.75" customHeight="1" x14ac:dyDescent="0.25">
      <c r="A50" s="115">
        <v>13</v>
      </c>
      <c r="B50" s="119" t="s">
        <v>147</v>
      </c>
      <c r="C50" s="120" t="s">
        <v>156</v>
      </c>
      <c r="D50" s="117" t="s">
        <v>85</v>
      </c>
      <c r="E50" s="124">
        <v>2</v>
      </c>
      <c r="F50" s="122" t="s">
        <v>157</v>
      </c>
      <c r="G50" s="123"/>
      <c r="H50" s="123"/>
      <c r="I50" s="123"/>
      <c r="J50" s="123"/>
      <c r="K50" s="123">
        <v>13</v>
      </c>
      <c r="L50" s="123"/>
      <c r="M50" s="123"/>
      <c r="N50" s="123"/>
      <c r="O50" s="123"/>
      <c r="P50" s="123"/>
      <c r="Q50" s="123"/>
      <c r="R50" s="93"/>
      <c r="S50" s="93"/>
    </row>
    <row r="51" spans="1:19" ht="12.75" customHeight="1" x14ac:dyDescent="0.25">
      <c r="A51" s="115">
        <v>14</v>
      </c>
      <c r="B51" s="119" t="s">
        <v>158</v>
      </c>
      <c r="C51" s="120" t="s">
        <v>159</v>
      </c>
      <c r="D51" s="117" t="s">
        <v>88</v>
      </c>
      <c r="E51" s="124">
        <v>1</v>
      </c>
      <c r="F51" s="122">
        <v>15.65</v>
      </c>
      <c r="G51" s="122">
        <v>12.15</v>
      </c>
      <c r="H51" s="122">
        <v>2.92</v>
      </c>
      <c r="I51" s="122">
        <v>0.18</v>
      </c>
      <c r="J51" s="123"/>
      <c r="K51" s="123">
        <v>16</v>
      </c>
      <c r="L51" s="123">
        <v>12</v>
      </c>
      <c r="M51" s="123">
        <v>3</v>
      </c>
      <c r="N51" s="123"/>
      <c r="O51" s="123">
        <v>0.87</v>
      </c>
      <c r="P51" s="123">
        <v>0.87</v>
      </c>
      <c r="Q51" s="123"/>
      <c r="R51" s="93"/>
      <c r="S51" s="93"/>
    </row>
    <row r="52" spans="1:19" ht="12.75" customHeight="1" x14ac:dyDescent="0.25">
      <c r="A52" s="115">
        <v>15</v>
      </c>
      <c r="B52" s="119" t="s">
        <v>147</v>
      </c>
      <c r="C52" s="120" t="s">
        <v>160</v>
      </c>
      <c r="D52" s="117" t="s">
        <v>85</v>
      </c>
      <c r="E52" s="124">
        <v>1</v>
      </c>
      <c r="F52" s="122" t="s">
        <v>161</v>
      </c>
      <c r="G52" s="123"/>
      <c r="H52" s="123"/>
      <c r="I52" s="123"/>
      <c r="J52" s="123"/>
      <c r="K52" s="123">
        <v>238</v>
      </c>
      <c r="L52" s="123"/>
      <c r="M52" s="123"/>
      <c r="N52" s="123"/>
      <c r="O52" s="123"/>
      <c r="P52" s="123"/>
      <c r="Q52" s="123"/>
      <c r="R52" s="93"/>
      <c r="S52" s="93"/>
    </row>
    <row r="53" spans="1:19" ht="12.75" customHeight="1" x14ac:dyDescent="0.25">
      <c r="A53" s="115">
        <v>16</v>
      </c>
      <c r="B53" s="119" t="s">
        <v>97</v>
      </c>
      <c r="C53" s="120" t="s">
        <v>98</v>
      </c>
      <c r="D53" s="117" t="s">
        <v>88</v>
      </c>
      <c r="E53" s="121">
        <v>7</v>
      </c>
      <c r="F53" s="122">
        <v>27.06</v>
      </c>
      <c r="G53" s="122">
        <v>11.51</v>
      </c>
      <c r="H53" s="123"/>
      <c r="I53" s="123"/>
      <c r="J53" s="123"/>
      <c r="K53" s="123">
        <v>189</v>
      </c>
      <c r="L53" s="123">
        <v>81</v>
      </c>
      <c r="M53" s="123"/>
      <c r="N53" s="123"/>
      <c r="O53" s="123">
        <v>1</v>
      </c>
      <c r="P53" s="123">
        <v>7</v>
      </c>
      <c r="Q53" s="122">
        <v>3.5000000000000001E-3</v>
      </c>
      <c r="R53" s="93"/>
      <c r="S53" s="93"/>
    </row>
    <row r="54" spans="1:19" ht="19.2" customHeight="1" x14ac:dyDescent="0.25">
      <c r="A54" s="115">
        <v>17</v>
      </c>
      <c r="B54" s="119" t="s">
        <v>147</v>
      </c>
      <c r="C54" s="120" t="s">
        <v>162</v>
      </c>
      <c r="D54" s="117" t="s">
        <v>85</v>
      </c>
      <c r="E54" s="124">
        <v>3</v>
      </c>
      <c r="F54" s="122" t="s">
        <v>163</v>
      </c>
      <c r="G54" s="123"/>
      <c r="H54" s="123"/>
      <c r="I54" s="123"/>
      <c r="J54" s="123"/>
      <c r="K54" s="123">
        <v>146</v>
      </c>
      <c r="L54" s="123"/>
      <c r="M54" s="123"/>
      <c r="N54" s="123"/>
      <c r="O54" s="123"/>
      <c r="P54" s="123"/>
      <c r="Q54" s="123"/>
      <c r="R54" s="93"/>
      <c r="S54" s="93"/>
    </row>
    <row r="55" spans="1:19" ht="19.2" customHeight="1" x14ac:dyDescent="0.25">
      <c r="A55" s="115">
        <v>18</v>
      </c>
      <c r="B55" s="119" t="s">
        <v>147</v>
      </c>
      <c r="C55" s="120" t="s">
        <v>164</v>
      </c>
      <c r="D55" s="117" t="s">
        <v>85</v>
      </c>
      <c r="E55" s="124">
        <v>3</v>
      </c>
      <c r="F55" s="122" t="s">
        <v>165</v>
      </c>
      <c r="G55" s="123"/>
      <c r="H55" s="123"/>
      <c r="I55" s="123"/>
      <c r="J55" s="123"/>
      <c r="K55" s="123">
        <v>74</v>
      </c>
      <c r="L55" s="123"/>
      <c r="M55" s="123"/>
      <c r="N55" s="123"/>
      <c r="O55" s="123"/>
      <c r="P55" s="123"/>
      <c r="Q55" s="123"/>
      <c r="R55" s="93"/>
      <c r="S55" s="93"/>
    </row>
    <row r="56" spans="1:19" ht="12.75" customHeight="1" x14ac:dyDescent="0.25">
      <c r="A56" s="115">
        <v>19</v>
      </c>
      <c r="B56" s="119" t="s">
        <v>147</v>
      </c>
      <c r="C56" s="120" t="s">
        <v>166</v>
      </c>
      <c r="D56" s="117" t="s">
        <v>85</v>
      </c>
      <c r="E56" s="124">
        <v>1</v>
      </c>
      <c r="F56" s="122" t="s">
        <v>167</v>
      </c>
      <c r="G56" s="123"/>
      <c r="H56" s="123"/>
      <c r="I56" s="123"/>
      <c r="J56" s="123"/>
      <c r="K56" s="123">
        <v>8</v>
      </c>
      <c r="L56" s="123"/>
      <c r="M56" s="123"/>
      <c r="N56" s="123"/>
      <c r="O56" s="123"/>
      <c r="P56" s="123"/>
      <c r="Q56" s="123"/>
      <c r="R56" s="93"/>
      <c r="S56" s="93"/>
    </row>
    <row r="57" spans="1:19" ht="12.75" customHeight="1" x14ac:dyDescent="0.25">
      <c r="A57" s="115">
        <v>20</v>
      </c>
      <c r="B57" s="119" t="s">
        <v>168</v>
      </c>
      <c r="C57" s="120" t="s">
        <v>169</v>
      </c>
      <c r="D57" s="117" t="s">
        <v>170</v>
      </c>
      <c r="E57" s="121">
        <v>4.1000000000000002E-2</v>
      </c>
      <c r="F57" s="122">
        <v>18456.73</v>
      </c>
      <c r="G57" s="122">
        <v>842.81</v>
      </c>
      <c r="H57" s="122">
        <v>643.96</v>
      </c>
      <c r="I57" s="122">
        <v>31.67</v>
      </c>
      <c r="J57" s="123"/>
      <c r="K57" s="123">
        <v>757</v>
      </c>
      <c r="L57" s="123">
        <v>35</v>
      </c>
      <c r="M57" s="123">
        <v>26</v>
      </c>
      <c r="N57" s="123">
        <v>1</v>
      </c>
      <c r="O57" s="123">
        <v>62.2</v>
      </c>
      <c r="P57" s="123">
        <v>2.5499999999999998</v>
      </c>
      <c r="Q57" s="123"/>
      <c r="R57" s="93"/>
      <c r="S57" s="93"/>
    </row>
    <row r="58" spans="1:19" ht="12.75" customHeight="1" x14ac:dyDescent="0.25">
      <c r="A58" s="115">
        <v>21</v>
      </c>
      <c r="B58" s="119" t="s">
        <v>89</v>
      </c>
      <c r="C58" s="120" t="s">
        <v>171</v>
      </c>
      <c r="D58" s="117" t="s">
        <v>90</v>
      </c>
      <c r="E58" s="121">
        <v>2.1</v>
      </c>
      <c r="F58" s="122">
        <v>4067.05</v>
      </c>
      <c r="G58" s="122">
        <v>717.89</v>
      </c>
      <c r="H58" s="122">
        <v>957.86</v>
      </c>
      <c r="I58" s="122">
        <v>390.47</v>
      </c>
      <c r="J58" s="123"/>
      <c r="K58" s="123">
        <v>8541</v>
      </c>
      <c r="L58" s="123">
        <v>1508</v>
      </c>
      <c r="M58" s="123">
        <v>2012</v>
      </c>
      <c r="N58" s="123">
        <v>820</v>
      </c>
      <c r="O58" s="123">
        <v>54.18</v>
      </c>
      <c r="P58" s="123">
        <v>113.78</v>
      </c>
      <c r="Q58" s="123"/>
      <c r="R58" s="93"/>
      <c r="S58" s="93"/>
    </row>
    <row r="59" spans="1:19" ht="12.75" customHeight="1" x14ac:dyDescent="0.25">
      <c r="A59" s="115">
        <v>22</v>
      </c>
      <c r="B59" s="119" t="s">
        <v>147</v>
      </c>
      <c r="C59" s="120" t="s">
        <v>172</v>
      </c>
      <c r="D59" s="117" t="s">
        <v>85</v>
      </c>
      <c r="E59" s="124">
        <v>15</v>
      </c>
      <c r="F59" s="122" t="s">
        <v>173</v>
      </c>
      <c r="G59" s="123"/>
      <c r="H59" s="123"/>
      <c r="I59" s="123"/>
      <c r="J59" s="123"/>
      <c r="K59" s="123">
        <v>1806</v>
      </c>
      <c r="L59" s="123"/>
      <c r="M59" s="123"/>
      <c r="N59" s="123"/>
      <c r="O59" s="123"/>
      <c r="P59" s="123"/>
      <c r="Q59" s="123"/>
      <c r="R59" s="93"/>
      <c r="S59" s="93"/>
    </row>
    <row r="60" spans="1:19" ht="12.75" customHeight="1" x14ac:dyDescent="0.25">
      <c r="A60" s="115">
        <v>23</v>
      </c>
      <c r="B60" s="119" t="s">
        <v>91</v>
      </c>
      <c r="C60" s="120" t="s">
        <v>174</v>
      </c>
      <c r="D60" s="117" t="s">
        <v>92</v>
      </c>
      <c r="E60" s="121">
        <v>1.3</v>
      </c>
      <c r="F60" s="122">
        <v>807.24</v>
      </c>
      <c r="G60" s="122">
        <v>176.42</v>
      </c>
      <c r="H60" s="122">
        <v>544.80999999999995</v>
      </c>
      <c r="I60" s="122">
        <v>57.87</v>
      </c>
      <c r="J60" s="123"/>
      <c r="K60" s="123">
        <v>1049</v>
      </c>
      <c r="L60" s="123">
        <v>229</v>
      </c>
      <c r="M60" s="123">
        <v>708</v>
      </c>
      <c r="N60" s="123">
        <v>75</v>
      </c>
      <c r="O60" s="123">
        <v>13.02</v>
      </c>
      <c r="P60" s="123">
        <v>16.93</v>
      </c>
      <c r="Q60" s="123"/>
      <c r="R60" s="93"/>
      <c r="S60" s="93"/>
    </row>
    <row r="61" spans="1:19" ht="12.75" customHeight="1" x14ac:dyDescent="0.25">
      <c r="A61" s="115">
        <v>24</v>
      </c>
      <c r="B61" s="119" t="s">
        <v>91</v>
      </c>
      <c r="C61" s="120" t="s">
        <v>175</v>
      </c>
      <c r="D61" s="117" t="s">
        <v>92</v>
      </c>
      <c r="E61" s="121">
        <v>2.2999999999999998</v>
      </c>
      <c r="F61" s="122">
        <v>840.85</v>
      </c>
      <c r="G61" s="122">
        <v>210.03</v>
      </c>
      <c r="H61" s="122">
        <v>544.80999999999995</v>
      </c>
      <c r="I61" s="122">
        <v>57.87</v>
      </c>
      <c r="J61" s="123"/>
      <c r="K61" s="123">
        <v>1934</v>
      </c>
      <c r="L61" s="123">
        <v>483</v>
      </c>
      <c r="M61" s="123">
        <v>1253</v>
      </c>
      <c r="N61" s="123">
        <v>133</v>
      </c>
      <c r="O61" s="123">
        <v>15.5</v>
      </c>
      <c r="P61" s="123">
        <v>35.65</v>
      </c>
      <c r="Q61" s="123"/>
      <c r="R61" s="93"/>
      <c r="S61" s="93"/>
    </row>
    <row r="62" spans="1:19" ht="12.75" customHeight="1" x14ac:dyDescent="0.25">
      <c r="A62" s="115">
        <v>25</v>
      </c>
      <c r="B62" s="119" t="s">
        <v>147</v>
      </c>
      <c r="C62" s="120" t="s">
        <v>176</v>
      </c>
      <c r="D62" s="117" t="s">
        <v>177</v>
      </c>
      <c r="E62" s="121">
        <v>0.03</v>
      </c>
      <c r="F62" s="122" t="s">
        <v>178</v>
      </c>
      <c r="G62" s="123"/>
      <c r="H62" s="123"/>
      <c r="I62" s="123"/>
      <c r="J62" s="123"/>
      <c r="K62" s="123">
        <v>1268</v>
      </c>
      <c r="L62" s="123"/>
      <c r="M62" s="123"/>
      <c r="N62" s="123"/>
      <c r="O62" s="123"/>
      <c r="P62" s="123"/>
      <c r="Q62" s="123"/>
      <c r="R62" s="93"/>
      <c r="S62" s="93"/>
    </row>
    <row r="63" spans="1:19" ht="12.75" customHeight="1" x14ac:dyDescent="0.25">
      <c r="A63" s="115">
        <v>26</v>
      </c>
      <c r="B63" s="119" t="s">
        <v>147</v>
      </c>
      <c r="C63" s="120" t="s">
        <v>179</v>
      </c>
      <c r="D63" s="117" t="s">
        <v>177</v>
      </c>
      <c r="E63" s="121">
        <v>0.15</v>
      </c>
      <c r="F63" s="122" t="s">
        <v>180</v>
      </c>
      <c r="G63" s="123"/>
      <c r="H63" s="123"/>
      <c r="I63" s="123"/>
      <c r="J63" s="123"/>
      <c r="K63" s="123">
        <v>10192</v>
      </c>
      <c r="L63" s="123"/>
      <c r="M63" s="123"/>
      <c r="N63" s="123"/>
      <c r="O63" s="123"/>
      <c r="P63" s="123"/>
      <c r="Q63" s="123"/>
      <c r="R63" s="93"/>
      <c r="S63" s="93"/>
    </row>
    <row r="64" spans="1:19" ht="12.75" customHeight="1" x14ac:dyDescent="0.25">
      <c r="A64" s="115">
        <v>27</v>
      </c>
      <c r="B64" s="119" t="s">
        <v>147</v>
      </c>
      <c r="C64" s="120" t="s">
        <v>181</v>
      </c>
      <c r="D64" s="117" t="s">
        <v>177</v>
      </c>
      <c r="E64" s="121">
        <v>0.21</v>
      </c>
      <c r="F64" s="122" t="s">
        <v>182</v>
      </c>
      <c r="G64" s="123"/>
      <c r="H64" s="123"/>
      <c r="I64" s="123"/>
      <c r="J64" s="123"/>
      <c r="K64" s="123">
        <v>20449</v>
      </c>
      <c r="L64" s="123"/>
      <c r="M64" s="123"/>
      <c r="N64" s="123"/>
      <c r="O64" s="123"/>
      <c r="P64" s="123"/>
      <c r="Q64" s="123"/>
      <c r="R64" s="93"/>
      <c r="S64" s="93"/>
    </row>
    <row r="65" spans="1:19" ht="12.75" customHeight="1" x14ac:dyDescent="0.25">
      <c r="A65" s="115">
        <v>28</v>
      </c>
      <c r="B65" s="119" t="s">
        <v>147</v>
      </c>
      <c r="C65" s="120" t="s">
        <v>183</v>
      </c>
      <c r="D65" s="117" t="s">
        <v>177</v>
      </c>
      <c r="E65" s="121">
        <v>0.09</v>
      </c>
      <c r="F65" s="122" t="s">
        <v>184</v>
      </c>
      <c r="G65" s="123"/>
      <c r="H65" s="123"/>
      <c r="I65" s="123"/>
      <c r="J65" s="123"/>
      <c r="K65" s="123">
        <v>763</v>
      </c>
      <c r="L65" s="123"/>
      <c r="M65" s="123"/>
      <c r="N65" s="123"/>
      <c r="O65" s="123"/>
      <c r="P65" s="123"/>
      <c r="Q65" s="123"/>
      <c r="R65" s="93"/>
      <c r="S65" s="93"/>
    </row>
    <row r="66" spans="1:19" ht="22.5" customHeight="1" x14ac:dyDescent="0.25">
      <c r="A66" s="115">
        <v>29</v>
      </c>
      <c r="B66" s="119" t="s">
        <v>147</v>
      </c>
      <c r="C66" s="120" t="s">
        <v>185</v>
      </c>
      <c r="D66" s="117" t="s">
        <v>177</v>
      </c>
      <c r="E66" s="121">
        <v>0.09</v>
      </c>
      <c r="F66" s="122" t="s">
        <v>186</v>
      </c>
      <c r="G66" s="123"/>
      <c r="H66" s="123"/>
      <c r="I66" s="123"/>
      <c r="J66" s="123"/>
      <c r="K66" s="123">
        <v>292</v>
      </c>
      <c r="L66" s="123"/>
      <c r="M66" s="123"/>
      <c r="N66" s="123"/>
      <c r="O66" s="123"/>
      <c r="P66" s="123"/>
      <c r="Q66" s="123"/>
      <c r="R66" s="93"/>
      <c r="S66" s="93"/>
    </row>
    <row r="67" spans="1:19" ht="12.75" customHeight="1" x14ac:dyDescent="0.25">
      <c r="A67" s="115">
        <v>30</v>
      </c>
      <c r="B67" s="119" t="s">
        <v>187</v>
      </c>
      <c r="C67" s="120" t="s">
        <v>188</v>
      </c>
      <c r="D67" s="117" t="s">
        <v>90</v>
      </c>
      <c r="E67" s="121">
        <v>0.8</v>
      </c>
      <c r="F67" s="122">
        <v>3036.61</v>
      </c>
      <c r="G67" s="122">
        <v>577.37</v>
      </c>
      <c r="H67" s="122">
        <v>1234.04</v>
      </c>
      <c r="I67" s="122">
        <v>433.04</v>
      </c>
      <c r="J67" s="123"/>
      <c r="K67" s="123">
        <v>2429</v>
      </c>
      <c r="L67" s="123">
        <v>462</v>
      </c>
      <c r="M67" s="123">
        <v>987</v>
      </c>
      <c r="N67" s="123">
        <v>346</v>
      </c>
      <c r="O67" s="123">
        <v>43.575000000000003</v>
      </c>
      <c r="P67" s="123">
        <v>34.86</v>
      </c>
      <c r="Q67" s="123"/>
      <c r="R67" s="93"/>
      <c r="S67" s="93"/>
    </row>
    <row r="68" spans="1:19" ht="12.75" customHeight="1" x14ac:dyDescent="0.25">
      <c r="A68" s="115">
        <v>31</v>
      </c>
      <c r="B68" s="119" t="s">
        <v>189</v>
      </c>
      <c r="C68" s="120" t="s">
        <v>190</v>
      </c>
      <c r="D68" s="117" t="s">
        <v>95</v>
      </c>
      <c r="E68" s="124">
        <v>40</v>
      </c>
      <c r="F68" s="122">
        <v>26.35</v>
      </c>
      <c r="G68" s="123"/>
      <c r="H68" s="123"/>
      <c r="I68" s="123"/>
      <c r="J68" s="123"/>
      <c r="K68" s="123">
        <v>1054</v>
      </c>
      <c r="L68" s="123"/>
      <c r="M68" s="123"/>
      <c r="N68" s="123"/>
      <c r="O68" s="123"/>
      <c r="P68" s="123"/>
      <c r="Q68" s="123"/>
      <c r="R68" s="93"/>
      <c r="S68" s="93"/>
    </row>
    <row r="69" spans="1:19" ht="12.75" customHeight="1" x14ac:dyDescent="0.25">
      <c r="A69" s="115">
        <v>32</v>
      </c>
      <c r="B69" s="119" t="s">
        <v>93</v>
      </c>
      <c r="C69" s="120" t="s">
        <v>94</v>
      </c>
      <c r="D69" s="117" t="s">
        <v>95</v>
      </c>
      <c r="E69" s="124">
        <v>40</v>
      </c>
      <c r="F69" s="122">
        <v>32.130000000000003</v>
      </c>
      <c r="G69" s="123"/>
      <c r="H69" s="123"/>
      <c r="I69" s="123"/>
      <c r="J69" s="123"/>
      <c r="K69" s="123">
        <v>1285</v>
      </c>
      <c r="L69" s="123"/>
      <c r="M69" s="123"/>
      <c r="N69" s="123"/>
      <c r="O69" s="123"/>
      <c r="P69" s="123"/>
      <c r="Q69" s="123"/>
      <c r="R69" s="93"/>
      <c r="S69" s="93"/>
    </row>
    <row r="70" spans="1:19" ht="12.75" customHeight="1" x14ac:dyDescent="0.25">
      <c r="A70" s="115">
        <v>33</v>
      </c>
      <c r="B70" s="119" t="s">
        <v>191</v>
      </c>
      <c r="C70" s="120" t="s">
        <v>192</v>
      </c>
      <c r="D70" s="117" t="s">
        <v>90</v>
      </c>
      <c r="E70" s="121">
        <v>0.5</v>
      </c>
      <c r="F70" s="122">
        <v>2450.9699999999998</v>
      </c>
      <c r="G70" s="122">
        <v>331.12</v>
      </c>
      <c r="H70" s="122">
        <v>611.58000000000004</v>
      </c>
      <c r="I70" s="122">
        <v>248.83</v>
      </c>
      <c r="J70" s="123"/>
      <c r="K70" s="123">
        <v>1225</v>
      </c>
      <c r="L70" s="123">
        <v>166</v>
      </c>
      <c r="M70" s="123">
        <v>306</v>
      </c>
      <c r="N70" s="123">
        <v>124</v>
      </c>
      <c r="O70" s="123">
        <v>24.99</v>
      </c>
      <c r="P70" s="123">
        <v>12.5</v>
      </c>
      <c r="Q70" s="123"/>
      <c r="R70" s="93"/>
      <c r="S70" s="93"/>
    </row>
    <row r="71" spans="1:19" ht="12.75" customHeight="1" x14ac:dyDescent="0.25">
      <c r="A71" s="115">
        <v>34</v>
      </c>
      <c r="B71" s="119" t="s">
        <v>147</v>
      </c>
      <c r="C71" s="120" t="s">
        <v>193</v>
      </c>
      <c r="D71" s="117" t="s">
        <v>95</v>
      </c>
      <c r="E71" s="124">
        <v>50</v>
      </c>
      <c r="F71" s="122" t="s">
        <v>194</v>
      </c>
      <c r="G71" s="123"/>
      <c r="H71" s="123"/>
      <c r="I71" s="123"/>
      <c r="J71" s="123"/>
      <c r="K71" s="123">
        <v>473</v>
      </c>
      <c r="L71" s="123"/>
      <c r="M71" s="123"/>
      <c r="N71" s="123"/>
      <c r="O71" s="123"/>
      <c r="P71" s="123"/>
      <c r="Q71" s="123"/>
      <c r="R71" s="93"/>
      <c r="S71" s="93"/>
    </row>
    <row r="72" spans="1:19" ht="12.75" customHeight="1" x14ac:dyDescent="0.25">
      <c r="A72" s="115">
        <v>35</v>
      </c>
      <c r="B72" s="119" t="s">
        <v>147</v>
      </c>
      <c r="C72" s="120" t="s">
        <v>195</v>
      </c>
      <c r="D72" s="117" t="s">
        <v>85</v>
      </c>
      <c r="E72" s="124">
        <v>6</v>
      </c>
      <c r="F72" s="122" t="s">
        <v>196</v>
      </c>
      <c r="G72" s="123"/>
      <c r="H72" s="123"/>
      <c r="I72" s="123"/>
      <c r="J72" s="123"/>
      <c r="K72" s="123">
        <v>62</v>
      </c>
      <c r="L72" s="123"/>
      <c r="M72" s="123"/>
      <c r="N72" s="123"/>
      <c r="O72" s="123"/>
      <c r="P72" s="123"/>
      <c r="Q72" s="123"/>
      <c r="R72" s="93"/>
      <c r="S72" s="93"/>
    </row>
    <row r="73" spans="1:19" ht="12.75" customHeight="1" x14ac:dyDescent="0.25">
      <c r="A73" s="115">
        <v>36</v>
      </c>
      <c r="B73" s="119" t="s">
        <v>147</v>
      </c>
      <c r="C73" s="120" t="s">
        <v>197</v>
      </c>
      <c r="D73" s="117" t="s">
        <v>85</v>
      </c>
      <c r="E73" s="124">
        <v>30</v>
      </c>
      <c r="F73" s="122" t="s">
        <v>198</v>
      </c>
      <c r="G73" s="123"/>
      <c r="H73" s="123"/>
      <c r="I73" s="123"/>
      <c r="J73" s="123"/>
      <c r="K73" s="123">
        <v>434</v>
      </c>
      <c r="L73" s="123"/>
      <c r="M73" s="123"/>
      <c r="N73" s="123"/>
      <c r="O73" s="123"/>
      <c r="P73" s="123"/>
      <c r="Q73" s="123"/>
      <c r="R73" s="93"/>
      <c r="S73" s="93"/>
    </row>
    <row r="74" spans="1:19" ht="12.75" customHeight="1" x14ac:dyDescent="0.25">
      <c r="A74" s="115">
        <v>37</v>
      </c>
      <c r="B74" s="119" t="s">
        <v>147</v>
      </c>
      <c r="C74" s="120" t="s">
        <v>199</v>
      </c>
      <c r="D74" s="117" t="s">
        <v>85</v>
      </c>
      <c r="E74" s="124">
        <v>18</v>
      </c>
      <c r="F74" s="122" t="s">
        <v>200</v>
      </c>
      <c r="G74" s="123"/>
      <c r="H74" s="123"/>
      <c r="I74" s="123"/>
      <c r="J74" s="123"/>
      <c r="K74" s="123">
        <v>39</v>
      </c>
      <c r="L74" s="123"/>
      <c r="M74" s="123"/>
      <c r="N74" s="123"/>
      <c r="O74" s="123"/>
      <c r="P74" s="123"/>
      <c r="Q74" s="123"/>
      <c r="R74" s="93"/>
      <c r="S74" s="93"/>
    </row>
    <row r="75" spans="1:19" ht="12.75" customHeight="1" x14ac:dyDescent="0.25">
      <c r="A75" s="115">
        <v>38</v>
      </c>
      <c r="B75" s="119" t="s">
        <v>96</v>
      </c>
      <c r="C75" s="120" t="s">
        <v>201</v>
      </c>
      <c r="D75" s="117" t="s">
        <v>90</v>
      </c>
      <c r="E75" s="121">
        <v>2.2999999999999998</v>
      </c>
      <c r="F75" s="122">
        <v>3033.76</v>
      </c>
      <c r="G75" s="122">
        <v>569.75</v>
      </c>
      <c r="H75" s="122">
        <v>945.62</v>
      </c>
      <c r="I75" s="122">
        <v>373.18</v>
      </c>
      <c r="J75" s="123"/>
      <c r="K75" s="123">
        <v>6978</v>
      </c>
      <c r="L75" s="123">
        <v>1310</v>
      </c>
      <c r="M75" s="123">
        <v>2175</v>
      </c>
      <c r="N75" s="123">
        <v>858</v>
      </c>
      <c r="O75" s="123">
        <v>43</v>
      </c>
      <c r="P75" s="123">
        <v>98.9</v>
      </c>
      <c r="Q75" s="123"/>
      <c r="R75" s="93"/>
      <c r="S75" s="93"/>
    </row>
    <row r="76" spans="1:19" ht="12.75" customHeight="1" x14ac:dyDescent="0.25">
      <c r="A76" s="115">
        <v>39</v>
      </c>
      <c r="B76" s="119" t="s">
        <v>147</v>
      </c>
      <c r="C76" s="120" t="s">
        <v>202</v>
      </c>
      <c r="D76" s="117" t="s">
        <v>95</v>
      </c>
      <c r="E76" s="124">
        <v>230</v>
      </c>
      <c r="F76" s="122" t="s">
        <v>203</v>
      </c>
      <c r="G76" s="123"/>
      <c r="H76" s="123"/>
      <c r="I76" s="123"/>
      <c r="J76" s="123"/>
      <c r="K76" s="123">
        <v>5624</v>
      </c>
      <c r="L76" s="123"/>
      <c r="M76" s="123"/>
      <c r="N76" s="123"/>
      <c r="O76" s="123"/>
      <c r="P76" s="123"/>
      <c r="Q76" s="123"/>
      <c r="R76" s="93"/>
      <c r="S76" s="93"/>
    </row>
    <row r="77" spans="1:19" ht="12.75" customHeight="1" x14ac:dyDescent="0.25">
      <c r="A77" s="115">
        <v>40</v>
      </c>
      <c r="B77" s="119" t="s">
        <v>147</v>
      </c>
      <c r="C77" s="120" t="s">
        <v>204</v>
      </c>
      <c r="D77" s="117" t="s">
        <v>85</v>
      </c>
      <c r="E77" s="124">
        <v>20</v>
      </c>
      <c r="F77" s="122" t="s">
        <v>205</v>
      </c>
      <c r="G77" s="123"/>
      <c r="H77" s="123"/>
      <c r="I77" s="123"/>
      <c r="J77" s="123"/>
      <c r="K77" s="123">
        <v>518</v>
      </c>
      <c r="L77" s="123"/>
      <c r="M77" s="123"/>
      <c r="N77" s="123"/>
      <c r="O77" s="123"/>
      <c r="P77" s="123"/>
      <c r="Q77" s="123"/>
      <c r="R77" s="93"/>
      <c r="S77" s="93"/>
    </row>
    <row r="78" spans="1:19" ht="12.75" customHeight="1" x14ac:dyDescent="0.25">
      <c r="A78" s="115">
        <v>41</v>
      </c>
      <c r="B78" s="119" t="s">
        <v>147</v>
      </c>
      <c r="C78" s="120" t="s">
        <v>206</v>
      </c>
      <c r="D78" s="117" t="s">
        <v>85</v>
      </c>
      <c r="E78" s="124">
        <v>63</v>
      </c>
      <c r="F78" s="122" t="s">
        <v>207</v>
      </c>
      <c r="G78" s="123"/>
      <c r="H78" s="123"/>
      <c r="I78" s="123"/>
      <c r="J78" s="123"/>
      <c r="K78" s="123">
        <v>2235</v>
      </c>
      <c r="L78" s="123"/>
      <c r="M78" s="123"/>
      <c r="N78" s="123"/>
      <c r="O78" s="123"/>
      <c r="P78" s="123"/>
      <c r="Q78" s="123"/>
      <c r="R78" s="93"/>
      <c r="S78" s="93"/>
    </row>
    <row r="79" spans="1:19" ht="12.75" customHeight="1" x14ac:dyDescent="0.25">
      <c r="A79" s="115">
        <v>42</v>
      </c>
      <c r="B79" s="119" t="s">
        <v>147</v>
      </c>
      <c r="C79" s="120" t="s">
        <v>208</v>
      </c>
      <c r="D79" s="117" t="s">
        <v>85</v>
      </c>
      <c r="E79" s="124">
        <v>43</v>
      </c>
      <c r="F79" s="122" t="s">
        <v>209</v>
      </c>
      <c r="G79" s="123"/>
      <c r="H79" s="123"/>
      <c r="I79" s="123"/>
      <c r="J79" s="123"/>
      <c r="K79" s="123">
        <v>326</v>
      </c>
      <c r="L79" s="123"/>
      <c r="M79" s="123"/>
      <c r="N79" s="123"/>
      <c r="O79" s="123"/>
      <c r="P79" s="123"/>
      <c r="Q79" s="123"/>
      <c r="R79" s="93"/>
      <c r="S79" s="93"/>
    </row>
    <row r="80" spans="1:19" ht="12.75" customHeight="1" x14ac:dyDescent="0.25">
      <c r="A80" s="148" t="s">
        <v>210</v>
      </c>
      <c r="B80" s="147"/>
      <c r="C80" s="147"/>
      <c r="D80" s="147"/>
      <c r="E80" s="147"/>
      <c r="F80" s="147"/>
      <c r="G80" s="147"/>
      <c r="H80" s="147"/>
      <c r="I80" s="147"/>
      <c r="J80" s="147"/>
      <c r="K80" s="147"/>
      <c r="L80" s="147"/>
      <c r="M80" s="147"/>
      <c r="N80" s="147"/>
      <c r="O80" s="147"/>
      <c r="P80" s="147"/>
      <c r="Q80" s="147"/>
      <c r="R80" s="93"/>
      <c r="S80" s="93"/>
    </row>
    <row r="81" spans="1:19" ht="12.75" customHeight="1" x14ac:dyDescent="0.25">
      <c r="A81" s="117" t="s">
        <v>211</v>
      </c>
      <c r="B81" s="119" t="s">
        <v>147</v>
      </c>
      <c r="C81" s="120" t="s">
        <v>212</v>
      </c>
      <c r="D81" s="117" t="s">
        <v>75</v>
      </c>
      <c r="E81" s="124">
        <v>1</v>
      </c>
      <c r="F81" s="122" t="s">
        <v>213</v>
      </c>
      <c r="G81" s="123"/>
      <c r="H81" s="123"/>
      <c r="I81" s="123"/>
      <c r="J81" s="123">
        <v>4134</v>
      </c>
      <c r="K81" s="123">
        <v>4134</v>
      </c>
      <c r="L81" s="123"/>
      <c r="M81" s="123"/>
      <c r="N81" s="123"/>
      <c r="O81" s="123"/>
      <c r="P81" s="123"/>
      <c r="Q81" s="123"/>
      <c r="R81" s="93"/>
      <c r="S81" s="93"/>
    </row>
    <row r="82" spans="1:19" ht="19.2" customHeight="1" x14ac:dyDescent="0.25">
      <c r="A82" s="115">
        <v>44</v>
      </c>
      <c r="B82" s="119" t="s">
        <v>101</v>
      </c>
      <c r="C82" s="120" t="s">
        <v>102</v>
      </c>
      <c r="D82" s="117" t="s">
        <v>88</v>
      </c>
      <c r="E82" s="124">
        <v>1</v>
      </c>
      <c r="F82" s="122">
        <v>126.83</v>
      </c>
      <c r="G82" s="122">
        <v>33.11</v>
      </c>
      <c r="H82" s="122">
        <v>89.04</v>
      </c>
      <c r="I82" s="122">
        <v>6.72</v>
      </c>
      <c r="J82" s="123"/>
      <c r="K82" s="123">
        <v>127</v>
      </c>
      <c r="L82" s="123">
        <v>33</v>
      </c>
      <c r="M82" s="123">
        <v>89</v>
      </c>
      <c r="N82" s="123">
        <v>7</v>
      </c>
      <c r="O82" s="123">
        <v>2.37</v>
      </c>
      <c r="P82" s="123">
        <v>2.37</v>
      </c>
      <c r="Q82" s="123"/>
      <c r="R82" s="93"/>
      <c r="S82" s="93"/>
    </row>
    <row r="83" spans="1:19" ht="19.2" customHeight="1" x14ac:dyDescent="0.25">
      <c r="A83" s="117" t="s">
        <v>214</v>
      </c>
      <c r="B83" s="119" t="s">
        <v>147</v>
      </c>
      <c r="C83" s="120" t="s">
        <v>215</v>
      </c>
      <c r="D83" s="117" t="s">
        <v>85</v>
      </c>
      <c r="E83" s="124">
        <v>1</v>
      </c>
      <c r="F83" s="122" t="s">
        <v>216</v>
      </c>
      <c r="G83" s="123"/>
      <c r="H83" s="123"/>
      <c r="I83" s="123"/>
      <c r="J83" s="123">
        <v>1349</v>
      </c>
      <c r="K83" s="123">
        <v>1349</v>
      </c>
      <c r="L83" s="123"/>
      <c r="M83" s="123"/>
      <c r="N83" s="123"/>
      <c r="O83" s="123"/>
      <c r="P83" s="123"/>
      <c r="Q83" s="123"/>
      <c r="R83" s="93"/>
      <c r="S83" s="93"/>
    </row>
    <row r="84" spans="1:19" ht="22.8" x14ac:dyDescent="0.25">
      <c r="A84" s="117" t="s">
        <v>217</v>
      </c>
      <c r="B84" s="119" t="s">
        <v>147</v>
      </c>
      <c r="C84" s="120" t="s">
        <v>218</v>
      </c>
      <c r="D84" s="117" t="s">
        <v>85</v>
      </c>
      <c r="E84" s="124">
        <v>1</v>
      </c>
      <c r="F84" s="122" t="s">
        <v>219</v>
      </c>
      <c r="G84" s="123"/>
      <c r="H84" s="123"/>
      <c r="I84" s="123"/>
      <c r="J84" s="123">
        <v>103</v>
      </c>
      <c r="K84" s="123">
        <v>103</v>
      </c>
      <c r="L84" s="123"/>
      <c r="M84" s="123"/>
      <c r="N84" s="123"/>
      <c r="O84" s="123"/>
      <c r="P84" s="123"/>
      <c r="Q84" s="123"/>
      <c r="R84" s="93"/>
      <c r="S84" s="93"/>
    </row>
    <row r="85" spans="1:19" ht="90" x14ac:dyDescent="0.25">
      <c r="A85" s="115">
        <v>47</v>
      </c>
      <c r="B85" s="119" t="s">
        <v>220</v>
      </c>
      <c r="C85" s="120" t="s">
        <v>221</v>
      </c>
      <c r="D85" s="117" t="s">
        <v>222</v>
      </c>
      <c r="E85" s="121">
        <v>2</v>
      </c>
      <c r="F85" s="122">
        <v>145.47999999999999</v>
      </c>
      <c r="G85" s="122">
        <v>92.67</v>
      </c>
      <c r="H85" s="122">
        <v>42.29</v>
      </c>
      <c r="I85" s="122">
        <v>2.73</v>
      </c>
      <c r="J85" s="123"/>
      <c r="K85" s="123">
        <v>291</v>
      </c>
      <c r="L85" s="123">
        <v>185</v>
      </c>
      <c r="M85" s="123">
        <v>85</v>
      </c>
      <c r="N85" s="123">
        <v>5</v>
      </c>
      <c r="O85" s="123">
        <v>6.7350000000000003</v>
      </c>
      <c r="P85" s="123">
        <v>13.47</v>
      </c>
      <c r="Q85" s="122">
        <v>0.16</v>
      </c>
      <c r="R85" s="93"/>
      <c r="S85" s="93"/>
    </row>
    <row r="86" spans="1:19" ht="22.8" x14ac:dyDescent="0.25">
      <c r="A86" s="117" t="s">
        <v>223</v>
      </c>
      <c r="B86" s="119" t="s">
        <v>147</v>
      </c>
      <c r="C86" s="120" t="s">
        <v>224</v>
      </c>
      <c r="D86" s="117" t="s">
        <v>75</v>
      </c>
      <c r="E86" s="124">
        <v>1</v>
      </c>
      <c r="F86" s="122" t="s">
        <v>225</v>
      </c>
      <c r="G86" s="123"/>
      <c r="H86" s="123"/>
      <c r="I86" s="123"/>
      <c r="J86" s="123">
        <v>152</v>
      </c>
      <c r="K86" s="123">
        <v>152</v>
      </c>
      <c r="L86" s="123"/>
      <c r="M86" s="123"/>
      <c r="N86" s="123"/>
      <c r="O86" s="123"/>
      <c r="P86" s="123"/>
      <c r="Q86" s="123"/>
      <c r="R86" s="93"/>
      <c r="S86" s="93"/>
    </row>
    <row r="87" spans="1:19" ht="22.5" customHeight="1" x14ac:dyDescent="0.25">
      <c r="A87" s="117" t="s">
        <v>226</v>
      </c>
      <c r="B87" s="119" t="s">
        <v>147</v>
      </c>
      <c r="C87" s="120" t="s">
        <v>227</v>
      </c>
      <c r="D87" s="117" t="s">
        <v>75</v>
      </c>
      <c r="E87" s="124">
        <v>1</v>
      </c>
      <c r="F87" s="122" t="s">
        <v>228</v>
      </c>
      <c r="G87" s="123"/>
      <c r="H87" s="123"/>
      <c r="I87" s="123"/>
      <c r="J87" s="123">
        <v>609</v>
      </c>
      <c r="K87" s="123">
        <v>609</v>
      </c>
      <c r="L87" s="123"/>
      <c r="M87" s="123"/>
      <c r="N87" s="123"/>
      <c r="O87" s="123"/>
      <c r="P87" s="123"/>
      <c r="Q87" s="123"/>
      <c r="R87" s="93"/>
      <c r="S87" s="93"/>
    </row>
    <row r="88" spans="1:19" ht="12.75" customHeight="1" x14ac:dyDescent="0.25">
      <c r="A88" s="115">
        <v>50</v>
      </c>
      <c r="B88" s="119" t="s">
        <v>229</v>
      </c>
      <c r="C88" s="120" t="s">
        <v>230</v>
      </c>
      <c r="D88" s="117" t="s">
        <v>222</v>
      </c>
      <c r="E88" s="121">
        <v>2</v>
      </c>
      <c r="F88" s="122">
        <v>145.47999999999999</v>
      </c>
      <c r="G88" s="122">
        <v>92.67</v>
      </c>
      <c r="H88" s="122">
        <v>42.29</v>
      </c>
      <c r="I88" s="122">
        <v>2.73</v>
      </c>
      <c r="J88" s="123"/>
      <c r="K88" s="123">
        <v>291</v>
      </c>
      <c r="L88" s="123">
        <v>185</v>
      </c>
      <c r="M88" s="123">
        <v>85</v>
      </c>
      <c r="N88" s="123">
        <v>5</v>
      </c>
      <c r="O88" s="123">
        <v>6.7350000000000003</v>
      </c>
      <c r="P88" s="123">
        <v>13.47</v>
      </c>
      <c r="Q88" s="122">
        <v>0.16</v>
      </c>
      <c r="R88" s="93"/>
      <c r="S88" s="93"/>
    </row>
    <row r="89" spans="1:19" ht="12.75" customHeight="1" x14ac:dyDescent="0.25">
      <c r="A89" s="117" t="s">
        <v>231</v>
      </c>
      <c r="B89" s="119" t="s">
        <v>147</v>
      </c>
      <c r="C89" s="120" t="s">
        <v>232</v>
      </c>
      <c r="D89" s="117" t="s">
        <v>85</v>
      </c>
      <c r="E89" s="124">
        <v>1</v>
      </c>
      <c r="F89" s="122" t="s">
        <v>233</v>
      </c>
      <c r="G89" s="123"/>
      <c r="H89" s="123"/>
      <c r="I89" s="123"/>
      <c r="J89" s="123">
        <v>312</v>
      </c>
      <c r="K89" s="123">
        <v>312</v>
      </c>
      <c r="L89" s="123"/>
      <c r="M89" s="123"/>
      <c r="N89" s="123"/>
      <c r="O89" s="123"/>
      <c r="P89" s="123"/>
      <c r="Q89" s="123"/>
      <c r="R89" s="93"/>
      <c r="S89" s="93"/>
    </row>
    <row r="90" spans="1:19" ht="12.75" customHeight="1" x14ac:dyDescent="0.25">
      <c r="A90" s="115">
        <v>52</v>
      </c>
      <c r="B90" s="119" t="s">
        <v>229</v>
      </c>
      <c r="C90" s="120" t="s">
        <v>234</v>
      </c>
      <c r="D90" s="117" t="s">
        <v>222</v>
      </c>
      <c r="E90" s="124">
        <v>1</v>
      </c>
      <c r="F90" s="122">
        <v>145.47999999999999</v>
      </c>
      <c r="G90" s="122">
        <v>92.67</v>
      </c>
      <c r="H90" s="122">
        <v>42.29</v>
      </c>
      <c r="I90" s="122">
        <v>2.73</v>
      </c>
      <c r="J90" s="123"/>
      <c r="K90" s="123">
        <v>145</v>
      </c>
      <c r="L90" s="123">
        <v>93</v>
      </c>
      <c r="M90" s="123">
        <v>42</v>
      </c>
      <c r="N90" s="123">
        <v>3</v>
      </c>
      <c r="O90" s="123">
        <v>6.7350000000000003</v>
      </c>
      <c r="P90" s="123">
        <v>6.74</v>
      </c>
      <c r="Q90" s="122">
        <v>0.08</v>
      </c>
      <c r="R90" s="93"/>
      <c r="S90" s="93"/>
    </row>
    <row r="91" spans="1:19" ht="12.75" customHeight="1" x14ac:dyDescent="0.25">
      <c r="A91" s="115">
        <v>53</v>
      </c>
      <c r="B91" s="119" t="s">
        <v>147</v>
      </c>
      <c r="C91" s="120" t="s">
        <v>235</v>
      </c>
      <c r="D91" s="117" t="s">
        <v>95</v>
      </c>
      <c r="E91" s="124">
        <v>665</v>
      </c>
      <c r="F91" s="122" t="s">
        <v>236</v>
      </c>
      <c r="G91" s="123"/>
      <c r="H91" s="123"/>
      <c r="I91" s="123"/>
      <c r="J91" s="123"/>
      <c r="K91" s="123">
        <v>60495</v>
      </c>
      <c r="L91" s="123"/>
      <c r="M91" s="123"/>
      <c r="N91" s="123"/>
      <c r="O91" s="123"/>
      <c r="P91" s="123"/>
      <c r="Q91" s="123"/>
      <c r="R91" s="93"/>
      <c r="S91" s="93"/>
    </row>
    <row r="92" spans="1:19" ht="12.75" customHeight="1" x14ac:dyDescent="0.25">
      <c r="A92" s="115">
        <v>54</v>
      </c>
      <c r="B92" s="119" t="s">
        <v>237</v>
      </c>
      <c r="C92" s="120" t="s">
        <v>238</v>
      </c>
      <c r="D92" s="117" t="s">
        <v>92</v>
      </c>
      <c r="E92" s="121">
        <v>6.65</v>
      </c>
      <c r="F92" s="122">
        <v>2848.65</v>
      </c>
      <c r="G92" s="122">
        <v>219.11</v>
      </c>
      <c r="H92" s="122">
        <v>1292.95</v>
      </c>
      <c r="I92" s="122">
        <v>147.72</v>
      </c>
      <c r="J92" s="123"/>
      <c r="K92" s="123">
        <v>18944</v>
      </c>
      <c r="L92" s="123">
        <v>1457</v>
      </c>
      <c r="M92" s="123">
        <v>8598</v>
      </c>
      <c r="N92" s="123">
        <v>982</v>
      </c>
      <c r="O92" s="123">
        <v>16.170000000000002</v>
      </c>
      <c r="P92" s="123">
        <v>107.53</v>
      </c>
      <c r="Q92" s="123"/>
      <c r="R92" s="93"/>
      <c r="S92" s="93"/>
    </row>
    <row r="93" spans="1:19" ht="12.75" customHeight="1" x14ac:dyDescent="0.25">
      <c r="A93" s="115">
        <v>55</v>
      </c>
      <c r="B93" s="119" t="s">
        <v>147</v>
      </c>
      <c r="C93" s="120" t="s">
        <v>239</v>
      </c>
      <c r="D93" s="117" t="s">
        <v>85</v>
      </c>
      <c r="E93" s="124">
        <v>864</v>
      </c>
      <c r="F93" s="122" t="s">
        <v>240</v>
      </c>
      <c r="G93" s="123"/>
      <c r="H93" s="123"/>
      <c r="I93" s="123"/>
      <c r="J93" s="123"/>
      <c r="K93" s="123">
        <v>2117</v>
      </c>
      <c r="L93" s="123"/>
      <c r="M93" s="123"/>
      <c r="N93" s="123"/>
      <c r="O93" s="123"/>
      <c r="P93" s="123"/>
      <c r="Q93" s="123"/>
      <c r="R93" s="93"/>
      <c r="S93" s="93"/>
    </row>
    <row r="94" spans="1:19" ht="12.75" customHeight="1" x14ac:dyDescent="0.25">
      <c r="A94" s="115">
        <v>56</v>
      </c>
      <c r="B94" s="119" t="s">
        <v>241</v>
      </c>
      <c r="C94" s="120" t="s">
        <v>242</v>
      </c>
      <c r="D94" s="117" t="s">
        <v>243</v>
      </c>
      <c r="E94" s="124">
        <v>0.01</v>
      </c>
      <c r="F94" s="122">
        <v>13787.99</v>
      </c>
      <c r="G94" s="123"/>
      <c r="H94" s="123"/>
      <c r="I94" s="123"/>
      <c r="J94" s="123"/>
      <c r="K94" s="123">
        <v>138</v>
      </c>
      <c r="L94" s="123"/>
      <c r="M94" s="123"/>
      <c r="N94" s="123"/>
      <c r="O94" s="123"/>
      <c r="P94" s="123"/>
      <c r="Q94" s="123"/>
      <c r="R94" s="93"/>
      <c r="S94" s="93"/>
    </row>
    <row r="95" spans="1:19" ht="19.2" customHeight="1" x14ac:dyDescent="0.25">
      <c r="A95" s="115">
        <v>57</v>
      </c>
      <c r="B95" s="119" t="s">
        <v>147</v>
      </c>
      <c r="C95" s="120" t="s">
        <v>244</v>
      </c>
      <c r="D95" s="117" t="s">
        <v>85</v>
      </c>
      <c r="E95" s="124">
        <v>372</v>
      </c>
      <c r="F95" s="122" t="s">
        <v>245</v>
      </c>
      <c r="G95" s="123"/>
      <c r="H95" s="123"/>
      <c r="I95" s="123"/>
      <c r="J95" s="123"/>
      <c r="K95" s="123">
        <v>6012</v>
      </c>
      <c r="L95" s="123"/>
      <c r="M95" s="123"/>
      <c r="N95" s="123"/>
      <c r="O95" s="123"/>
      <c r="P95" s="123"/>
      <c r="Q95" s="123"/>
      <c r="R95" s="93"/>
      <c r="S95" s="93"/>
    </row>
    <row r="96" spans="1:19" ht="22.8" x14ac:dyDescent="0.25">
      <c r="A96" s="115">
        <v>58</v>
      </c>
      <c r="B96" s="119" t="s">
        <v>147</v>
      </c>
      <c r="C96" s="120" t="s">
        <v>246</v>
      </c>
      <c r="D96" s="117" t="s">
        <v>85</v>
      </c>
      <c r="E96" s="124">
        <v>12</v>
      </c>
      <c r="F96" s="122" t="s">
        <v>247</v>
      </c>
      <c r="G96" s="123"/>
      <c r="H96" s="123"/>
      <c r="I96" s="123"/>
      <c r="J96" s="123"/>
      <c r="K96" s="123">
        <v>595</v>
      </c>
      <c r="L96" s="123"/>
      <c r="M96" s="123"/>
      <c r="N96" s="123"/>
      <c r="O96" s="123"/>
      <c r="P96" s="123"/>
      <c r="Q96" s="123"/>
      <c r="R96" s="93"/>
      <c r="S96" s="93"/>
    </row>
    <row r="97" spans="1:19" ht="16.8" x14ac:dyDescent="0.25">
      <c r="A97" s="115">
        <v>59</v>
      </c>
      <c r="B97" s="119" t="s">
        <v>147</v>
      </c>
      <c r="C97" s="120" t="s">
        <v>248</v>
      </c>
      <c r="D97" s="117" t="s">
        <v>85</v>
      </c>
      <c r="E97" s="124">
        <v>36</v>
      </c>
      <c r="F97" s="122" t="s">
        <v>249</v>
      </c>
      <c r="G97" s="123"/>
      <c r="H97" s="123"/>
      <c r="I97" s="123"/>
      <c r="J97" s="123"/>
      <c r="K97" s="123">
        <v>80</v>
      </c>
      <c r="L97" s="123"/>
      <c r="M97" s="123"/>
      <c r="N97" s="123"/>
      <c r="O97" s="123"/>
      <c r="P97" s="123"/>
      <c r="Q97" s="123"/>
      <c r="R97" s="93"/>
      <c r="S97" s="93"/>
    </row>
    <row r="98" spans="1:19" ht="22.5" customHeight="1" x14ac:dyDescent="0.25">
      <c r="A98" s="115">
        <v>60</v>
      </c>
      <c r="B98" s="119" t="s">
        <v>147</v>
      </c>
      <c r="C98" s="120" t="s">
        <v>250</v>
      </c>
      <c r="D98" s="117" t="s">
        <v>85</v>
      </c>
      <c r="E98" s="124">
        <v>540</v>
      </c>
      <c r="F98" s="122" t="s">
        <v>249</v>
      </c>
      <c r="G98" s="123"/>
      <c r="H98" s="123"/>
      <c r="I98" s="123"/>
      <c r="J98" s="123"/>
      <c r="K98" s="123">
        <v>1199</v>
      </c>
      <c r="L98" s="123"/>
      <c r="M98" s="123"/>
      <c r="N98" s="123"/>
      <c r="O98" s="123"/>
      <c r="P98" s="123"/>
      <c r="Q98" s="123"/>
      <c r="R98" s="93"/>
      <c r="S98" s="93"/>
    </row>
    <row r="99" spans="1:19" ht="12.75" customHeight="1" x14ac:dyDescent="0.25">
      <c r="A99" s="115">
        <v>61</v>
      </c>
      <c r="B99" s="119" t="s">
        <v>147</v>
      </c>
      <c r="C99" s="120" t="s">
        <v>251</v>
      </c>
      <c r="D99" s="117" t="s">
        <v>95</v>
      </c>
      <c r="E99" s="124">
        <v>168</v>
      </c>
      <c r="F99" s="122" t="s">
        <v>252</v>
      </c>
      <c r="G99" s="123"/>
      <c r="H99" s="123"/>
      <c r="I99" s="123"/>
      <c r="J99" s="123"/>
      <c r="K99" s="123">
        <v>1191</v>
      </c>
      <c r="L99" s="123"/>
      <c r="M99" s="123"/>
      <c r="N99" s="123"/>
      <c r="O99" s="123"/>
      <c r="P99" s="123"/>
      <c r="Q99" s="123"/>
      <c r="R99" s="93"/>
      <c r="S99" s="93"/>
    </row>
    <row r="100" spans="1:19" ht="12.75" customHeight="1" x14ac:dyDescent="0.25">
      <c r="A100" s="115">
        <v>62</v>
      </c>
      <c r="B100" s="119" t="s">
        <v>147</v>
      </c>
      <c r="C100" s="120" t="s">
        <v>253</v>
      </c>
      <c r="D100" s="117" t="s">
        <v>85</v>
      </c>
      <c r="E100" s="124">
        <v>48</v>
      </c>
      <c r="F100" s="122" t="s">
        <v>254</v>
      </c>
      <c r="G100" s="123"/>
      <c r="H100" s="123"/>
      <c r="I100" s="123"/>
      <c r="J100" s="123"/>
      <c r="K100" s="123">
        <v>128</v>
      </c>
      <c r="L100" s="123"/>
      <c r="M100" s="123"/>
      <c r="N100" s="123"/>
      <c r="O100" s="123"/>
      <c r="P100" s="123"/>
      <c r="Q100" s="123"/>
      <c r="R100" s="93"/>
      <c r="S100" s="93"/>
    </row>
    <row r="101" spans="1:19" ht="12.75" customHeight="1" x14ac:dyDescent="0.25">
      <c r="A101" s="115">
        <v>63</v>
      </c>
      <c r="B101" s="119" t="s">
        <v>147</v>
      </c>
      <c r="C101" s="120" t="s">
        <v>255</v>
      </c>
      <c r="D101" s="117" t="s">
        <v>75</v>
      </c>
      <c r="E101" s="124">
        <v>12</v>
      </c>
      <c r="F101" s="122" t="s">
        <v>256</v>
      </c>
      <c r="G101" s="123"/>
      <c r="H101" s="123"/>
      <c r="I101" s="123"/>
      <c r="J101" s="123"/>
      <c r="K101" s="123">
        <v>600</v>
      </c>
      <c r="L101" s="123"/>
      <c r="M101" s="123"/>
      <c r="N101" s="123"/>
      <c r="O101" s="123"/>
      <c r="P101" s="123"/>
      <c r="Q101" s="123"/>
      <c r="R101" s="93"/>
      <c r="S101" s="93"/>
    </row>
    <row r="102" spans="1:19" ht="12.75" customHeight="1" x14ac:dyDescent="0.25">
      <c r="A102" s="115">
        <v>64</v>
      </c>
      <c r="B102" s="119" t="s">
        <v>147</v>
      </c>
      <c r="C102" s="120" t="s">
        <v>257</v>
      </c>
      <c r="D102" s="117" t="s">
        <v>75</v>
      </c>
      <c r="E102" s="124">
        <v>12</v>
      </c>
      <c r="F102" s="122" t="s">
        <v>256</v>
      </c>
      <c r="G102" s="123"/>
      <c r="H102" s="123"/>
      <c r="I102" s="123"/>
      <c r="J102" s="123"/>
      <c r="K102" s="123">
        <v>600</v>
      </c>
      <c r="L102" s="123"/>
      <c r="M102" s="123"/>
      <c r="N102" s="123"/>
      <c r="O102" s="123"/>
      <c r="P102" s="123"/>
      <c r="Q102" s="123"/>
      <c r="R102" s="93"/>
      <c r="S102" s="93"/>
    </row>
    <row r="103" spans="1:19" ht="12.75" customHeight="1" x14ac:dyDescent="0.25">
      <c r="A103" s="115">
        <v>65</v>
      </c>
      <c r="B103" s="119" t="s">
        <v>147</v>
      </c>
      <c r="C103" s="120" t="s">
        <v>258</v>
      </c>
      <c r="D103" s="117" t="s">
        <v>85</v>
      </c>
      <c r="E103" s="124">
        <v>5</v>
      </c>
      <c r="F103" s="122" t="s">
        <v>259</v>
      </c>
      <c r="G103" s="123"/>
      <c r="H103" s="123"/>
      <c r="I103" s="123"/>
      <c r="J103" s="123"/>
      <c r="K103" s="123">
        <v>42</v>
      </c>
      <c r="L103" s="123"/>
      <c r="M103" s="123"/>
      <c r="N103" s="123"/>
      <c r="O103" s="123"/>
      <c r="P103" s="123"/>
      <c r="Q103" s="123"/>
      <c r="R103" s="93"/>
      <c r="S103" s="93"/>
    </row>
    <row r="104" spans="1:19" ht="12.75" customHeight="1" x14ac:dyDescent="0.25">
      <c r="A104" s="115">
        <v>66</v>
      </c>
      <c r="B104" s="119" t="s">
        <v>147</v>
      </c>
      <c r="C104" s="120" t="s">
        <v>260</v>
      </c>
      <c r="D104" s="117" t="s">
        <v>85</v>
      </c>
      <c r="E104" s="124">
        <v>5</v>
      </c>
      <c r="F104" s="122" t="s">
        <v>261</v>
      </c>
      <c r="G104" s="123"/>
      <c r="H104" s="123"/>
      <c r="I104" s="123"/>
      <c r="J104" s="123"/>
      <c r="K104" s="123">
        <v>29</v>
      </c>
      <c r="L104" s="123"/>
      <c r="M104" s="123"/>
      <c r="N104" s="123"/>
      <c r="O104" s="123"/>
      <c r="P104" s="123"/>
      <c r="Q104" s="123"/>
      <c r="R104" s="93"/>
      <c r="S104" s="93"/>
    </row>
    <row r="105" spans="1:19" ht="12.75" customHeight="1" x14ac:dyDescent="0.25">
      <c r="A105" s="148" t="s">
        <v>262</v>
      </c>
      <c r="B105" s="147"/>
      <c r="C105" s="147"/>
      <c r="D105" s="147"/>
      <c r="E105" s="147"/>
      <c r="F105" s="147"/>
      <c r="G105" s="147"/>
      <c r="H105" s="147"/>
      <c r="I105" s="147"/>
      <c r="J105" s="147"/>
      <c r="K105" s="147"/>
      <c r="L105" s="147"/>
      <c r="M105" s="147"/>
      <c r="N105" s="147"/>
      <c r="O105" s="147"/>
      <c r="P105" s="147"/>
      <c r="Q105" s="147"/>
      <c r="R105" s="93"/>
      <c r="S105" s="93"/>
    </row>
    <row r="106" spans="1:19" ht="45.6" x14ac:dyDescent="0.25">
      <c r="A106" s="115">
        <v>67</v>
      </c>
      <c r="B106" s="119" t="s">
        <v>263</v>
      </c>
      <c r="C106" s="120" t="s">
        <v>264</v>
      </c>
      <c r="D106" s="117" t="s">
        <v>88</v>
      </c>
      <c r="E106" s="124">
        <v>1</v>
      </c>
      <c r="F106" s="122">
        <v>685.88</v>
      </c>
      <c r="G106" s="122">
        <v>65.099999999999994</v>
      </c>
      <c r="H106" s="122">
        <v>129.15</v>
      </c>
      <c r="I106" s="122">
        <v>7.46</v>
      </c>
      <c r="J106" s="123"/>
      <c r="K106" s="123">
        <v>686</v>
      </c>
      <c r="L106" s="123">
        <v>65</v>
      </c>
      <c r="M106" s="123">
        <v>129</v>
      </c>
      <c r="N106" s="123">
        <v>7</v>
      </c>
      <c r="O106" s="123">
        <v>4.66</v>
      </c>
      <c r="P106" s="123">
        <v>4.66</v>
      </c>
      <c r="Q106" s="123"/>
      <c r="R106" s="93"/>
      <c r="S106" s="93"/>
    </row>
    <row r="107" spans="1:19" ht="22.5" customHeight="1" x14ac:dyDescent="0.25">
      <c r="A107" s="115">
        <v>68</v>
      </c>
      <c r="B107" s="119" t="s">
        <v>147</v>
      </c>
      <c r="C107" s="120" t="s">
        <v>265</v>
      </c>
      <c r="D107" s="117" t="s">
        <v>85</v>
      </c>
      <c r="E107" s="124">
        <v>1</v>
      </c>
      <c r="F107" s="122" t="s">
        <v>266</v>
      </c>
      <c r="G107" s="123"/>
      <c r="H107" s="123"/>
      <c r="I107" s="123"/>
      <c r="J107" s="123"/>
      <c r="K107" s="123">
        <v>3869</v>
      </c>
      <c r="L107" s="123"/>
      <c r="M107" s="123"/>
      <c r="N107" s="123"/>
      <c r="O107" s="123"/>
      <c r="P107" s="123"/>
      <c r="Q107" s="123"/>
      <c r="R107" s="93"/>
      <c r="S107" s="93"/>
    </row>
    <row r="108" spans="1:19" ht="12.75" customHeight="1" x14ac:dyDescent="0.25">
      <c r="A108" s="115">
        <v>69</v>
      </c>
      <c r="B108" s="119" t="s">
        <v>267</v>
      </c>
      <c r="C108" s="120" t="s">
        <v>268</v>
      </c>
      <c r="D108" s="117" t="s">
        <v>88</v>
      </c>
      <c r="E108" s="121">
        <v>24</v>
      </c>
      <c r="F108" s="122">
        <v>49.19</v>
      </c>
      <c r="G108" s="122">
        <v>17.8</v>
      </c>
      <c r="H108" s="122">
        <v>0.3</v>
      </c>
      <c r="I108" s="123"/>
      <c r="J108" s="123"/>
      <c r="K108" s="123">
        <v>1181</v>
      </c>
      <c r="L108" s="123">
        <v>427</v>
      </c>
      <c r="M108" s="123">
        <v>7</v>
      </c>
      <c r="N108" s="123"/>
      <c r="O108" s="123">
        <v>1.17</v>
      </c>
      <c r="P108" s="123">
        <v>28.08</v>
      </c>
      <c r="Q108" s="123"/>
      <c r="R108" s="93"/>
      <c r="S108" s="93"/>
    </row>
    <row r="109" spans="1:19" ht="12.75" customHeight="1" x14ac:dyDescent="0.25">
      <c r="A109" s="115">
        <v>70</v>
      </c>
      <c r="B109" s="119" t="s">
        <v>147</v>
      </c>
      <c r="C109" s="120" t="s">
        <v>269</v>
      </c>
      <c r="D109" s="117" t="s">
        <v>85</v>
      </c>
      <c r="E109" s="124">
        <v>18</v>
      </c>
      <c r="F109" s="122" t="s">
        <v>270</v>
      </c>
      <c r="G109" s="123"/>
      <c r="H109" s="123"/>
      <c r="I109" s="123"/>
      <c r="J109" s="123"/>
      <c r="K109" s="123">
        <v>147</v>
      </c>
      <c r="L109" s="123"/>
      <c r="M109" s="123"/>
      <c r="N109" s="123"/>
      <c r="O109" s="123"/>
      <c r="P109" s="123"/>
      <c r="Q109" s="123"/>
      <c r="R109" s="93"/>
      <c r="S109" s="93"/>
    </row>
    <row r="110" spans="1:19" ht="12.75" customHeight="1" x14ac:dyDescent="0.25">
      <c r="A110" s="115">
        <v>71</v>
      </c>
      <c r="B110" s="119" t="s">
        <v>147</v>
      </c>
      <c r="C110" s="120" t="s">
        <v>271</v>
      </c>
      <c r="D110" s="117" t="s">
        <v>85</v>
      </c>
      <c r="E110" s="124">
        <v>6</v>
      </c>
      <c r="F110" s="122" t="s">
        <v>270</v>
      </c>
      <c r="G110" s="123"/>
      <c r="H110" s="123"/>
      <c r="I110" s="123"/>
      <c r="J110" s="123"/>
      <c r="K110" s="123">
        <v>49</v>
      </c>
      <c r="L110" s="123"/>
      <c r="M110" s="123"/>
      <c r="N110" s="123"/>
      <c r="O110" s="123"/>
      <c r="P110" s="123"/>
      <c r="Q110" s="123"/>
      <c r="R110" s="93"/>
      <c r="S110" s="93"/>
    </row>
    <row r="111" spans="1:19" ht="12.75" customHeight="1" x14ac:dyDescent="0.25">
      <c r="A111" s="115">
        <v>72</v>
      </c>
      <c r="B111" s="119" t="s">
        <v>145</v>
      </c>
      <c r="C111" s="120" t="s">
        <v>146</v>
      </c>
      <c r="D111" s="117" t="s">
        <v>88</v>
      </c>
      <c r="E111" s="124">
        <v>1</v>
      </c>
      <c r="F111" s="122">
        <v>99.26</v>
      </c>
      <c r="G111" s="122">
        <v>33.11</v>
      </c>
      <c r="H111" s="122">
        <v>62.05</v>
      </c>
      <c r="I111" s="122">
        <v>4.71</v>
      </c>
      <c r="J111" s="123"/>
      <c r="K111" s="123">
        <v>99</v>
      </c>
      <c r="L111" s="123">
        <v>33</v>
      </c>
      <c r="M111" s="123">
        <v>62</v>
      </c>
      <c r="N111" s="123">
        <v>5</v>
      </c>
      <c r="O111" s="123">
        <v>2.37</v>
      </c>
      <c r="P111" s="123">
        <v>2.37</v>
      </c>
      <c r="Q111" s="123"/>
      <c r="R111" s="93"/>
      <c r="S111" s="93"/>
    </row>
    <row r="112" spans="1:19" ht="12.75" customHeight="1" x14ac:dyDescent="0.25">
      <c r="A112" s="115">
        <v>73</v>
      </c>
      <c r="B112" s="119" t="s">
        <v>147</v>
      </c>
      <c r="C112" s="120" t="s">
        <v>148</v>
      </c>
      <c r="D112" s="117" t="s">
        <v>85</v>
      </c>
      <c r="E112" s="124">
        <v>1</v>
      </c>
      <c r="F112" s="122" t="s">
        <v>149</v>
      </c>
      <c r="G112" s="123"/>
      <c r="H112" s="123"/>
      <c r="I112" s="123"/>
      <c r="J112" s="123"/>
      <c r="K112" s="123">
        <v>309</v>
      </c>
      <c r="L112" s="123"/>
      <c r="M112" s="123"/>
      <c r="N112" s="123"/>
      <c r="O112" s="123"/>
      <c r="P112" s="123"/>
      <c r="Q112" s="123"/>
      <c r="R112" s="93"/>
      <c r="S112" s="93"/>
    </row>
    <row r="113" spans="1:19" ht="12.75" customHeight="1" x14ac:dyDescent="0.25">
      <c r="A113" s="115">
        <v>74</v>
      </c>
      <c r="B113" s="119" t="s">
        <v>150</v>
      </c>
      <c r="C113" s="120" t="s">
        <v>151</v>
      </c>
      <c r="D113" s="117" t="s">
        <v>88</v>
      </c>
      <c r="E113" s="124">
        <v>1</v>
      </c>
      <c r="F113" s="122">
        <v>182.49</v>
      </c>
      <c r="G113" s="122">
        <v>95.66</v>
      </c>
      <c r="H113" s="122">
        <v>44.74</v>
      </c>
      <c r="I113" s="122">
        <v>3.68</v>
      </c>
      <c r="J113" s="123"/>
      <c r="K113" s="123">
        <v>182</v>
      </c>
      <c r="L113" s="123">
        <v>96</v>
      </c>
      <c r="M113" s="123">
        <v>45</v>
      </c>
      <c r="N113" s="123">
        <v>4</v>
      </c>
      <c r="O113" s="123">
        <v>7.06</v>
      </c>
      <c r="P113" s="123">
        <v>7.06</v>
      </c>
      <c r="Q113" s="123"/>
      <c r="R113" s="93"/>
      <c r="S113" s="93"/>
    </row>
    <row r="114" spans="1:19" ht="12.75" customHeight="1" x14ac:dyDescent="0.25">
      <c r="A114" s="115">
        <v>75</v>
      </c>
      <c r="B114" s="119" t="s">
        <v>147</v>
      </c>
      <c r="C114" s="120" t="s">
        <v>272</v>
      </c>
      <c r="D114" s="117" t="s">
        <v>85</v>
      </c>
      <c r="E114" s="124">
        <v>1</v>
      </c>
      <c r="F114" s="122" t="s">
        <v>273</v>
      </c>
      <c r="G114" s="123"/>
      <c r="H114" s="123"/>
      <c r="I114" s="123"/>
      <c r="J114" s="123"/>
      <c r="K114" s="123">
        <v>24</v>
      </c>
      <c r="L114" s="123"/>
      <c r="M114" s="123"/>
      <c r="N114" s="123"/>
      <c r="O114" s="123"/>
      <c r="P114" s="123"/>
      <c r="Q114" s="123"/>
      <c r="R114" s="93"/>
      <c r="S114" s="93"/>
    </row>
    <row r="115" spans="1:19" ht="12.75" customHeight="1" x14ac:dyDescent="0.25">
      <c r="A115" s="115">
        <v>76</v>
      </c>
      <c r="B115" s="119" t="s">
        <v>154</v>
      </c>
      <c r="C115" s="120" t="s">
        <v>155</v>
      </c>
      <c r="D115" s="117" t="s">
        <v>88</v>
      </c>
      <c r="E115" s="124">
        <v>2</v>
      </c>
      <c r="F115" s="122">
        <v>8.41</v>
      </c>
      <c r="G115" s="122">
        <v>7.26</v>
      </c>
      <c r="H115" s="123"/>
      <c r="I115" s="123"/>
      <c r="J115" s="123"/>
      <c r="K115" s="123">
        <v>17</v>
      </c>
      <c r="L115" s="123">
        <v>15</v>
      </c>
      <c r="M115" s="123"/>
      <c r="N115" s="123"/>
      <c r="O115" s="123">
        <v>0.52</v>
      </c>
      <c r="P115" s="123">
        <v>1.04</v>
      </c>
      <c r="Q115" s="123"/>
      <c r="R115" s="93"/>
      <c r="S115" s="93"/>
    </row>
    <row r="116" spans="1:19" ht="12.75" customHeight="1" x14ac:dyDescent="0.25">
      <c r="A116" s="115">
        <v>77</v>
      </c>
      <c r="B116" s="119" t="s">
        <v>147</v>
      </c>
      <c r="C116" s="120" t="s">
        <v>156</v>
      </c>
      <c r="D116" s="117" t="s">
        <v>85</v>
      </c>
      <c r="E116" s="124">
        <v>2</v>
      </c>
      <c r="F116" s="122" t="s">
        <v>157</v>
      </c>
      <c r="G116" s="123"/>
      <c r="H116" s="123"/>
      <c r="I116" s="123"/>
      <c r="J116" s="123"/>
      <c r="K116" s="123">
        <v>13</v>
      </c>
      <c r="L116" s="123"/>
      <c r="M116" s="123"/>
      <c r="N116" s="123"/>
      <c r="O116" s="123"/>
      <c r="P116" s="123"/>
      <c r="Q116" s="123"/>
      <c r="R116" s="93"/>
      <c r="S116" s="93"/>
    </row>
    <row r="117" spans="1:19" ht="12.75" customHeight="1" x14ac:dyDescent="0.25">
      <c r="A117" s="115">
        <v>78</v>
      </c>
      <c r="B117" s="119" t="s">
        <v>158</v>
      </c>
      <c r="C117" s="120" t="s">
        <v>159</v>
      </c>
      <c r="D117" s="117" t="s">
        <v>88</v>
      </c>
      <c r="E117" s="124">
        <v>1</v>
      </c>
      <c r="F117" s="122">
        <v>15.65</v>
      </c>
      <c r="G117" s="122">
        <v>12.15</v>
      </c>
      <c r="H117" s="122">
        <v>2.92</v>
      </c>
      <c r="I117" s="122">
        <v>0.18</v>
      </c>
      <c r="J117" s="123"/>
      <c r="K117" s="123">
        <v>16</v>
      </c>
      <c r="L117" s="123">
        <v>12</v>
      </c>
      <c r="M117" s="123">
        <v>3</v>
      </c>
      <c r="N117" s="123"/>
      <c r="O117" s="123">
        <v>0.87</v>
      </c>
      <c r="P117" s="123">
        <v>0.87</v>
      </c>
      <c r="Q117" s="123"/>
      <c r="R117" s="93"/>
      <c r="S117" s="93"/>
    </row>
    <row r="118" spans="1:19" ht="12.75" customHeight="1" x14ac:dyDescent="0.25">
      <c r="A118" s="115">
        <v>79</v>
      </c>
      <c r="B118" s="119" t="s">
        <v>147</v>
      </c>
      <c r="C118" s="120" t="s">
        <v>160</v>
      </c>
      <c r="D118" s="117" t="s">
        <v>85</v>
      </c>
      <c r="E118" s="124">
        <v>1</v>
      </c>
      <c r="F118" s="122" t="s">
        <v>161</v>
      </c>
      <c r="G118" s="123"/>
      <c r="H118" s="123"/>
      <c r="I118" s="123"/>
      <c r="J118" s="123"/>
      <c r="K118" s="123">
        <v>238</v>
      </c>
      <c r="L118" s="123"/>
      <c r="M118" s="123"/>
      <c r="N118" s="123"/>
      <c r="O118" s="123"/>
      <c r="P118" s="123"/>
      <c r="Q118" s="123"/>
      <c r="R118" s="93"/>
      <c r="S118" s="93"/>
    </row>
    <row r="119" spans="1:19" ht="12.75" customHeight="1" x14ac:dyDescent="0.25">
      <c r="A119" s="115">
        <v>80</v>
      </c>
      <c r="B119" s="119" t="s">
        <v>97</v>
      </c>
      <c r="C119" s="120" t="s">
        <v>98</v>
      </c>
      <c r="D119" s="117" t="s">
        <v>88</v>
      </c>
      <c r="E119" s="121">
        <v>3</v>
      </c>
      <c r="F119" s="122">
        <v>27.06</v>
      </c>
      <c r="G119" s="122">
        <v>11.51</v>
      </c>
      <c r="H119" s="123"/>
      <c r="I119" s="123"/>
      <c r="J119" s="123"/>
      <c r="K119" s="123">
        <v>81</v>
      </c>
      <c r="L119" s="123">
        <v>35</v>
      </c>
      <c r="M119" s="123"/>
      <c r="N119" s="123"/>
      <c r="O119" s="123">
        <v>1</v>
      </c>
      <c r="P119" s="123">
        <v>3</v>
      </c>
      <c r="Q119" s="122">
        <v>1.5E-3</v>
      </c>
      <c r="R119" s="93"/>
      <c r="S119" s="93"/>
    </row>
    <row r="120" spans="1:19" ht="12.75" customHeight="1" x14ac:dyDescent="0.25">
      <c r="A120" s="115">
        <v>81</v>
      </c>
      <c r="B120" s="119" t="s">
        <v>147</v>
      </c>
      <c r="C120" s="120" t="s">
        <v>166</v>
      </c>
      <c r="D120" s="117" t="s">
        <v>85</v>
      </c>
      <c r="E120" s="124">
        <v>1</v>
      </c>
      <c r="F120" s="122" t="s">
        <v>167</v>
      </c>
      <c r="G120" s="123"/>
      <c r="H120" s="123"/>
      <c r="I120" s="123"/>
      <c r="J120" s="123"/>
      <c r="K120" s="123">
        <v>8</v>
      </c>
      <c r="L120" s="123"/>
      <c r="M120" s="123"/>
      <c r="N120" s="123"/>
      <c r="O120" s="123"/>
      <c r="P120" s="123"/>
      <c r="Q120" s="123"/>
      <c r="R120" s="93"/>
      <c r="S120" s="93"/>
    </row>
    <row r="121" spans="1:19" ht="12.75" customHeight="1" x14ac:dyDescent="0.25">
      <c r="A121" s="115">
        <v>82</v>
      </c>
      <c r="B121" s="119" t="s">
        <v>147</v>
      </c>
      <c r="C121" s="120" t="s">
        <v>274</v>
      </c>
      <c r="D121" s="117" t="s">
        <v>85</v>
      </c>
      <c r="E121" s="124">
        <v>2</v>
      </c>
      <c r="F121" s="122" t="s">
        <v>275</v>
      </c>
      <c r="G121" s="123"/>
      <c r="H121" s="123"/>
      <c r="I121" s="123"/>
      <c r="J121" s="123"/>
      <c r="K121" s="123">
        <v>19</v>
      </c>
      <c r="L121" s="123"/>
      <c r="M121" s="123"/>
      <c r="N121" s="123"/>
      <c r="O121" s="123"/>
      <c r="P121" s="123"/>
      <c r="Q121" s="123"/>
      <c r="R121" s="93"/>
      <c r="S121" s="93"/>
    </row>
    <row r="122" spans="1:19" ht="12.75" customHeight="1" x14ac:dyDescent="0.25">
      <c r="A122" s="115">
        <v>83</v>
      </c>
      <c r="B122" s="119" t="s">
        <v>89</v>
      </c>
      <c r="C122" s="120" t="s">
        <v>171</v>
      </c>
      <c r="D122" s="117" t="s">
        <v>90</v>
      </c>
      <c r="E122" s="121">
        <v>0.8</v>
      </c>
      <c r="F122" s="122">
        <v>4067.05</v>
      </c>
      <c r="G122" s="122">
        <v>717.89</v>
      </c>
      <c r="H122" s="122">
        <v>957.86</v>
      </c>
      <c r="I122" s="122">
        <v>390.47</v>
      </c>
      <c r="J122" s="123"/>
      <c r="K122" s="123">
        <v>3254</v>
      </c>
      <c r="L122" s="123">
        <v>574</v>
      </c>
      <c r="M122" s="123">
        <v>766</v>
      </c>
      <c r="N122" s="123">
        <v>312</v>
      </c>
      <c r="O122" s="123">
        <v>54.18</v>
      </c>
      <c r="P122" s="123">
        <v>43.34</v>
      </c>
      <c r="Q122" s="123"/>
      <c r="R122" s="93"/>
      <c r="S122" s="93"/>
    </row>
    <row r="123" spans="1:19" ht="22.8" x14ac:dyDescent="0.25">
      <c r="A123" s="115">
        <v>84</v>
      </c>
      <c r="B123" s="119" t="s">
        <v>147</v>
      </c>
      <c r="C123" s="120" t="s">
        <v>276</v>
      </c>
      <c r="D123" s="117" t="s">
        <v>85</v>
      </c>
      <c r="E123" s="124">
        <v>4</v>
      </c>
      <c r="F123" s="122" t="s">
        <v>277</v>
      </c>
      <c r="G123" s="123"/>
      <c r="H123" s="123"/>
      <c r="I123" s="123"/>
      <c r="J123" s="123"/>
      <c r="K123" s="123">
        <v>212</v>
      </c>
      <c r="L123" s="123"/>
      <c r="M123" s="123"/>
      <c r="N123" s="123"/>
      <c r="O123" s="123"/>
      <c r="P123" s="123"/>
      <c r="Q123" s="123"/>
      <c r="R123" s="93"/>
      <c r="S123" s="93"/>
    </row>
    <row r="124" spans="1:19" ht="72.599999999999994" x14ac:dyDescent="0.25">
      <c r="A124" s="115">
        <v>85</v>
      </c>
      <c r="B124" s="119" t="s">
        <v>91</v>
      </c>
      <c r="C124" s="120" t="s">
        <v>174</v>
      </c>
      <c r="D124" s="117" t="s">
        <v>92</v>
      </c>
      <c r="E124" s="121">
        <v>1</v>
      </c>
      <c r="F124" s="122">
        <v>807.24</v>
      </c>
      <c r="G124" s="122">
        <v>176.42</v>
      </c>
      <c r="H124" s="122">
        <v>544.80999999999995</v>
      </c>
      <c r="I124" s="122">
        <v>57.87</v>
      </c>
      <c r="J124" s="123"/>
      <c r="K124" s="123">
        <v>807</v>
      </c>
      <c r="L124" s="123">
        <v>176</v>
      </c>
      <c r="M124" s="123">
        <v>545</v>
      </c>
      <c r="N124" s="123">
        <v>58</v>
      </c>
      <c r="O124" s="123">
        <v>13.02</v>
      </c>
      <c r="P124" s="123">
        <v>13.02</v>
      </c>
      <c r="Q124" s="123"/>
      <c r="R124" s="93"/>
      <c r="S124" s="93"/>
    </row>
    <row r="125" spans="1:19" ht="34.200000000000003" x14ac:dyDescent="0.25">
      <c r="A125" s="115">
        <v>86</v>
      </c>
      <c r="B125" s="119" t="s">
        <v>147</v>
      </c>
      <c r="C125" s="120" t="s">
        <v>278</v>
      </c>
      <c r="D125" s="117" t="s">
        <v>177</v>
      </c>
      <c r="E125" s="121">
        <v>0.1</v>
      </c>
      <c r="F125" s="122" t="s">
        <v>279</v>
      </c>
      <c r="G125" s="123"/>
      <c r="H125" s="123"/>
      <c r="I125" s="123"/>
      <c r="J125" s="123"/>
      <c r="K125" s="123">
        <v>1526</v>
      </c>
      <c r="L125" s="123"/>
      <c r="M125" s="123"/>
      <c r="N125" s="123"/>
      <c r="O125" s="123"/>
      <c r="P125" s="123"/>
      <c r="Q125" s="123"/>
      <c r="R125" s="93"/>
      <c r="S125" s="93"/>
    </row>
    <row r="126" spans="1:19" ht="34.200000000000003" x14ac:dyDescent="0.25">
      <c r="A126" s="115">
        <v>87</v>
      </c>
      <c r="B126" s="119" t="s">
        <v>147</v>
      </c>
      <c r="C126" s="120" t="s">
        <v>280</v>
      </c>
      <c r="D126" s="117" t="s">
        <v>177</v>
      </c>
      <c r="E126" s="121">
        <v>0.04</v>
      </c>
      <c r="F126" s="122" t="s">
        <v>184</v>
      </c>
      <c r="G126" s="123"/>
      <c r="H126" s="123"/>
      <c r="I126" s="123"/>
      <c r="J126" s="123"/>
      <c r="K126" s="123">
        <v>339</v>
      </c>
      <c r="L126" s="123"/>
      <c r="M126" s="123"/>
      <c r="N126" s="123"/>
      <c r="O126" s="123"/>
      <c r="P126" s="123"/>
      <c r="Q126" s="123"/>
      <c r="R126" s="93"/>
      <c r="S126" s="93"/>
    </row>
    <row r="127" spans="1:19" ht="79.8" x14ac:dyDescent="0.25">
      <c r="A127" s="115">
        <v>88</v>
      </c>
      <c r="B127" s="119" t="s">
        <v>147</v>
      </c>
      <c r="C127" s="120" t="s">
        <v>281</v>
      </c>
      <c r="D127" s="117" t="s">
        <v>177</v>
      </c>
      <c r="E127" s="121">
        <v>0.04</v>
      </c>
      <c r="F127" s="122" t="s">
        <v>186</v>
      </c>
      <c r="G127" s="123"/>
      <c r="H127" s="123"/>
      <c r="I127" s="123"/>
      <c r="J127" s="123"/>
      <c r="K127" s="123">
        <v>130</v>
      </c>
      <c r="L127" s="123"/>
      <c r="M127" s="123"/>
      <c r="N127" s="123"/>
      <c r="O127" s="123"/>
      <c r="P127" s="123"/>
      <c r="Q127" s="123"/>
      <c r="R127" s="93"/>
      <c r="S127" s="93"/>
    </row>
    <row r="128" spans="1:19" ht="72.599999999999994" x14ac:dyDescent="0.25">
      <c r="A128" s="115">
        <v>89</v>
      </c>
      <c r="B128" s="119" t="s">
        <v>282</v>
      </c>
      <c r="C128" s="120" t="s">
        <v>283</v>
      </c>
      <c r="D128" s="117" t="s">
        <v>90</v>
      </c>
      <c r="E128" s="121">
        <v>0.2</v>
      </c>
      <c r="F128" s="122">
        <v>2547.61</v>
      </c>
      <c r="G128" s="122">
        <v>428.51</v>
      </c>
      <c r="H128" s="122">
        <v>897.93</v>
      </c>
      <c r="I128" s="122">
        <v>320.97000000000003</v>
      </c>
      <c r="J128" s="123"/>
      <c r="K128" s="123">
        <v>510</v>
      </c>
      <c r="L128" s="123">
        <v>86</v>
      </c>
      <c r="M128" s="123">
        <v>180</v>
      </c>
      <c r="N128" s="123">
        <v>64</v>
      </c>
      <c r="O128" s="123">
        <v>32.340000000000003</v>
      </c>
      <c r="P128" s="123">
        <v>6.47</v>
      </c>
      <c r="Q128" s="123"/>
      <c r="R128" s="93"/>
      <c r="S128" s="93"/>
    </row>
    <row r="129" spans="1:19" ht="45.6" x14ac:dyDescent="0.25">
      <c r="A129" s="115">
        <v>90</v>
      </c>
      <c r="B129" s="119" t="s">
        <v>284</v>
      </c>
      <c r="C129" s="120" t="s">
        <v>285</v>
      </c>
      <c r="D129" s="117" t="s">
        <v>95</v>
      </c>
      <c r="E129" s="124">
        <v>20</v>
      </c>
      <c r="F129" s="122">
        <v>14.72</v>
      </c>
      <c r="G129" s="123"/>
      <c r="H129" s="123"/>
      <c r="I129" s="123"/>
      <c r="J129" s="123"/>
      <c r="K129" s="123">
        <v>294</v>
      </c>
      <c r="L129" s="123"/>
      <c r="M129" s="123"/>
      <c r="N129" s="123"/>
      <c r="O129" s="123"/>
      <c r="P129" s="123"/>
      <c r="Q129" s="123"/>
      <c r="R129" s="93"/>
      <c r="S129" s="93"/>
    </row>
    <row r="130" spans="1:19" ht="72.599999999999994" x14ac:dyDescent="0.25">
      <c r="A130" s="115">
        <v>91</v>
      </c>
      <c r="B130" s="119" t="s">
        <v>187</v>
      </c>
      <c r="C130" s="120" t="s">
        <v>188</v>
      </c>
      <c r="D130" s="117" t="s">
        <v>90</v>
      </c>
      <c r="E130" s="121">
        <v>0.2</v>
      </c>
      <c r="F130" s="122">
        <v>3036.61</v>
      </c>
      <c r="G130" s="122">
        <v>577.37</v>
      </c>
      <c r="H130" s="122">
        <v>1234.04</v>
      </c>
      <c r="I130" s="122">
        <v>433.04</v>
      </c>
      <c r="J130" s="123"/>
      <c r="K130" s="123">
        <v>607</v>
      </c>
      <c r="L130" s="123">
        <v>115</v>
      </c>
      <c r="M130" s="123">
        <v>247</v>
      </c>
      <c r="N130" s="123">
        <v>87</v>
      </c>
      <c r="O130" s="123">
        <v>43.575000000000003</v>
      </c>
      <c r="P130" s="123">
        <v>8.7200000000000006</v>
      </c>
      <c r="Q130" s="123"/>
      <c r="R130" s="93"/>
      <c r="S130" s="93"/>
    </row>
    <row r="131" spans="1:19" ht="45.6" x14ac:dyDescent="0.25">
      <c r="A131" s="115">
        <v>92</v>
      </c>
      <c r="B131" s="119" t="s">
        <v>189</v>
      </c>
      <c r="C131" s="120" t="s">
        <v>190</v>
      </c>
      <c r="D131" s="117" t="s">
        <v>95</v>
      </c>
      <c r="E131" s="124">
        <v>20</v>
      </c>
      <c r="F131" s="122">
        <v>26.35</v>
      </c>
      <c r="G131" s="123"/>
      <c r="H131" s="123"/>
      <c r="I131" s="123"/>
      <c r="J131" s="123"/>
      <c r="K131" s="123">
        <v>527</v>
      </c>
      <c r="L131" s="123"/>
      <c r="M131" s="123"/>
      <c r="N131" s="123"/>
      <c r="O131" s="123"/>
      <c r="P131" s="123"/>
      <c r="Q131" s="123"/>
      <c r="R131" s="93"/>
      <c r="S131" s="93"/>
    </row>
    <row r="132" spans="1:19" ht="34.200000000000003" x14ac:dyDescent="0.25">
      <c r="A132" s="115">
        <v>93</v>
      </c>
      <c r="B132" s="119" t="s">
        <v>191</v>
      </c>
      <c r="C132" s="120" t="s">
        <v>286</v>
      </c>
      <c r="D132" s="117" t="s">
        <v>90</v>
      </c>
      <c r="E132" s="121">
        <v>0.6</v>
      </c>
      <c r="F132" s="122">
        <v>2435.1999999999998</v>
      </c>
      <c r="G132" s="122">
        <v>315.35000000000002</v>
      </c>
      <c r="H132" s="122">
        <v>611.58000000000004</v>
      </c>
      <c r="I132" s="122">
        <v>248.83</v>
      </c>
      <c r="J132" s="123"/>
      <c r="K132" s="123">
        <v>1461</v>
      </c>
      <c r="L132" s="123">
        <v>189</v>
      </c>
      <c r="M132" s="123">
        <v>367</v>
      </c>
      <c r="N132" s="123">
        <v>149</v>
      </c>
      <c r="O132" s="123">
        <v>23.8</v>
      </c>
      <c r="P132" s="123">
        <v>14.28</v>
      </c>
      <c r="Q132" s="123"/>
      <c r="R132" s="93"/>
      <c r="S132" s="93"/>
    </row>
    <row r="133" spans="1:19" ht="34.200000000000003" x14ac:dyDescent="0.25">
      <c r="A133" s="115">
        <v>94</v>
      </c>
      <c r="B133" s="119" t="s">
        <v>147</v>
      </c>
      <c r="C133" s="120" t="s">
        <v>287</v>
      </c>
      <c r="D133" s="117" t="s">
        <v>95</v>
      </c>
      <c r="E133" s="124">
        <v>30</v>
      </c>
      <c r="F133" s="122" t="s">
        <v>194</v>
      </c>
      <c r="G133" s="123"/>
      <c r="H133" s="123"/>
      <c r="I133" s="123"/>
      <c r="J133" s="123"/>
      <c r="K133" s="123">
        <v>284</v>
      </c>
      <c r="L133" s="123"/>
      <c r="M133" s="123"/>
      <c r="N133" s="123"/>
      <c r="O133" s="123"/>
      <c r="P133" s="123"/>
      <c r="Q133" s="123"/>
      <c r="R133" s="93"/>
      <c r="S133" s="93"/>
    </row>
    <row r="134" spans="1:19" ht="22.8" x14ac:dyDescent="0.25">
      <c r="A134" s="115">
        <v>95</v>
      </c>
      <c r="B134" s="119" t="s">
        <v>147</v>
      </c>
      <c r="C134" s="120" t="s">
        <v>288</v>
      </c>
      <c r="D134" s="117" t="s">
        <v>85</v>
      </c>
      <c r="E134" s="124">
        <v>10</v>
      </c>
      <c r="F134" s="122" t="s">
        <v>198</v>
      </c>
      <c r="G134" s="123"/>
      <c r="H134" s="123"/>
      <c r="I134" s="123"/>
      <c r="J134" s="123"/>
      <c r="K134" s="123">
        <v>145</v>
      </c>
      <c r="L134" s="123"/>
      <c r="M134" s="123"/>
      <c r="N134" s="123"/>
      <c r="O134" s="123"/>
      <c r="P134" s="123"/>
      <c r="Q134" s="123"/>
      <c r="R134" s="93"/>
      <c r="S134" s="93"/>
    </row>
    <row r="135" spans="1:19" ht="22.8" x14ac:dyDescent="0.25">
      <c r="A135" s="115">
        <v>96</v>
      </c>
      <c r="B135" s="119" t="s">
        <v>147</v>
      </c>
      <c r="C135" s="120" t="s">
        <v>289</v>
      </c>
      <c r="D135" s="117" t="s">
        <v>85</v>
      </c>
      <c r="E135" s="124">
        <v>10</v>
      </c>
      <c r="F135" s="122" t="s">
        <v>200</v>
      </c>
      <c r="G135" s="123"/>
      <c r="H135" s="123"/>
      <c r="I135" s="123"/>
      <c r="J135" s="123"/>
      <c r="K135" s="123">
        <v>22</v>
      </c>
      <c r="L135" s="123"/>
      <c r="M135" s="123"/>
      <c r="N135" s="123"/>
      <c r="O135" s="123"/>
      <c r="P135" s="123"/>
      <c r="Q135" s="123"/>
      <c r="R135" s="93"/>
      <c r="S135" s="93"/>
    </row>
    <row r="136" spans="1:19" ht="34.200000000000003" x14ac:dyDescent="0.25">
      <c r="A136" s="115">
        <v>97</v>
      </c>
      <c r="B136" s="119" t="s">
        <v>147</v>
      </c>
      <c r="C136" s="120" t="s">
        <v>290</v>
      </c>
      <c r="D136" s="117" t="s">
        <v>95</v>
      </c>
      <c r="E136" s="124">
        <v>30</v>
      </c>
      <c r="F136" s="122" t="s">
        <v>291</v>
      </c>
      <c r="G136" s="123"/>
      <c r="H136" s="123"/>
      <c r="I136" s="123"/>
      <c r="J136" s="123"/>
      <c r="K136" s="123">
        <v>401</v>
      </c>
      <c r="L136" s="123"/>
      <c r="M136" s="123"/>
      <c r="N136" s="123"/>
      <c r="O136" s="123"/>
      <c r="P136" s="123"/>
      <c r="Q136" s="123"/>
      <c r="R136" s="93"/>
      <c r="S136" s="93"/>
    </row>
    <row r="137" spans="1:19" ht="22.8" x14ac:dyDescent="0.25">
      <c r="A137" s="115">
        <v>98</v>
      </c>
      <c r="B137" s="119" t="s">
        <v>147</v>
      </c>
      <c r="C137" s="120" t="s">
        <v>292</v>
      </c>
      <c r="D137" s="117" t="s">
        <v>85</v>
      </c>
      <c r="E137" s="124">
        <v>2</v>
      </c>
      <c r="F137" s="122" t="s">
        <v>293</v>
      </c>
      <c r="G137" s="123"/>
      <c r="H137" s="123"/>
      <c r="I137" s="123"/>
      <c r="J137" s="123"/>
      <c r="K137" s="123">
        <v>35</v>
      </c>
      <c r="L137" s="123"/>
      <c r="M137" s="123"/>
      <c r="N137" s="123"/>
      <c r="O137" s="123"/>
      <c r="P137" s="123"/>
      <c r="Q137" s="123"/>
      <c r="R137" s="93"/>
      <c r="S137" s="93"/>
    </row>
    <row r="138" spans="1:19" ht="22.8" x14ac:dyDescent="0.25">
      <c r="A138" s="115">
        <v>99</v>
      </c>
      <c r="B138" s="119" t="s">
        <v>147</v>
      </c>
      <c r="C138" s="120" t="s">
        <v>294</v>
      </c>
      <c r="D138" s="117" t="s">
        <v>85</v>
      </c>
      <c r="E138" s="124">
        <v>2</v>
      </c>
      <c r="F138" s="122" t="s">
        <v>295</v>
      </c>
      <c r="G138" s="123"/>
      <c r="H138" s="123"/>
      <c r="I138" s="123"/>
      <c r="J138" s="123"/>
      <c r="K138" s="123">
        <v>5</v>
      </c>
      <c r="L138" s="123"/>
      <c r="M138" s="123"/>
      <c r="N138" s="123"/>
      <c r="O138" s="123"/>
      <c r="P138" s="123"/>
      <c r="Q138" s="123"/>
      <c r="R138" s="93"/>
      <c r="S138" s="93"/>
    </row>
    <row r="139" spans="1:19" ht="61.2" x14ac:dyDescent="0.25">
      <c r="A139" s="115">
        <v>100</v>
      </c>
      <c r="B139" s="119" t="s">
        <v>296</v>
      </c>
      <c r="C139" s="120" t="s">
        <v>297</v>
      </c>
      <c r="D139" s="117" t="s">
        <v>131</v>
      </c>
      <c r="E139" s="121">
        <v>0.16</v>
      </c>
      <c r="F139" s="122">
        <v>61.79</v>
      </c>
      <c r="G139" s="122">
        <v>61.79</v>
      </c>
      <c r="H139" s="123"/>
      <c r="I139" s="123"/>
      <c r="J139" s="123"/>
      <c r="K139" s="123">
        <v>10</v>
      </c>
      <c r="L139" s="123">
        <v>10</v>
      </c>
      <c r="M139" s="123"/>
      <c r="N139" s="123"/>
      <c r="O139" s="123">
        <v>4.5599999999999996</v>
      </c>
      <c r="P139" s="123">
        <v>0.73</v>
      </c>
      <c r="Q139" s="123"/>
      <c r="R139" s="93"/>
      <c r="S139" s="93"/>
    </row>
    <row r="140" spans="1:19" ht="22.8" x14ac:dyDescent="0.25">
      <c r="A140" s="115">
        <v>101</v>
      </c>
      <c r="B140" s="119" t="s">
        <v>296</v>
      </c>
      <c r="C140" s="120" t="s">
        <v>298</v>
      </c>
      <c r="D140" s="117" t="s">
        <v>131</v>
      </c>
      <c r="E140" s="121">
        <v>0.16</v>
      </c>
      <c r="F140" s="122">
        <v>210.08</v>
      </c>
      <c r="G140" s="122">
        <v>205.96</v>
      </c>
      <c r="H140" s="123"/>
      <c r="I140" s="123"/>
      <c r="J140" s="123"/>
      <c r="K140" s="123">
        <v>34</v>
      </c>
      <c r="L140" s="123">
        <v>33</v>
      </c>
      <c r="M140" s="123"/>
      <c r="N140" s="123"/>
      <c r="O140" s="123">
        <v>15.2</v>
      </c>
      <c r="P140" s="123">
        <v>2.4300000000000002</v>
      </c>
      <c r="Q140" s="123"/>
      <c r="R140" s="93"/>
      <c r="S140" s="93"/>
    </row>
    <row r="141" spans="1:19" ht="45.6" x14ac:dyDescent="0.25">
      <c r="A141" s="115">
        <v>102</v>
      </c>
      <c r="B141" s="119" t="s">
        <v>299</v>
      </c>
      <c r="C141" s="120" t="s">
        <v>300</v>
      </c>
      <c r="D141" s="117" t="s">
        <v>88</v>
      </c>
      <c r="E141" s="124">
        <v>2</v>
      </c>
      <c r="F141" s="122">
        <v>26.56</v>
      </c>
      <c r="G141" s="122">
        <v>15.58</v>
      </c>
      <c r="H141" s="122">
        <v>2.92</v>
      </c>
      <c r="I141" s="122">
        <v>0.18</v>
      </c>
      <c r="J141" s="123"/>
      <c r="K141" s="123">
        <v>53</v>
      </c>
      <c r="L141" s="123">
        <v>31</v>
      </c>
      <c r="M141" s="123">
        <v>6</v>
      </c>
      <c r="N141" s="123"/>
      <c r="O141" s="123">
        <v>1.1499999999999999</v>
      </c>
      <c r="P141" s="123">
        <v>2.2999999999999998</v>
      </c>
      <c r="Q141" s="123"/>
      <c r="R141" s="93"/>
      <c r="S141" s="93"/>
    </row>
    <row r="142" spans="1:19" ht="61.2" x14ac:dyDescent="0.25">
      <c r="A142" s="115">
        <v>103</v>
      </c>
      <c r="B142" s="119" t="s">
        <v>301</v>
      </c>
      <c r="C142" s="120" t="s">
        <v>302</v>
      </c>
      <c r="D142" s="117" t="s">
        <v>131</v>
      </c>
      <c r="E142" s="121">
        <v>0.16</v>
      </c>
      <c r="F142" s="122">
        <v>76.83</v>
      </c>
      <c r="G142" s="122">
        <v>76.83</v>
      </c>
      <c r="H142" s="123"/>
      <c r="I142" s="123"/>
      <c r="J142" s="123"/>
      <c r="K142" s="123">
        <v>12</v>
      </c>
      <c r="L142" s="123">
        <v>12</v>
      </c>
      <c r="M142" s="123"/>
      <c r="N142" s="123"/>
      <c r="O142" s="123">
        <v>5.67</v>
      </c>
      <c r="P142" s="123">
        <v>0.91</v>
      </c>
      <c r="Q142" s="123"/>
      <c r="R142" s="93"/>
      <c r="S142" s="93"/>
    </row>
    <row r="143" spans="1:19" ht="22.8" x14ac:dyDescent="0.25">
      <c r="A143" s="115">
        <v>104</v>
      </c>
      <c r="B143" s="119" t="s">
        <v>301</v>
      </c>
      <c r="C143" s="120" t="s">
        <v>303</v>
      </c>
      <c r="D143" s="117" t="s">
        <v>131</v>
      </c>
      <c r="E143" s="121">
        <v>0.16</v>
      </c>
      <c r="F143" s="122">
        <v>261.22000000000003</v>
      </c>
      <c r="G143" s="122">
        <v>256.10000000000002</v>
      </c>
      <c r="H143" s="123"/>
      <c r="I143" s="123"/>
      <c r="J143" s="123"/>
      <c r="K143" s="123">
        <v>42</v>
      </c>
      <c r="L143" s="123">
        <v>41</v>
      </c>
      <c r="M143" s="123"/>
      <c r="N143" s="123"/>
      <c r="O143" s="123">
        <v>18.899999999999999</v>
      </c>
      <c r="P143" s="123">
        <v>3.02</v>
      </c>
      <c r="Q143" s="123"/>
      <c r="R143" s="93"/>
      <c r="S143" s="93"/>
    </row>
    <row r="144" spans="1:19" ht="45.6" x14ac:dyDescent="0.25">
      <c r="A144" s="115">
        <v>105</v>
      </c>
      <c r="B144" s="119" t="s">
        <v>299</v>
      </c>
      <c r="C144" s="120" t="s">
        <v>300</v>
      </c>
      <c r="D144" s="117" t="s">
        <v>88</v>
      </c>
      <c r="E144" s="124">
        <v>2</v>
      </c>
      <c r="F144" s="122">
        <v>26.56</v>
      </c>
      <c r="G144" s="122">
        <v>15.58</v>
      </c>
      <c r="H144" s="122">
        <v>2.92</v>
      </c>
      <c r="I144" s="122">
        <v>0.18</v>
      </c>
      <c r="J144" s="123"/>
      <c r="K144" s="123">
        <v>53</v>
      </c>
      <c r="L144" s="123">
        <v>31</v>
      </c>
      <c r="M144" s="123">
        <v>6</v>
      </c>
      <c r="N144" s="123"/>
      <c r="O144" s="123">
        <v>1.1499999999999999</v>
      </c>
      <c r="P144" s="123">
        <v>2.2999999999999998</v>
      </c>
      <c r="Q144" s="123"/>
      <c r="R144" s="93"/>
      <c r="S144" s="93"/>
    </row>
    <row r="145" spans="1:19" ht="61.2" x14ac:dyDescent="0.25">
      <c r="A145" s="115">
        <v>106</v>
      </c>
      <c r="B145" s="119" t="s">
        <v>304</v>
      </c>
      <c r="C145" s="120" t="s">
        <v>305</v>
      </c>
      <c r="D145" s="117" t="s">
        <v>131</v>
      </c>
      <c r="E145" s="121">
        <v>0.16</v>
      </c>
      <c r="F145" s="122">
        <v>154.47</v>
      </c>
      <c r="G145" s="122">
        <v>154.47</v>
      </c>
      <c r="H145" s="123"/>
      <c r="I145" s="123"/>
      <c r="J145" s="123"/>
      <c r="K145" s="123">
        <v>25</v>
      </c>
      <c r="L145" s="123">
        <v>25</v>
      </c>
      <c r="M145" s="123"/>
      <c r="N145" s="123"/>
      <c r="O145" s="123">
        <v>11.4</v>
      </c>
      <c r="P145" s="123">
        <v>1.82</v>
      </c>
      <c r="Q145" s="123"/>
      <c r="R145" s="93"/>
      <c r="S145" s="93"/>
    </row>
    <row r="146" spans="1:19" ht="22.8" x14ac:dyDescent="0.25">
      <c r="A146" s="115">
        <v>107</v>
      </c>
      <c r="B146" s="119" t="s">
        <v>304</v>
      </c>
      <c r="C146" s="120" t="s">
        <v>306</v>
      </c>
      <c r="D146" s="117" t="s">
        <v>131</v>
      </c>
      <c r="E146" s="121">
        <v>0.16</v>
      </c>
      <c r="F146" s="122">
        <v>525.20000000000005</v>
      </c>
      <c r="G146" s="122">
        <v>514.9</v>
      </c>
      <c r="H146" s="123"/>
      <c r="I146" s="123"/>
      <c r="J146" s="123"/>
      <c r="K146" s="123">
        <v>84</v>
      </c>
      <c r="L146" s="123">
        <v>82</v>
      </c>
      <c r="M146" s="123"/>
      <c r="N146" s="123"/>
      <c r="O146" s="123">
        <v>38</v>
      </c>
      <c r="P146" s="123">
        <v>6.08</v>
      </c>
      <c r="Q146" s="123"/>
      <c r="R146" s="93"/>
      <c r="S146" s="93"/>
    </row>
    <row r="147" spans="1:19" ht="45.6" x14ac:dyDescent="0.25">
      <c r="A147" s="115">
        <v>108</v>
      </c>
      <c r="B147" s="119" t="s">
        <v>307</v>
      </c>
      <c r="C147" s="120" t="s">
        <v>308</v>
      </c>
      <c r="D147" s="117" t="s">
        <v>88</v>
      </c>
      <c r="E147" s="124">
        <v>2</v>
      </c>
      <c r="F147" s="122">
        <v>29.6</v>
      </c>
      <c r="G147" s="122">
        <v>18.559999999999999</v>
      </c>
      <c r="H147" s="122">
        <v>2.92</v>
      </c>
      <c r="I147" s="122">
        <v>0.18</v>
      </c>
      <c r="J147" s="123"/>
      <c r="K147" s="123">
        <v>59</v>
      </c>
      <c r="L147" s="123">
        <v>37</v>
      </c>
      <c r="M147" s="123">
        <v>6</v>
      </c>
      <c r="N147" s="123"/>
      <c r="O147" s="123">
        <v>1.37</v>
      </c>
      <c r="P147" s="123">
        <v>2.74</v>
      </c>
      <c r="Q147" s="123"/>
      <c r="R147" s="93"/>
      <c r="S147" s="93"/>
    </row>
    <row r="148" spans="1:19" ht="34.200000000000003" x14ac:dyDescent="0.25">
      <c r="A148" s="115">
        <v>109</v>
      </c>
      <c r="B148" s="119" t="s">
        <v>309</v>
      </c>
      <c r="C148" s="120" t="s">
        <v>310</v>
      </c>
      <c r="D148" s="117" t="s">
        <v>88</v>
      </c>
      <c r="E148" s="124">
        <v>1</v>
      </c>
      <c r="F148" s="122">
        <v>243.6</v>
      </c>
      <c r="G148" s="122">
        <v>40.270000000000003</v>
      </c>
      <c r="H148" s="122">
        <v>4.58</v>
      </c>
      <c r="I148" s="122">
        <v>0.18</v>
      </c>
      <c r="J148" s="123"/>
      <c r="K148" s="123">
        <v>244</v>
      </c>
      <c r="L148" s="123">
        <v>40</v>
      </c>
      <c r="M148" s="123">
        <v>5</v>
      </c>
      <c r="N148" s="123"/>
      <c r="O148" s="123">
        <v>2.76</v>
      </c>
      <c r="P148" s="123">
        <v>2.76</v>
      </c>
      <c r="Q148" s="123"/>
      <c r="R148" s="93"/>
      <c r="S148" s="93"/>
    </row>
    <row r="149" spans="1:19" ht="22.8" x14ac:dyDescent="0.25">
      <c r="A149" s="115">
        <v>110</v>
      </c>
      <c r="B149" s="119" t="s">
        <v>147</v>
      </c>
      <c r="C149" s="120" t="s">
        <v>311</v>
      </c>
      <c r="D149" s="117" t="s">
        <v>85</v>
      </c>
      <c r="E149" s="124">
        <v>1</v>
      </c>
      <c r="F149" s="122" t="s">
        <v>312</v>
      </c>
      <c r="G149" s="123"/>
      <c r="H149" s="123"/>
      <c r="I149" s="123"/>
      <c r="J149" s="123"/>
      <c r="K149" s="123">
        <v>404</v>
      </c>
      <c r="L149" s="123"/>
      <c r="M149" s="123"/>
      <c r="N149" s="123"/>
      <c r="O149" s="123"/>
      <c r="P149" s="123"/>
      <c r="Q149" s="123"/>
      <c r="R149" s="93"/>
      <c r="S149" s="93"/>
    </row>
    <row r="150" spans="1:19" ht="84" x14ac:dyDescent="0.25">
      <c r="A150" s="115">
        <v>111</v>
      </c>
      <c r="B150" s="119" t="s">
        <v>89</v>
      </c>
      <c r="C150" s="120" t="s">
        <v>171</v>
      </c>
      <c r="D150" s="117" t="s">
        <v>90</v>
      </c>
      <c r="E150" s="121">
        <v>0.8</v>
      </c>
      <c r="F150" s="122">
        <v>4067.05</v>
      </c>
      <c r="G150" s="122">
        <v>717.89</v>
      </c>
      <c r="H150" s="122">
        <v>957.86</v>
      </c>
      <c r="I150" s="122">
        <v>390.47</v>
      </c>
      <c r="J150" s="123"/>
      <c r="K150" s="123">
        <v>3254</v>
      </c>
      <c r="L150" s="123">
        <v>574</v>
      </c>
      <c r="M150" s="123">
        <v>766</v>
      </c>
      <c r="N150" s="123">
        <v>312</v>
      </c>
      <c r="O150" s="123">
        <v>54.18</v>
      </c>
      <c r="P150" s="123">
        <v>43.34</v>
      </c>
      <c r="Q150" s="123"/>
      <c r="R150" s="93"/>
      <c r="S150" s="93"/>
    </row>
    <row r="151" spans="1:19" ht="34.200000000000003" x14ac:dyDescent="0.25">
      <c r="A151" s="115">
        <v>112</v>
      </c>
      <c r="B151" s="119" t="s">
        <v>147</v>
      </c>
      <c r="C151" s="120" t="s">
        <v>313</v>
      </c>
      <c r="D151" s="117" t="s">
        <v>177</v>
      </c>
      <c r="E151" s="121">
        <v>0.08</v>
      </c>
      <c r="F151" s="122" t="s">
        <v>314</v>
      </c>
      <c r="G151" s="123"/>
      <c r="H151" s="123"/>
      <c r="I151" s="123"/>
      <c r="J151" s="123"/>
      <c r="K151" s="123">
        <v>10770</v>
      </c>
      <c r="L151" s="123"/>
      <c r="M151" s="123"/>
      <c r="N151" s="123"/>
      <c r="O151" s="123"/>
      <c r="P151" s="123"/>
      <c r="Q151" s="123"/>
      <c r="R151" s="93"/>
      <c r="S151" s="93"/>
    </row>
    <row r="152" spans="1:19" ht="34.200000000000003" x14ac:dyDescent="0.25">
      <c r="A152" s="115">
        <v>113</v>
      </c>
      <c r="B152" s="119" t="s">
        <v>99</v>
      </c>
      <c r="C152" s="120" t="s">
        <v>100</v>
      </c>
      <c r="D152" s="117" t="s">
        <v>90</v>
      </c>
      <c r="E152" s="121">
        <v>0.4</v>
      </c>
      <c r="F152" s="122">
        <v>1351.39</v>
      </c>
      <c r="G152" s="122">
        <v>251.75</v>
      </c>
      <c r="H152" s="122">
        <v>85.67</v>
      </c>
      <c r="I152" s="122">
        <v>3.46</v>
      </c>
      <c r="J152" s="123"/>
      <c r="K152" s="123">
        <v>541</v>
      </c>
      <c r="L152" s="123">
        <v>101</v>
      </c>
      <c r="M152" s="123">
        <v>34</v>
      </c>
      <c r="N152" s="123">
        <v>1</v>
      </c>
      <c r="O152" s="123">
        <v>19</v>
      </c>
      <c r="P152" s="123">
        <v>7.6</v>
      </c>
      <c r="Q152" s="123"/>
      <c r="R152" s="93"/>
      <c r="S152" s="93"/>
    </row>
    <row r="153" spans="1:19" x14ac:dyDescent="0.25">
      <c r="A153" s="148" t="s">
        <v>315</v>
      </c>
      <c r="B153" s="147"/>
      <c r="C153" s="147"/>
      <c r="D153" s="147"/>
      <c r="E153" s="147"/>
      <c r="F153" s="147"/>
      <c r="G153" s="147"/>
      <c r="H153" s="147"/>
      <c r="I153" s="147"/>
      <c r="J153" s="147"/>
      <c r="K153" s="147"/>
      <c r="L153" s="147"/>
      <c r="M153" s="147"/>
      <c r="N153" s="147"/>
      <c r="O153" s="147"/>
      <c r="P153" s="147"/>
      <c r="Q153" s="147"/>
      <c r="R153" s="93"/>
      <c r="S153" s="93"/>
    </row>
    <row r="154" spans="1:19" ht="22.8" x14ac:dyDescent="0.25">
      <c r="A154" s="117" t="s">
        <v>316</v>
      </c>
      <c r="B154" s="119" t="s">
        <v>147</v>
      </c>
      <c r="C154" s="120" t="s">
        <v>317</v>
      </c>
      <c r="D154" s="117" t="s">
        <v>75</v>
      </c>
      <c r="E154" s="124">
        <v>1</v>
      </c>
      <c r="F154" s="122" t="s">
        <v>318</v>
      </c>
      <c r="G154" s="123"/>
      <c r="H154" s="123"/>
      <c r="I154" s="123"/>
      <c r="J154" s="123">
        <v>4111</v>
      </c>
      <c r="K154" s="123">
        <v>4111</v>
      </c>
      <c r="L154" s="123"/>
      <c r="M154" s="123"/>
      <c r="N154" s="123"/>
      <c r="O154" s="123"/>
      <c r="P154" s="123"/>
      <c r="Q154" s="123"/>
      <c r="R154" s="93"/>
      <c r="S154" s="93"/>
    </row>
    <row r="155" spans="1:19" ht="22.8" x14ac:dyDescent="0.25">
      <c r="A155" s="115">
        <v>115</v>
      </c>
      <c r="B155" s="119" t="s">
        <v>101</v>
      </c>
      <c r="C155" s="120" t="s">
        <v>102</v>
      </c>
      <c r="D155" s="117" t="s">
        <v>88</v>
      </c>
      <c r="E155" s="124">
        <v>1</v>
      </c>
      <c r="F155" s="122">
        <v>126.83</v>
      </c>
      <c r="G155" s="122">
        <v>33.11</v>
      </c>
      <c r="H155" s="122">
        <v>89.04</v>
      </c>
      <c r="I155" s="122">
        <v>6.72</v>
      </c>
      <c r="J155" s="123"/>
      <c r="K155" s="123">
        <v>127</v>
      </c>
      <c r="L155" s="123">
        <v>33</v>
      </c>
      <c r="M155" s="123">
        <v>89</v>
      </c>
      <c r="N155" s="123">
        <v>7</v>
      </c>
      <c r="O155" s="123">
        <v>2.37</v>
      </c>
      <c r="P155" s="123">
        <v>2.37</v>
      </c>
      <c r="Q155" s="123"/>
      <c r="R155" s="93"/>
      <c r="S155" s="93"/>
    </row>
    <row r="156" spans="1:19" ht="22.8" x14ac:dyDescent="0.25">
      <c r="A156" s="117" t="s">
        <v>319</v>
      </c>
      <c r="B156" s="119" t="s">
        <v>147</v>
      </c>
      <c r="C156" s="120" t="s">
        <v>320</v>
      </c>
      <c r="D156" s="117" t="s">
        <v>85</v>
      </c>
      <c r="E156" s="124">
        <v>1</v>
      </c>
      <c r="F156" s="122" t="s">
        <v>216</v>
      </c>
      <c r="G156" s="123"/>
      <c r="H156" s="123"/>
      <c r="I156" s="123"/>
      <c r="J156" s="123">
        <v>1349</v>
      </c>
      <c r="K156" s="123">
        <v>1349</v>
      </c>
      <c r="L156" s="123"/>
      <c r="M156" s="123"/>
      <c r="N156" s="123"/>
      <c r="O156" s="123"/>
      <c r="P156" s="123"/>
      <c r="Q156" s="123"/>
      <c r="R156" s="93"/>
      <c r="S156" s="93"/>
    </row>
    <row r="157" spans="1:19" ht="22.8" x14ac:dyDescent="0.25">
      <c r="A157" s="117" t="s">
        <v>321</v>
      </c>
      <c r="B157" s="119" t="s">
        <v>147</v>
      </c>
      <c r="C157" s="120" t="s">
        <v>218</v>
      </c>
      <c r="D157" s="117" t="s">
        <v>85</v>
      </c>
      <c r="E157" s="124">
        <v>1</v>
      </c>
      <c r="F157" s="122" t="s">
        <v>219</v>
      </c>
      <c r="G157" s="123"/>
      <c r="H157" s="123"/>
      <c r="I157" s="123"/>
      <c r="J157" s="123">
        <v>103</v>
      </c>
      <c r="K157" s="123">
        <v>103</v>
      </c>
      <c r="L157" s="123"/>
      <c r="M157" s="123"/>
      <c r="N157" s="123"/>
      <c r="O157" s="123"/>
      <c r="P157" s="123"/>
      <c r="Q157" s="123"/>
      <c r="R157" s="93"/>
      <c r="S157" s="93"/>
    </row>
    <row r="158" spans="1:19" ht="90" x14ac:dyDescent="0.25">
      <c r="A158" s="115">
        <v>118</v>
      </c>
      <c r="B158" s="119" t="s">
        <v>229</v>
      </c>
      <c r="C158" s="120" t="s">
        <v>322</v>
      </c>
      <c r="D158" s="117" t="s">
        <v>222</v>
      </c>
      <c r="E158" s="121">
        <v>2</v>
      </c>
      <c r="F158" s="122">
        <v>130.04</v>
      </c>
      <c r="G158" s="122">
        <v>77.23</v>
      </c>
      <c r="H158" s="122">
        <v>42.29</v>
      </c>
      <c r="I158" s="122">
        <v>2.73</v>
      </c>
      <c r="J158" s="123"/>
      <c r="K158" s="123">
        <v>260</v>
      </c>
      <c r="L158" s="123">
        <v>154</v>
      </c>
      <c r="M158" s="123">
        <v>85</v>
      </c>
      <c r="N158" s="123">
        <v>5</v>
      </c>
      <c r="O158" s="123">
        <v>5.6124999999999998</v>
      </c>
      <c r="P158" s="123">
        <v>11.23</v>
      </c>
      <c r="Q158" s="122">
        <v>0.16</v>
      </c>
      <c r="R158" s="93"/>
      <c r="S158" s="93"/>
    </row>
    <row r="159" spans="1:19" ht="22.8" x14ac:dyDescent="0.25">
      <c r="A159" s="117" t="s">
        <v>323</v>
      </c>
      <c r="B159" s="119" t="s">
        <v>147</v>
      </c>
      <c r="C159" s="120" t="s">
        <v>227</v>
      </c>
      <c r="D159" s="117" t="s">
        <v>75</v>
      </c>
      <c r="E159" s="124">
        <v>1</v>
      </c>
      <c r="F159" s="122" t="s">
        <v>228</v>
      </c>
      <c r="G159" s="123"/>
      <c r="H159" s="123"/>
      <c r="I159" s="123"/>
      <c r="J159" s="123">
        <v>609</v>
      </c>
      <c r="K159" s="123">
        <v>609</v>
      </c>
      <c r="L159" s="123"/>
      <c r="M159" s="123"/>
      <c r="N159" s="123"/>
      <c r="O159" s="123"/>
      <c r="P159" s="123"/>
      <c r="Q159" s="123"/>
      <c r="R159" s="93"/>
      <c r="S159" s="93"/>
    </row>
    <row r="160" spans="1:19" ht="78.599999999999994" x14ac:dyDescent="0.25">
      <c r="A160" s="115">
        <v>120</v>
      </c>
      <c r="B160" s="119" t="s">
        <v>229</v>
      </c>
      <c r="C160" s="120" t="s">
        <v>324</v>
      </c>
      <c r="D160" s="117" t="s">
        <v>222</v>
      </c>
      <c r="E160" s="124">
        <v>1</v>
      </c>
      <c r="F160" s="122">
        <v>130.04</v>
      </c>
      <c r="G160" s="122">
        <v>77.23</v>
      </c>
      <c r="H160" s="122">
        <v>42.29</v>
      </c>
      <c r="I160" s="122">
        <v>2.73</v>
      </c>
      <c r="J160" s="123"/>
      <c r="K160" s="123">
        <v>130</v>
      </c>
      <c r="L160" s="123">
        <v>77</v>
      </c>
      <c r="M160" s="123">
        <v>42</v>
      </c>
      <c r="N160" s="123">
        <v>3</v>
      </c>
      <c r="O160" s="123">
        <v>5.6124999999999998</v>
      </c>
      <c r="P160" s="123">
        <v>5.61</v>
      </c>
      <c r="Q160" s="122">
        <v>0.08</v>
      </c>
      <c r="R160" s="93"/>
      <c r="S160" s="93"/>
    </row>
    <row r="161" spans="1:19" ht="22.8" x14ac:dyDescent="0.25">
      <c r="A161" s="117" t="s">
        <v>325</v>
      </c>
      <c r="B161" s="119" t="s">
        <v>147</v>
      </c>
      <c r="C161" s="120" t="s">
        <v>232</v>
      </c>
      <c r="D161" s="117" t="s">
        <v>85</v>
      </c>
      <c r="E161" s="124">
        <v>1</v>
      </c>
      <c r="F161" s="122" t="s">
        <v>233</v>
      </c>
      <c r="G161" s="123"/>
      <c r="H161" s="123"/>
      <c r="I161" s="123"/>
      <c r="J161" s="123">
        <v>312</v>
      </c>
      <c r="K161" s="123">
        <v>312</v>
      </c>
      <c r="L161" s="123"/>
      <c r="M161" s="123"/>
      <c r="N161" s="123"/>
      <c r="O161" s="123"/>
      <c r="P161" s="123"/>
      <c r="Q161" s="123"/>
      <c r="R161" s="93"/>
      <c r="S161" s="93"/>
    </row>
    <row r="162" spans="1:19" ht="78.599999999999994" x14ac:dyDescent="0.25">
      <c r="A162" s="115">
        <v>122</v>
      </c>
      <c r="B162" s="119" t="s">
        <v>103</v>
      </c>
      <c r="C162" s="120" t="s">
        <v>326</v>
      </c>
      <c r="D162" s="117" t="s">
        <v>222</v>
      </c>
      <c r="E162" s="124">
        <v>1</v>
      </c>
      <c r="F162" s="122">
        <v>130.04</v>
      </c>
      <c r="G162" s="122">
        <v>77.23</v>
      </c>
      <c r="H162" s="122">
        <v>42.29</v>
      </c>
      <c r="I162" s="122">
        <v>2.73</v>
      </c>
      <c r="J162" s="123"/>
      <c r="K162" s="123">
        <v>130</v>
      </c>
      <c r="L162" s="123">
        <v>77</v>
      </c>
      <c r="M162" s="123">
        <v>42</v>
      </c>
      <c r="N162" s="123">
        <v>3</v>
      </c>
      <c r="O162" s="123">
        <v>5.6124999999999998</v>
      </c>
      <c r="P162" s="123">
        <v>5.61</v>
      </c>
      <c r="Q162" s="122">
        <v>0.08</v>
      </c>
      <c r="R162" s="93"/>
      <c r="S162" s="93"/>
    </row>
    <row r="163" spans="1:19" ht="22.8" x14ac:dyDescent="0.25">
      <c r="A163" s="115">
        <v>123</v>
      </c>
      <c r="B163" s="119" t="s">
        <v>147</v>
      </c>
      <c r="C163" s="120" t="s">
        <v>327</v>
      </c>
      <c r="D163" s="117" t="s">
        <v>95</v>
      </c>
      <c r="E163" s="124">
        <v>360</v>
      </c>
      <c r="F163" s="122" t="s">
        <v>236</v>
      </c>
      <c r="G163" s="123"/>
      <c r="H163" s="123"/>
      <c r="I163" s="123"/>
      <c r="J163" s="123"/>
      <c r="K163" s="123">
        <v>32749</v>
      </c>
      <c r="L163" s="123"/>
      <c r="M163" s="123"/>
      <c r="N163" s="123"/>
      <c r="O163" s="123"/>
      <c r="P163" s="123"/>
      <c r="Q163" s="123"/>
      <c r="R163" s="93"/>
      <c r="S163" s="93"/>
    </row>
    <row r="164" spans="1:19" ht="61.2" x14ac:dyDescent="0.25">
      <c r="A164" s="115">
        <v>124</v>
      </c>
      <c r="B164" s="119" t="s">
        <v>328</v>
      </c>
      <c r="C164" s="120" t="s">
        <v>329</v>
      </c>
      <c r="D164" s="117" t="s">
        <v>92</v>
      </c>
      <c r="E164" s="121">
        <v>3.6</v>
      </c>
      <c r="F164" s="122">
        <v>2848.65</v>
      </c>
      <c r="G164" s="122">
        <v>219.11</v>
      </c>
      <c r="H164" s="122">
        <v>1292.95</v>
      </c>
      <c r="I164" s="122">
        <v>147.72</v>
      </c>
      <c r="J164" s="123"/>
      <c r="K164" s="123">
        <v>10255</v>
      </c>
      <c r="L164" s="123">
        <v>789</v>
      </c>
      <c r="M164" s="123">
        <v>4655</v>
      </c>
      <c r="N164" s="123">
        <v>532</v>
      </c>
      <c r="O164" s="123">
        <v>16.170000000000002</v>
      </c>
      <c r="P164" s="123">
        <v>58.21</v>
      </c>
      <c r="Q164" s="123"/>
      <c r="R164" s="93"/>
      <c r="S164" s="93"/>
    </row>
    <row r="165" spans="1:19" ht="22.8" x14ac:dyDescent="0.25">
      <c r="A165" s="115">
        <v>125</v>
      </c>
      <c r="B165" s="119" t="s">
        <v>241</v>
      </c>
      <c r="C165" s="120" t="s">
        <v>330</v>
      </c>
      <c r="D165" s="117" t="s">
        <v>243</v>
      </c>
      <c r="E165" s="124">
        <v>1.5299999999999999E-2</v>
      </c>
      <c r="F165" s="122">
        <v>13787.99</v>
      </c>
      <c r="G165" s="123"/>
      <c r="H165" s="123"/>
      <c r="I165" s="123"/>
      <c r="J165" s="123"/>
      <c r="K165" s="123">
        <v>211</v>
      </c>
      <c r="L165" s="123"/>
      <c r="M165" s="123"/>
      <c r="N165" s="123"/>
      <c r="O165" s="123"/>
      <c r="P165" s="123"/>
      <c r="Q165" s="123"/>
      <c r="R165" s="93"/>
      <c r="S165" s="93"/>
    </row>
    <row r="166" spans="1:19" ht="16.8" x14ac:dyDescent="0.25">
      <c r="A166" s="115">
        <v>126</v>
      </c>
      <c r="B166" s="119" t="s">
        <v>147</v>
      </c>
      <c r="C166" s="120" t="s">
        <v>248</v>
      </c>
      <c r="D166" s="117" t="s">
        <v>85</v>
      </c>
      <c r="E166" s="124">
        <v>700</v>
      </c>
      <c r="F166" s="122" t="s">
        <v>249</v>
      </c>
      <c r="G166" s="123"/>
      <c r="H166" s="123"/>
      <c r="I166" s="123"/>
      <c r="J166" s="123"/>
      <c r="K166" s="123">
        <v>1554</v>
      </c>
      <c r="L166" s="123"/>
      <c r="M166" s="123"/>
      <c r="N166" s="123"/>
      <c r="O166" s="123"/>
      <c r="P166" s="123"/>
      <c r="Q166" s="123"/>
      <c r="R166" s="93"/>
      <c r="S166" s="93"/>
    </row>
    <row r="167" spans="1:19" ht="22.8" x14ac:dyDescent="0.25">
      <c r="A167" s="115">
        <v>127</v>
      </c>
      <c r="B167" s="119" t="s">
        <v>147</v>
      </c>
      <c r="C167" s="120" t="s">
        <v>331</v>
      </c>
      <c r="D167" s="117" t="s">
        <v>75</v>
      </c>
      <c r="E167" s="124">
        <v>6</v>
      </c>
      <c r="F167" s="122" t="s">
        <v>256</v>
      </c>
      <c r="G167" s="123"/>
      <c r="H167" s="123"/>
      <c r="I167" s="123"/>
      <c r="J167" s="123"/>
      <c r="K167" s="123">
        <v>300</v>
      </c>
      <c r="L167" s="123"/>
      <c r="M167" s="123"/>
      <c r="N167" s="123"/>
      <c r="O167" s="123"/>
      <c r="P167" s="123"/>
      <c r="Q167" s="123"/>
      <c r="R167" s="93"/>
      <c r="S167" s="93"/>
    </row>
    <row r="168" spans="1:19" ht="16.8" x14ac:dyDescent="0.25">
      <c r="A168" s="115">
        <v>128</v>
      </c>
      <c r="B168" s="119" t="s">
        <v>147</v>
      </c>
      <c r="C168" s="120" t="s">
        <v>332</v>
      </c>
      <c r="D168" s="117" t="s">
        <v>75</v>
      </c>
      <c r="E168" s="124">
        <v>6</v>
      </c>
      <c r="F168" s="122" t="s">
        <v>256</v>
      </c>
      <c r="G168" s="123"/>
      <c r="H168" s="123"/>
      <c r="I168" s="123"/>
      <c r="J168" s="123"/>
      <c r="K168" s="123">
        <v>300</v>
      </c>
      <c r="L168" s="123"/>
      <c r="M168" s="123"/>
      <c r="N168" s="123"/>
      <c r="O168" s="123"/>
      <c r="P168" s="123"/>
      <c r="Q168" s="123"/>
      <c r="R168" s="93"/>
      <c r="S168" s="93"/>
    </row>
    <row r="169" spans="1:19" x14ac:dyDescent="0.25">
      <c r="A169" s="148" t="s">
        <v>140</v>
      </c>
      <c r="B169" s="147"/>
      <c r="C169" s="147"/>
      <c r="D169" s="147"/>
      <c r="E169" s="147"/>
      <c r="F169" s="147"/>
      <c r="G169" s="147"/>
      <c r="H169" s="147"/>
      <c r="I169" s="147"/>
      <c r="J169" s="147"/>
      <c r="K169" s="122">
        <v>256666</v>
      </c>
      <c r="L169" s="122">
        <v>10384</v>
      </c>
      <c r="M169" s="122">
        <v>24568</v>
      </c>
      <c r="N169" s="122">
        <v>4917</v>
      </c>
      <c r="O169" s="123"/>
      <c r="P169" s="122">
        <v>771.38</v>
      </c>
      <c r="Q169" s="123"/>
      <c r="R169" s="93"/>
      <c r="S169" s="93"/>
    </row>
    <row r="170" spans="1:19" x14ac:dyDescent="0.25">
      <c r="A170" s="148" t="s">
        <v>141</v>
      </c>
      <c r="B170" s="147"/>
      <c r="C170" s="147"/>
      <c r="D170" s="147"/>
      <c r="E170" s="147"/>
      <c r="F170" s="147"/>
      <c r="G170" s="147"/>
      <c r="H170" s="147"/>
      <c r="I170" s="147"/>
      <c r="J170" s="147"/>
      <c r="K170" s="122">
        <v>272509</v>
      </c>
      <c r="L170" s="122">
        <v>14620</v>
      </c>
      <c r="M170" s="122">
        <v>33452</v>
      </c>
      <c r="N170" s="122">
        <v>6923</v>
      </c>
      <c r="O170" s="123"/>
      <c r="P170" s="122">
        <v>1041.3599999999999</v>
      </c>
      <c r="Q170" s="123"/>
      <c r="R170" s="93"/>
      <c r="S170" s="93"/>
    </row>
    <row r="171" spans="1:19" x14ac:dyDescent="0.25">
      <c r="A171" s="148" t="s">
        <v>7</v>
      </c>
      <c r="B171" s="147"/>
      <c r="C171" s="147"/>
      <c r="D171" s="147"/>
      <c r="E171" s="147"/>
      <c r="F171" s="147"/>
      <c r="G171" s="147"/>
      <c r="H171" s="147"/>
      <c r="I171" s="147"/>
      <c r="J171" s="147"/>
      <c r="K171" s="122">
        <v>20287</v>
      </c>
      <c r="L171" s="123"/>
      <c r="M171" s="123"/>
      <c r="N171" s="123"/>
      <c r="O171" s="123"/>
      <c r="P171" s="123"/>
      <c r="Q171" s="123"/>
      <c r="R171" s="93"/>
      <c r="S171" s="93"/>
    </row>
    <row r="172" spans="1:19" x14ac:dyDescent="0.25">
      <c r="A172" s="148" t="s">
        <v>8</v>
      </c>
      <c r="B172" s="147"/>
      <c r="C172" s="147"/>
      <c r="D172" s="147"/>
      <c r="E172" s="147"/>
      <c r="F172" s="147"/>
      <c r="G172" s="147"/>
      <c r="H172" s="147"/>
      <c r="I172" s="147"/>
      <c r="J172" s="147"/>
      <c r="K172" s="122">
        <v>13945</v>
      </c>
      <c r="L172" s="123"/>
      <c r="M172" s="123"/>
      <c r="N172" s="123"/>
      <c r="O172" s="123"/>
      <c r="P172" s="123"/>
      <c r="Q172" s="123"/>
      <c r="R172" s="93"/>
      <c r="S172" s="93"/>
    </row>
    <row r="173" spans="1:19" x14ac:dyDescent="0.25">
      <c r="A173" s="150" t="s">
        <v>333</v>
      </c>
      <c r="B173" s="147"/>
      <c r="C173" s="147"/>
      <c r="D173" s="147"/>
      <c r="E173" s="147"/>
      <c r="F173" s="147"/>
      <c r="G173" s="147"/>
      <c r="H173" s="147"/>
      <c r="I173" s="147"/>
      <c r="J173" s="147"/>
      <c r="K173" s="125">
        <v>306741</v>
      </c>
      <c r="L173" s="123"/>
      <c r="M173" s="123"/>
      <c r="N173" s="123"/>
      <c r="O173" s="123"/>
      <c r="P173" s="125">
        <v>1041.3599999999999</v>
      </c>
      <c r="Q173" s="123"/>
      <c r="R173" s="93"/>
      <c r="S173" s="93"/>
    </row>
    <row r="174" spans="1:19" x14ac:dyDescent="0.25">
      <c r="A174" s="146" t="s">
        <v>334</v>
      </c>
      <c r="B174" s="147"/>
      <c r="C174" s="147"/>
      <c r="D174" s="147"/>
      <c r="E174" s="147"/>
      <c r="F174" s="147"/>
      <c r="G174" s="147"/>
      <c r="H174" s="147"/>
      <c r="I174" s="147"/>
      <c r="J174" s="147"/>
      <c r="K174" s="147"/>
      <c r="L174" s="147"/>
      <c r="M174" s="147"/>
      <c r="N174" s="147"/>
      <c r="O174" s="147"/>
      <c r="P174" s="147"/>
      <c r="Q174" s="147"/>
      <c r="R174" s="93"/>
      <c r="S174" s="93"/>
    </row>
    <row r="175" spans="1:19" ht="22.8" x14ac:dyDescent="0.25">
      <c r="A175" s="115">
        <v>129</v>
      </c>
      <c r="B175" s="119" t="s">
        <v>335</v>
      </c>
      <c r="C175" s="120" t="s">
        <v>336</v>
      </c>
      <c r="D175" s="117" t="s">
        <v>92</v>
      </c>
      <c r="E175" s="121">
        <v>2.0099999999999998</v>
      </c>
      <c r="F175" s="122">
        <v>1549.97</v>
      </c>
      <c r="G175" s="122">
        <v>89.84</v>
      </c>
      <c r="H175" s="122">
        <v>1458.33</v>
      </c>
      <c r="I175" s="122">
        <v>90.82</v>
      </c>
      <c r="J175" s="123"/>
      <c r="K175" s="123">
        <v>3115</v>
      </c>
      <c r="L175" s="123">
        <v>181</v>
      </c>
      <c r="M175" s="123">
        <v>2931</v>
      </c>
      <c r="N175" s="123">
        <v>183</v>
      </c>
      <c r="O175" s="123">
        <v>6.63</v>
      </c>
      <c r="P175" s="123">
        <v>13.33</v>
      </c>
      <c r="Q175" s="123"/>
      <c r="R175" s="93"/>
      <c r="S175" s="93"/>
    </row>
    <row r="176" spans="1:19" ht="22.8" x14ac:dyDescent="0.25">
      <c r="A176" s="115">
        <v>130</v>
      </c>
      <c r="B176" s="119" t="s">
        <v>337</v>
      </c>
      <c r="C176" s="120" t="s">
        <v>338</v>
      </c>
      <c r="D176" s="117" t="s">
        <v>339</v>
      </c>
      <c r="E176" s="124">
        <v>38</v>
      </c>
      <c r="F176" s="122">
        <v>135.61000000000001</v>
      </c>
      <c r="G176" s="123"/>
      <c r="H176" s="123"/>
      <c r="I176" s="123"/>
      <c r="J176" s="123"/>
      <c r="K176" s="123">
        <v>5153</v>
      </c>
      <c r="L176" s="123"/>
      <c r="M176" s="123"/>
      <c r="N176" s="123"/>
      <c r="O176" s="123"/>
      <c r="P176" s="123"/>
      <c r="Q176" s="123"/>
      <c r="R176" s="93"/>
      <c r="S176" s="93"/>
    </row>
    <row r="177" spans="1:19" ht="22.8" x14ac:dyDescent="0.25">
      <c r="A177" s="115">
        <v>131</v>
      </c>
      <c r="B177" s="119" t="s">
        <v>340</v>
      </c>
      <c r="C177" s="120" t="s">
        <v>341</v>
      </c>
      <c r="D177" s="117" t="s">
        <v>92</v>
      </c>
      <c r="E177" s="121">
        <v>2.0099999999999998</v>
      </c>
      <c r="F177" s="122">
        <v>1329.11</v>
      </c>
      <c r="G177" s="122">
        <v>88.21</v>
      </c>
      <c r="H177" s="122">
        <v>1239.1400000000001</v>
      </c>
      <c r="I177" s="122">
        <v>77.17</v>
      </c>
      <c r="J177" s="123"/>
      <c r="K177" s="123">
        <v>2672</v>
      </c>
      <c r="L177" s="123">
        <v>177</v>
      </c>
      <c r="M177" s="123">
        <v>2491</v>
      </c>
      <c r="N177" s="123">
        <v>155</v>
      </c>
      <c r="O177" s="123">
        <v>6.51</v>
      </c>
      <c r="P177" s="123">
        <v>13.09</v>
      </c>
      <c r="Q177" s="123"/>
      <c r="R177" s="93"/>
      <c r="S177" s="93"/>
    </row>
    <row r="178" spans="1:19" ht="22.8" x14ac:dyDescent="0.25">
      <c r="A178" s="115">
        <v>132</v>
      </c>
      <c r="B178" s="119" t="s">
        <v>342</v>
      </c>
      <c r="C178" s="120" t="s">
        <v>343</v>
      </c>
      <c r="D178" s="117" t="s">
        <v>344</v>
      </c>
      <c r="E178" s="121">
        <v>1.31</v>
      </c>
      <c r="F178" s="122">
        <v>1006.39</v>
      </c>
      <c r="G178" s="123"/>
      <c r="H178" s="123"/>
      <c r="I178" s="123"/>
      <c r="J178" s="123"/>
      <c r="K178" s="123">
        <v>1318</v>
      </c>
      <c r="L178" s="123"/>
      <c r="M178" s="123"/>
      <c r="N178" s="123"/>
      <c r="O178" s="123"/>
      <c r="P178" s="123"/>
      <c r="Q178" s="123"/>
      <c r="R178" s="93"/>
      <c r="S178" s="93"/>
    </row>
    <row r="179" spans="1:19" ht="32.4" x14ac:dyDescent="0.25">
      <c r="A179" s="115">
        <v>133</v>
      </c>
      <c r="B179" s="119" t="s">
        <v>345</v>
      </c>
      <c r="C179" s="120" t="s">
        <v>346</v>
      </c>
      <c r="D179" s="117" t="s">
        <v>347</v>
      </c>
      <c r="E179" s="121">
        <v>0.09</v>
      </c>
      <c r="F179" s="122">
        <v>10631.75</v>
      </c>
      <c r="G179" s="122">
        <v>5150.2700000000004</v>
      </c>
      <c r="H179" s="122">
        <v>4754.2</v>
      </c>
      <c r="I179" s="122">
        <v>605.70000000000005</v>
      </c>
      <c r="J179" s="123"/>
      <c r="K179" s="123">
        <v>957</v>
      </c>
      <c r="L179" s="123">
        <v>464</v>
      </c>
      <c r="M179" s="123">
        <v>428</v>
      </c>
      <c r="N179" s="123">
        <v>55</v>
      </c>
      <c r="O179" s="123">
        <v>353</v>
      </c>
      <c r="P179" s="123">
        <v>31.77</v>
      </c>
      <c r="Q179" s="123"/>
      <c r="R179" s="93"/>
      <c r="S179" s="93"/>
    </row>
    <row r="180" spans="1:19" ht="45.6" x14ac:dyDescent="0.25">
      <c r="A180" s="115">
        <v>134</v>
      </c>
      <c r="B180" s="119" t="s">
        <v>348</v>
      </c>
      <c r="C180" s="120" t="s">
        <v>349</v>
      </c>
      <c r="D180" s="117" t="s">
        <v>95</v>
      </c>
      <c r="E180" s="124">
        <v>90</v>
      </c>
      <c r="F180" s="122">
        <v>100.13</v>
      </c>
      <c r="G180" s="123"/>
      <c r="H180" s="123"/>
      <c r="I180" s="123"/>
      <c r="J180" s="123"/>
      <c r="K180" s="123">
        <v>9012</v>
      </c>
      <c r="L180" s="123"/>
      <c r="M180" s="123"/>
      <c r="N180" s="123"/>
      <c r="O180" s="123"/>
      <c r="P180" s="123"/>
      <c r="Q180" s="123"/>
      <c r="R180" s="93"/>
      <c r="S180" s="93"/>
    </row>
    <row r="181" spans="1:19" ht="34.200000000000003" x14ac:dyDescent="0.25">
      <c r="A181" s="115">
        <v>135</v>
      </c>
      <c r="B181" s="119" t="s">
        <v>350</v>
      </c>
      <c r="C181" s="120" t="s">
        <v>351</v>
      </c>
      <c r="D181" s="117" t="s">
        <v>352</v>
      </c>
      <c r="E181" s="121">
        <v>4.0000000000000001E-3</v>
      </c>
      <c r="F181" s="122">
        <v>29577.040000000001</v>
      </c>
      <c r="G181" s="122">
        <v>4691.01</v>
      </c>
      <c r="H181" s="122">
        <v>358.34</v>
      </c>
      <c r="I181" s="122">
        <v>27.08</v>
      </c>
      <c r="J181" s="123"/>
      <c r="K181" s="123">
        <v>118</v>
      </c>
      <c r="L181" s="123">
        <v>19</v>
      </c>
      <c r="M181" s="123">
        <v>1</v>
      </c>
      <c r="N181" s="123"/>
      <c r="O181" s="123">
        <v>362.52</v>
      </c>
      <c r="P181" s="123">
        <v>1.45</v>
      </c>
      <c r="Q181" s="123"/>
      <c r="R181" s="93"/>
      <c r="S181" s="93"/>
    </row>
    <row r="182" spans="1:19" ht="34.200000000000003" x14ac:dyDescent="0.25">
      <c r="A182" s="115">
        <v>136</v>
      </c>
      <c r="B182" s="119" t="s">
        <v>91</v>
      </c>
      <c r="C182" s="120" t="s">
        <v>353</v>
      </c>
      <c r="D182" s="117" t="s">
        <v>92</v>
      </c>
      <c r="E182" s="121">
        <v>2.0099999999999998</v>
      </c>
      <c r="F182" s="122">
        <v>798.84</v>
      </c>
      <c r="G182" s="122">
        <v>168.02</v>
      </c>
      <c r="H182" s="122">
        <v>544.80999999999995</v>
      </c>
      <c r="I182" s="122">
        <v>57.87</v>
      </c>
      <c r="J182" s="123"/>
      <c r="K182" s="123">
        <v>1606</v>
      </c>
      <c r="L182" s="123">
        <v>338</v>
      </c>
      <c r="M182" s="123">
        <v>1095</v>
      </c>
      <c r="N182" s="123">
        <v>116</v>
      </c>
      <c r="O182" s="123">
        <v>12.4</v>
      </c>
      <c r="P182" s="123">
        <v>24.92</v>
      </c>
      <c r="Q182" s="123"/>
      <c r="R182" s="93"/>
      <c r="S182" s="93"/>
    </row>
    <row r="183" spans="1:19" ht="53.4" x14ac:dyDescent="0.25">
      <c r="A183" s="115">
        <v>137</v>
      </c>
      <c r="B183" s="119" t="s">
        <v>91</v>
      </c>
      <c r="C183" s="120" t="s">
        <v>354</v>
      </c>
      <c r="D183" s="117" t="s">
        <v>92</v>
      </c>
      <c r="E183" s="121">
        <v>0.94</v>
      </c>
      <c r="F183" s="122">
        <v>807.24</v>
      </c>
      <c r="G183" s="122">
        <v>176.42</v>
      </c>
      <c r="H183" s="122">
        <v>544.80999999999995</v>
      </c>
      <c r="I183" s="122">
        <v>57.87</v>
      </c>
      <c r="J183" s="123"/>
      <c r="K183" s="123">
        <v>759</v>
      </c>
      <c r="L183" s="123">
        <v>166</v>
      </c>
      <c r="M183" s="123">
        <v>512</v>
      </c>
      <c r="N183" s="123">
        <v>54</v>
      </c>
      <c r="O183" s="123">
        <v>13.02</v>
      </c>
      <c r="P183" s="123">
        <v>12.24</v>
      </c>
      <c r="Q183" s="123"/>
      <c r="R183" s="93"/>
      <c r="S183" s="93"/>
    </row>
    <row r="184" spans="1:19" ht="42" x14ac:dyDescent="0.25">
      <c r="A184" s="115">
        <v>138</v>
      </c>
      <c r="B184" s="119" t="s">
        <v>104</v>
      </c>
      <c r="C184" s="120" t="s">
        <v>355</v>
      </c>
      <c r="D184" s="117" t="s">
        <v>92</v>
      </c>
      <c r="E184" s="121">
        <v>0.15</v>
      </c>
      <c r="F184" s="122">
        <v>2838.69</v>
      </c>
      <c r="G184" s="122">
        <v>209.15</v>
      </c>
      <c r="H184" s="122">
        <v>1292.95</v>
      </c>
      <c r="I184" s="122">
        <v>147.72</v>
      </c>
      <c r="J184" s="123"/>
      <c r="K184" s="123">
        <v>426</v>
      </c>
      <c r="L184" s="123">
        <v>31</v>
      </c>
      <c r="M184" s="123">
        <v>194</v>
      </c>
      <c r="N184" s="123">
        <v>22</v>
      </c>
      <c r="O184" s="123">
        <v>15.435</v>
      </c>
      <c r="P184" s="123">
        <v>2.3199999999999998</v>
      </c>
      <c r="Q184" s="123"/>
      <c r="R184" s="93"/>
      <c r="S184" s="93"/>
    </row>
    <row r="185" spans="1:19" ht="34.200000000000003" x14ac:dyDescent="0.25">
      <c r="A185" s="115">
        <v>139</v>
      </c>
      <c r="B185" s="119" t="s">
        <v>147</v>
      </c>
      <c r="C185" s="120" t="s">
        <v>356</v>
      </c>
      <c r="D185" s="117" t="s">
        <v>177</v>
      </c>
      <c r="E185" s="121">
        <v>0.31</v>
      </c>
      <c r="F185" s="122" t="s">
        <v>357</v>
      </c>
      <c r="G185" s="123"/>
      <c r="H185" s="123"/>
      <c r="I185" s="123"/>
      <c r="J185" s="123"/>
      <c r="K185" s="123">
        <v>48325</v>
      </c>
      <c r="L185" s="123"/>
      <c r="M185" s="123"/>
      <c r="N185" s="123"/>
      <c r="O185" s="123"/>
      <c r="P185" s="123"/>
      <c r="Q185" s="123"/>
      <c r="R185" s="93"/>
      <c r="S185" s="93"/>
    </row>
    <row r="186" spans="1:19" ht="34.200000000000003" x14ac:dyDescent="0.25">
      <c r="A186" s="115">
        <v>140</v>
      </c>
      <c r="B186" s="119" t="s">
        <v>147</v>
      </c>
      <c r="C186" s="120" t="s">
        <v>358</v>
      </c>
      <c r="D186" s="117" t="s">
        <v>85</v>
      </c>
      <c r="E186" s="124">
        <v>2</v>
      </c>
      <c r="F186" s="122" t="s">
        <v>359</v>
      </c>
      <c r="G186" s="123"/>
      <c r="H186" s="123"/>
      <c r="I186" s="123"/>
      <c r="J186" s="123"/>
      <c r="K186" s="123">
        <v>199</v>
      </c>
      <c r="L186" s="123"/>
      <c r="M186" s="123"/>
      <c r="N186" s="123"/>
      <c r="O186" s="123"/>
      <c r="P186" s="123"/>
      <c r="Q186" s="123"/>
      <c r="R186" s="93"/>
      <c r="S186" s="93"/>
    </row>
    <row r="187" spans="1:19" ht="34.200000000000003" x14ac:dyDescent="0.25">
      <c r="A187" s="115">
        <v>141</v>
      </c>
      <c r="B187" s="119" t="s">
        <v>360</v>
      </c>
      <c r="C187" s="120" t="s">
        <v>361</v>
      </c>
      <c r="D187" s="117" t="s">
        <v>88</v>
      </c>
      <c r="E187" s="124">
        <v>2</v>
      </c>
      <c r="F187" s="122">
        <v>929.09</v>
      </c>
      <c r="G187" s="122">
        <v>91.46</v>
      </c>
      <c r="H187" s="122">
        <v>832.13</v>
      </c>
      <c r="I187" s="122">
        <v>97.19</v>
      </c>
      <c r="J187" s="123"/>
      <c r="K187" s="123">
        <v>1858</v>
      </c>
      <c r="L187" s="123">
        <v>183</v>
      </c>
      <c r="M187" s="123">
        <v>1664</v>
      </c>
      <c r="N187" s="123">
        <v>194</v>
      </c>
      <c r="O187" s="123">
        <v>6.75</v>
      </c>
      <c r="P187" s="123">
        <v>13.5</v>
      </c>
      <c r="Q187" s="123"/>
      <c r="R187" s="93"/>
      <c r="S187" s="93"/>
    </row>
    <row r="188" spans="1:19" ht="61.2" x14ac:dyDescent="0.25">
      <c r="A188" s="115">
        <v>142</v>
      </c>
      <c r="B188" s="119" t="s">
        <v>362</v>
      </c>
      <c r="C188" s="120" t="s">
        <v>363</v>
      </c>
      <c r="D188" s="117" t="s">
        <v>131</v>
      </c>
      <c r="E188" s="121">
        <v>0.08</v>
      </c>
      <c r="F188" s="122">
        <v>115.45</v>
      </c>
      <c r="G188" s="122">
        <v>115.45</v>
      </c>
      <c r="H188" s="123"/>
      <c r="I188" s="123"/>
      <c r="J188" s="123"/>
      <c r="K188" s="123">
        <v>9</v>
      </c>
      <c r="L188" s="123">
        <v>9</v>
      </c>
      <c r="M188" s="123"/>
      <c r="N188" s="123"/>
      <c r="O188" s="123">
        <v>8.52</v>
      </c>
      <c r="P188" s="123">
        <v>0.68</v>
      </c>
      <c r="Q188" s="123"/>
      <c r="R188" s="93"/>
      <c r="S188" s="93"/>
    </row>
    <row r="189" spans="1:19" ht="22.8" x14ac:dyDescent="0.25">
      <c r="A189" s="115">
        <v>143</v>
      </c>
      <c r="B189" s="119" t="s">
        <v>362</v>
      </c>
      <c r="C189" s="120" t="s">
        <v>364</v>
      </c>
      <c r="D189" s="117" t="s">
        <v>131</v>
      </c>
      <c r="E189" s="121">
        <v>0.08</v>
      </c>
      <c r="F189" s="122">
        <v>392.52</v>
      </c>
      <c r="G189" s="122">
        <v>384.82</v>
      </c>
      <c r="H189" s="123"/>
      <c r="I189" s="123"/>
      <c r="J189" s="123"/>
      <c r="K189" s="123">
        <v>31</v>
      </c>
      <c r="L189" s="123">
        <v>31</v>
      </c>
      <c r="M189" s="123"/>
      <c r="N189" s="123"/>
      <c r="O189" s="123">
        <v>28.4</v>
      </c>
      <c r="P189" s="123">
        <v>2.27</v>
      </c>
      <c r="Q189" s="123"/>
      <c r="R189" s="93"/>
      <c r="S189" s="93"/>
    </row>
    <row r="190" spans="1:19" ht="45.6" x14ac:dyDescent="0.25">
      <c r="A190" s="115">
        <v>144</v>
      </c>
      <c r="B190" s="119" t="s">
        <v>307</v>
      </c>
      <c r="C190" s="120" t="s">
        <v>308</v>
      </c>
      <c r="D190" s="117" t="s">
        <v>88</v>
      </c>
      <c r="E190" s="124">
        <v>2</v>
      </c>
      <c r="F190" s="122">
        <v>29.6</v>
      </c>
      <c r="G190" s="122">
        <v>18.559999999999999</v>
      </c>
      <c r="H190" s="122">
        <v>2.92</v>
      </c>
      <c r="I190" s="122">
        <v>0.18</v>
      </c>
      <c r="J190" s="123"/>
      <c r="K190" s="123">
        <v>59</v>
      </c>
      <c r="L190" s="123">
        <v>37</v>
      </c>
      <c r="M190" s="123">
        <v>6</v>
      </c>
      <c r="N190" s="123"/>
      <c r="O190" s="123">
        <v>1.37</v>
      </c>
      <c r="P190" s="123">
        <v>2.74</v>
      </c>
      <c r="Q190" s="123"/>
      <c r="R190" s="93"/>
      <c r="S190" s="93"/>
    </row>
    <row r="191" spans="1:19" ht="22.8" x14ac:dyDescent="0.25">
      <c r="A191" s="115">
        <v>145</v>
      </c>
      <c r="B191" s="119" t="s">
        <v>147</v>
      </c>
      <c r="C191" s="120" t="s">
        <v>365</v>
      </c>
      <c r="D191" s="117" t="s">
        <v>85</v>
      </c>
      <c r="E191" s="124">
        <v>6</v>
      </c>
      <c r="F191" s="122" t="s">
        <v>366</v>
      </c>
      <c r="G191" s="123"/>
      <c r="H191" s="123"/>
      <c r="I191" s="123"/>
      <c r="J191" s="123"/>
      <c r="K191" s="123">
        <v>173</v>
      </c>
      <c r="L191" s="123"/>
      <c r="M191" s="123"/>
      <c r="N191" s="123"/>
      <c r="O191" s="123"/>
      <c r="P191" s="123"/>
      <c r="Q191" s="123"/>
      <c r="R191" s="93"/>
      <c r="S191" s="93"/>
    </row>
    <row r="192" spans="1:19" ht="22.8" x14ac:dyDescent="0.25">
      <c r="A192" s="115">
        <v>146</v>
      </c>
      <c r="B192" s="119" t="s">
        <v>147</v>
      </c>
      <c r="C192" s="120" t="s">
        <v>367</v>
      </c>
      <c r="D192" s="117" t="s">
        <v>85</v>
      </c>
      <c r="E192" s="124">
        <v>2</v>
      </c>
      <c r="F192" s="122" t="s">
        <v>368</v>
      </c>
      <c r="G192" s="123"/>
      <c r="H192" s="123"/>
      <c r="I192" s="123"/>
      <c r="J192" s="123"/>
      <c r="K192" s="123">
        <v>32</v>
      </c>
      <c r="L192" s="123"/>
      <c r="M192" s="123"/>
      <c r="N192" s="123"/>
      <c r="O192" s="123"/>
      <c r="P192" s="123"/>
      <c r="Q192" s="123"/>
      <c r="R192" s="93"/>
      <c r="S192" s="93"/>
    </row>
    <row r="193" spans="1:19" ht="22.8" x14ac:dyDescent="0.25">
      <c r="A193" s="115">
        <v>147</v>
      </c>
      <c r="B193" s="119" t="s">
        <v>136</v>
      </c>
      <c r="C193" s="120" t="s">
        <v>369</v>
      </c>
      <c r="D193" s="117" t="s">
        <v>88</v>
      </c>
      <c r="E193" s="124">
        <v>3</v>
      </c>
      <c r="F193" s="122">
        <v>92.59</v>
      </c>
      <c r="G193" s="122">
        <v>27.83</v>
      </c>
      <c r="H193" s="122">
        <v>0.5</v>
      </c>
      <c r="I193" s="123"/>
      <c r="J193" s="123"/>
      <c r="K193" s="123">
        <v>278</v>
      </c>
      <c r="L193" s="123">
        <v>83</v>
      </c>
      <c r="M193" s="123">
        <v>2</v>
      </c>
      <c r="N193" s="123"/>
      <c r="O193" s="123">
        <v>1.83</v>
      </c>
      <c r="P193" s="123">
        <v>5.49</v>
      </c>
      <c r="Q193" s="123"/>
      <c r="R193" s="93"/>
      <c r="S193" s="93"/>
    </row>
    <row r="194" spans="1:19" ht="16.8" x14ac:dyDescent="0.25">
      <c r="A194" s="115">
        <v>148</v>
      </c>
      <c r="B194" s="119" t="s">
        <v>147</v>
      </c>
      <c r="C194" s="120" t="s">
        <v>370</v>
      </c>
      <c r="D194" s="117" t="s">
        <v>85</v>
      </c>
      <c r="E194" s="124">
        <v>3</v>
      </c>
      <c r="F194" s="122" t="s">
        <v>371</v>
      </c>
      <c r="G194" s="123"/>
      <c r="H194" s="123"/>
      <c r="I194" s="123"/>
      <c r="J194" s="123"/>
      <c r="K194" s="123">
        <v>70</v>
      </c>
      <c r="L194" s="123"/>
      <c r="M194" s="123"/>
      <c r="N194" s="123"/>
      <c r="O194" s="123"/>
      <c r="P194" s="123"/>
      <c r="Q194" s="123"/>
      <c r="R194" s="93"/>
      <c r="S194" s="93"/>
    </row>
    <row r="195" spans="1:19" ht="22.8" x14ac:dyDescent="0.25">
      <c r="A195" s="115">
        <v>149</v>
      </c>
      <c r="B195" s="119" t="s">
        <v>138</v>
      </c>
      <c r="C195" s="120" t="s">
        <v>372</v>
      </c>
      <c r="D195" s="117" t="s">
        <v>88</v>
      </c>
      <c r="E195" s="124">
        <v>6</v>
      </c>
      <c r="F195" s="122">
        <v>52.39</v>
      </c>
      <c r="G195" s="122">
        <v>18.71</v>
      </c>
      <c r="H195" s="122">
        <v>0.33</v>
      </c>
      <c r="I195" s="123"/>
      <c r="J195" s="123"/>
      <c r="K195" s="123">
        <v>314</v>
      </c>
      <c r="L195" s="123">
        <v>112</v>
      </c>
      <c r="M195" s="123">
        <v>2</v>
      </c>
      <c r="N195" s="123"/>
      <c r="O195" s="123">
        <v>1.23</v>
      </c>
      <c r="P195" s="123">
        <v>7.38</v>
      </c>
      <c r="Q195" s="123"/>
      <c r="R195" s="93"/>
      <c r="S195" s="93"/>
    </row>
    <row r="196" spans="1:19" ht="16.8" x14ac:dyDescent="0.25">
      <c r="A196" s="115">
        <v>150</v>
      </c>
      <c r="B196" s="119" t="s">
        <v>147</v>
      </c>
      <c r="C196" s="120" t="s">
        <v>373</v>
      </c>
      <c r="D196" s="117" t="s">
        <v>85</v>
      </c>
      <c r="E196" s="124">
        <v>6</v>
      </c>
      <c r="F196" s="122" t="s">
        <v>374</v>
      </c>
      <c r="G196" s="123"/>
      <c r="H196" s="123"/>
      <c r="I196" s="123"/>
      <c r="J196" s="123"/>
      <c r="K196" s="123">
        <v>364</v>
      </c>
      <c r="L196" s="123"/>
      <c r="M196" s="123"/>
      <c r="N196" s="123"/>
      <c r="O196" s="123"/>
      <c r="P196" s="123"/>
      <c r="Q196" s="123"/>
      <c r="R196" s="93"/>
      <c r="S196" s="93"/>
    </row>
    <row r="197" spans="1:19" ht="34.200000000000003" x14ac:dyDescent="0.25">
      <c r="A197" s="115">
        <v>151</v>
      </c>
      <c r="B197" s="119" t="s">
        <v>375</v>
      </c>
      <c r="C197" s="120" t="s">
        <v>376</v>
      </c>
      <c r="D197" s="117" t="s">
        <v>88</v>
      </c>
      <c r="E197" s="124">
        <v>1</v>
      </c>
      <c r="F197" s="122">
        <v>822.8</v>
      </c>
      <c r="G197" s="122">
        <v>78.98</v>
      </c>
      <c r="H197" s="122">
        <v>725.97</v>
      </c>
      <c r="I197" s="122">
        <v>84.63</v>
      </c>
      <c r="J197" s="123"/>
      <c r="K197" s="123">
        <v>823</v>
      </c>
      <c r="L197" s="123">
        <v>79</v>
      </c>
      <c r="M197" s="123">
        <v>726</v>
      </c>
      <c r="N197" s="123">
        <v>85</v>
      </c>
      <c r="O197" s="123">
        <v>5.34</v>
      </c>
      <c r="P197" s="123">
        <v>5.34</v>
      </c>
      <c r="Q197" s="123"/>
      <c r="R197" s="93"/>
      <c r="S197" s="93"/>
    </row>
    <row r="198" spans="1:19" ht="32.4" x14ac:dyDescent="0.25">
      <c r="A198" s="115">
        <v>152</v>
      </c>
      <c r="B198" s="119" t="s">
        <v>377</v>
      </c>
      <c r="C198" s="120" t="s">
        <v>378</v>
      </c>
      <c r="D198" s="117" t="s">
        <v>379</v>
      </c>
      <c r="E198" s="124">
        <v>1</v>
      </c>
      <c r="F198" s="122">
        <v>9.67</v>
      </c>
      <c r="G198" s="122">
        <v>6.37</v>
      </c>
      <c r="H198" s="123"/>
      <c r="I198" s="123"/>
      <c r="J198" s="123"/>
      <c r="K198" s="123">
        <v>10</v>
      </c>
      <c r="L198" s="123">
        <v>6</v>
      </c>
      <c r="M198" s="123"/>
      <c r="N198" s="123"/>
      <c r="O198" s="123">
        <v>0.47</v>
      </c>
      <c r="P198" s="123">
        <v>0.47</v>
      </c>
      <c r="Q198" s="123"/>
      <c r="R198" s="93"/>
      <c r="S198" s="93"/>
    </row>
    <row r="199" spans="1:19" ht="22.8" x14ac:dyDescent="0.25">
      <c r="A199" s="115">
        <v>153</v>
      </c>
      <c r="B199" s="119" t="s">
        <v>147</v>
      </c>
      <c r="C199" s="120" t="s">
        <v>380</v>
      </c>
      <c r="D199" s="117" t="s">
        <v>381</v>
      </c>
      <c r="E199" s="124">
        <v>3</v>
      </c>
      <c r="F199" s="122" t="s">
        <v>382</v>
      </c>
      <c r="G199" s="123"/>
      <c r="H199" s="123"/>
      <c r="I199" s="123"/>
      <c r="J199" s="123"/>
      <c r="K199" s="123">
        <v>6</v>
      </c>
      <c r="L199" s="123"/>
      <c r="M199" s="123"/>
      <c r="N199" s="123"/>
      <c r="O199" s="123"/>
      <c r="P199" s="123"/>
      <c r="Q199" s="123"/>
      <c r="R199" s="93"/>
      <c r="S199" s="93"/>
    </row>
    <row r="200" spans="1:19" ht="34.200000000000003" x14ac:dyDescent="0.25">
      <c r="A200" s="115">
        <v>154</v>
      </c>
      <c r="B200" s="119" t="s">
        <v>383</v>
      </c>
      <c r="C200" s="120" t="s">
        <v>384</v>
      </c>
      <c r="D200" s="117" t="s">
        <v>385</v>
      </c>
      <c r="E200" s="121">
        <v>0.01</v>
      </c>
      <c r="F200" s="122">
        <v>1343.1</v>
      </c>
      <c r="G200" s="122">
        <v>944.71</v>
      </c>
      <c r="H200" s="122">
        <v>2.02</v>
      </c>
      <c r="I200" s="122">
        <v>0.78</v>
      </c>
      <c r="J200" s="123"/>
      <c r="K200" s="123">
        <v>13</v>
      </c>
      <c r="L200" s="123">
        <v>9</v>
      </c>
      <c r="M200" s="123"/>
      <c r="N200" s="123"/>
      <c r="O200" s="123">
        <v>78.66</v>
      </c>
      <c r="P200" s="123">
        <v>0.79</v>
      </c>
      <c r="Q200" s="123"/>
      <c r="R200" s="93"/>
      <c r="S200" s="93"/>
    </row>
    <row r="201" spans="1:19" x14ac:dyDescent="0.25">
      <c r="A201" s="148" t="s">
        <v>140</v>
      </c>
      <c r="B201" s="147"/>
      <c r="C201" s="147"/>
      <c r="D201" s="147"/>
      <c r="E201" s="147"/>
      <c r="F201" s="147"/>
      <c r="G201" s="147"/>
      <c r="H201" s="147"/>
      <c r="I201" s="147"/>
      <c r="J201" s="147"/>
      <c r="K201" s="122">
        <v>77700</v>
      </c>
      <c r="L201" s="122">
        <v>1925</v>
      </c>
      <c r="M201" s="122">
        <v>10052</v>
      </c>
      <c r="N201" s="122">
        <v>864</v>
      </c>
      <c r="O201" s="123"/>
      <c r="P201" s="122">
        <v>137.78</v>
      </c>
      <c r="Q201" s="123"/>
      <c r="R201" s="93"/>
      <c r="S201" s="93"/>
    </row>
    <row r="202" spans="1:19" x14ac:dyDescent="0.25">
      <c r="A202" s="148" t="s">
        <v>141</v>
      </c>
      <c r="B202" s="147"/>
      <c r="C202" s="147"/>
      <c r="D202" s="147"/>
      <c r="E202" s="147"/>
      <c r="F202" s="147"/>
      <c r="G202" s="147"/>
      <c r="H202" s="147"/>
      <c r="I202" s="147"/>
      <c r="J202" s="147"/>
      <c r="K202" s="122">
        <v>82050</v>
      </c>
      <c r="L202" s="122">
        <v>2707</v>
      </c>
      <c r="M202" s="122">
        <v>13620</v>
      </c>
      <c r="N202" s="122">
        <v>1216</v>
      </c>
      <c r="O202" s="123"/>
      <c r="P202" s="122">
        <v>185.73</v>
      </c>
      <c r="Q202" s="123"/>
      <c r="R202" s="93"/>
      <c r="S202" s="93"/>
    </row>
    <row r="203" spans="1:19" x14ac:dyDescent="0.25">
      <c r="A203" s="148" t="s">
        <v>7</v>
      </c>
      <c r="B203" s="147"/>
      <c r="C203" s="147"/>
      <c r="D203" s="147"/>
      <c r="E203" s="147"/>
      <c r="F203" s="147"/>
      <c r="G203" s="147"/>
      <c r="H203" s="147"/>
      <c r="I203" s="147"/>
      <c r="J203" s="147"/>
      <c r="K203" s="122">
        <v>3990</v>
      </c>
      <c r="L203" s="123"/>
      <c r="M203" s="123"/>
      <c r="N203" s="123"/>
      <c r="O203" s="123"/>
      <c r="P203" s="123"/>
      <c r="Q203" s="123"/>
      <c r="R203" s="93"/>
      <c r="S203" s="93"/>
    </row>
    <row r="204" spans="1:19" x14ac:dyDescent="0.25">
      <c r="A204" s="148" t="s">
        <v>8</v>
      </c>
      <c r="B204" s="147"/>
      <c r="C204" s="147"/>
      <c r="D204" s="147"/>
      <c r="E204" s="147"/>
      <c r="F204" s="147"/>
      <c r="G204" s="147"/>
      <c r="H204" s="147"/>
      <c r="I204" s="147"/>
      <c r="J204" s="147"/>
      <c r="K204" s="122">
        <v>2731</v>
      </c>
      <c r="L204" s="123"/>
      <c r="M204" s="123"/>
      <c r="N204" s="123"/>
      <c r="O204" s="123"/>
      <c r="P204" s="123"/>
      <c r="Q204" s="123"/>
      <c r="R204" s="93"/>
      <c r="S204" s="93"/>
    </row>
    <row r="205" spans="1:19" x14ac:dyDescent="0.25">
      <c r="A205" s="150" t="s">
        <v>386</v>
      </c>
      <c r="B205" s="147"/>
      <c r="C205" s="147"/>
      <c r="D205" s="147"/>
      <c r="E205" s="147"/>
      <c r="F205" s="147"/>
      <c r="G205" s="147"/>
      <c r="H205" s="147"/>
      <c r="I205" s="147"/>
      <c r="J205" s="147"/>
      <c r="K205" s="125">
        <v>88771</v>
      </c>
      <c r="L205" s="123"/>
      <c r="M205" s="123"/>
      <c r="N205" s="123"/>
      <c r="O205" s="123"/>
      <c r="P205" s="125">
        <v>185.73</v>
      </c>
      <c r="Q205" s="123"/>
      <c r="R205" s="93"/>
      <c r="S205" s="93"/>
    </row>
    <row r="206" spans="1:19" x14ac:dyDescent="0.25">
      <c r="A206" s="146" t="s">
        <v>387</v>
      </c>
      <c r="B206" s="147"/>
      <c r="C206" s="147"/>
      <c r="D206" s="147"/>
      <c r="E206" s="147"/>
      <c r="F206" s="147"/>
      <c r="G206" s="147"/>
      <c r="H206" s="147"/>
      <c r="I206" s="147"/>
      <c r="J206" s="147"/>
      <c r="K206" s="147"/>
      <c r="L206" s="147"/>
      <c r="M206" s="147"/>
      <c r="N206" s="147"/>
      <c r="O206" s="147"/>
      <c r="P206" s="147"/>
      <c r="Q206" s="147"/>
      <c r="R206" s="93"/>
      <c r="S206" s="93"/>
    </row>
    <row r="207" spans="1:19" x14ac:dyDescent="0.25">
      <c r="A207" s="148" t="s">
        <v>388</v>
      </c>
      <c r="B207" s="147"/>
      <c r="C207" s="147"/>
      <c r="D207" s="147"/>
      <c r="E207" s="147"/>
      <c r="F207" s="147"/>
      <c r="G207" s="147"/>
      <c r="H207" s="147"/>
      <c r="I207" s="147"/>
      <c r="J207" s="147"/>
      <c r="K207" s="147"/>
      <c r="L207" s="147"/>
      <c r="M207" s="147"/>
      <c r="N207" s="147"/>
      <c r="O207" s="147"/>
      <c r="P207" s="147"/>
      <c r="Q207" s="147"/>
      <c r="R207" s="93"/>
      <c r="S207" s="93"/>
    </row>
    <row r="208" spans="1:19" ht="34.200000000000003" x14ac:dyDescent="0.25">
      <c r="A208" s="115">
        <v>155</v>
      </c>
      <c r="B208" s="119" t="s">
        <v>389</v>
      </c>
      <c r="C208" s="120" t="s">
        <v>390</v>
      </c>
      <c r="D208" s="117" t="s">
        <v>391</v>
      </c>
      <c r="E208" s="121">
        <v>0.113</v>
      </c>
      <c r="F208" s="122">
        <v>5315.48</v>
      </c>
      <c r="G208" s="123"/>
      <c r="H208" s="122">
        <v>5315.48</v>
      </c>
      <c r="I208" s="122">
        <v>559.04</v>
      </c>
      <c r="J208" s="123"/>
      <c r="K208" s="123">
        <v>601</v>
      </c>
      <c r="L208" s="123"/>
      <c r="M208" s="123">
        <v>601</v>
      </c>
      <c r="N208" s="123">
        <v>63</v>
      </c>
      <c r="O208" s="123"/>
      <c r="P208" s="123"/>
      <c r="Q208" s="123"/>
      <c r="R208" s="93"/>
      <c r="S208" s="93"/>
    </row>
    <row r="209" spans="1:19" ht="34.200000000000003" x14ac:dyDescent="0.25">
      <c r="A209" s="115">
        <v>156</v>
      </c>
      <c r="B209" s="119" t="s">
        <v>392</v>
      </c>
      <c r="C209" s="120" t="s">
        <v>393</v>
      </c>
      <c r="D209" s="117" t="s">
        <v>394</v>
      </c>
      <c r="E209" s="121">
        <v>7.4999999999999997E-2</v>
      </c>
      <c r="F209" s="122">
        <v>445.76</v>
      </c>
      <c r="G209" s="123"/>
      <c r="H209" s="122">
        <v>445.76</v>
      </c>
      <c r="I209" s="122">
        <v>70.73</v>
      </c>
      <c r="J209" s="123"/>
      <c r="K209" s="123">
        <v>33</v>
      </c>
      <c r="L209" s="123"/>
      <c r="M209" s="123">
        <v>33</v>
      </c>
      <c r="N209" s="123">
        <v>5</v>
      </c>
      <c r="O209" s="123"/>
      <c r="P209" s="123"/>
      <c r="Q209" s="123"/>
      <c r="R209" s="93"/>
      <c r="S209" s="93"/>
    </row>
    <row r="210" spans="1:19" ht="22.8" x14ac:dyDescent="0.25">
      <c r="A210" s="115">
        <v>157</v>
      </c>
      <c r="B210" s="119" t="s">
        <v>395</v>
      </c>
      <c r="C210" s="120" t="s">
        <v>396</v>
      </c>
      <c r="D210" s="117" t="s">
        <v>397</v>
      </c>
      <c r="E210" s="121">
        <v>2.5999999999999999E-2</v>
      </c>
      <c r="F210" s="122">
        <v>26.66</v>
      </c>
      <c r="G210" s="123"/>
      <c r="H210" s="122">
        <v>26.66</v>
      </c>
      <c r="I210" s="122">
        <v>4.2300000000000004</v>
      </c>
      <c r="J210" s="123"/>
      <c r="K210" s="123">
        <v>1</v>
      </c>
      <c r="L210" s="123"/>
      <c r="M210" s="123">
        <v>1</v>
      </c>
      <c r="N210" s="123"/>
      <c r="O210" s="123"/>
      <c r="P210" s="123"/>
      <c r="Q210" s="123"/>
      <c r="R210" s="93"/>
      <c r="S210" s="93"/>
    </row>
    <row r="211" spans="1:19" ht="34.200000000000003" x14ac:dyDescent="0.25">
      <c r="A211" s="115">
        <v>158</v>
      </c>
      <c r="B211" s="119" t="s">
        <v>398</v>
      </c>
      <c r="C211" s="120" t="s">
        <v>399</v>
      </c>
      <c r="D211" s="117" t="s">
        <v>400</v>
      </c>
      <c r="E211" s="121">
        <v>5.1999999999999998E-2</v>
      </c>
      <c r="F211" s="122">
        <v>604.71</v>
      </c>
      <c r="G211" s="122">
        <v>150.49</v>
      </c>
      <c r="H211" s="122">
        <v>454.22</v>
      </c>
      <c r="I211" s="122">
        <v>47.48</v>
      </c>
      <c r="J211" s="123"/>
      <c r="K211" s="123">
        <v>31</v>
      </c>
      <c r="L211" s="123">
        <v>8</v>
      </c>
      <c r="M211" s="123">
        <v>23</v>
      </c>
      <c r="N211" s="123">
        <v>2</v>
      </c>
      <c r="O211" s="123">
        <v>12.53</v>
      </c>
      <c r="P211" s="123">
        <v>0.65</v>
      </c>
      <c r="Q211" s="123"/>
      <c r="R211" s="93"/>
      <c r="S211" s="93"/>
    </row>
    <row r="212" spans="1:19" x14ac:dyDescent="0.25">
      <c r="A212" s="148" t="s">
        <v>401</v>
      </c>
      <c r="B212" s="147"/>
      <c r="C212" s="147"/>
      <c r="D212" s="147"/>
      <c r="E212" s="147"/>
      <c r="F212" s="147"/>
      <c r="G212" s="147"/>
      <c r="H212" s="147"/>
      <c r="I212" s="147"/>
      <c r="J212" s="147"/>
      <c r="K212" s="147"/>
      <c r="L212" s="147"/>
      <c r="M212" s="147"/>
      <c r="N212" s="147"/>
      <c r="O212" s="147"/>
      <c r="P212" s="147"/>
      <c r="Q212" s="147"/>
      <c r="R212" s="93"/>
      <c r="S212" s="93"/>
    </row>
    <row r="213" spans="1:19" ht="22.8" x14ac:dyDescent="0.25">
      <c r="A213" s="115">
        <v>159</v>
      </c>
      <c r="B213" s="119" t="s">
        <v>402</v>
      </c>
      <c r="C213" s="120" t="s">
        <v>403</v>
      </c>
      <c r="D213" s="117" t="s">
        <v>404</v>
      </c>
      <c r="E213" s="121">
        <v>1.7999999999999999E-2</v>
      </c>
      <c r="F213" s="122">
        <v>9798.75</v>
      </c>
      <c r="G213" s="122">
        <v>2105.46</v>
      </c>
      <c r="H213" s="122">
        <v>7693.29</v>
      </c>
      <c r="I213" s="122">
        <v>716.85</v>
      </c>
      <c r="J213" s="123"/>
      <c r="K213" s="123">
        <v>176</v>
      </c>
      <c r="L213" s="123">
        <v>38</v>
      </c>
      <c r="M213" s="123">
        <v>138</v>
      </c>
      <c r="N213" s="123">
        <v>13</v>
      </c>
      <c r="O213" s="123">
        <v>179.8</v>
      </c>
      <c r="P213" s="123">
        <v>3.24</v>
      </c>
      <c r="Q213" s="123"/>
      <c r="R213" s="93"/>
      <c r="S213" s="93"/>
    </row>
    <row r="214" spans="1:19" ht="22.8" x14ac:dyDescent="0.25">
      <c r="A214" s="115">
        <v>160</v>
      </c>
      <c r="B214" s="119" t="s">
        <v>405</v>
      </c>
      <c r="C214" s="120" t="s">
        <v>406</v>
      </c>
      <c r="D214" s="117" t="s">
        <v>404</v>
      </c>
      <c r="E214" s="121">
        <v>3.9E-2</v>
      </c>
      <c r="F214" s="122">
        <v>674.6</v>
      </c>
      <c r="G214" s="122">
        <v>145.29</v>
      </c>
      <c r="H214" s="122">
        <v>529.30999999999995</v>
      </c>
      <c r="I214" s="122">
        <v>65.38</v>
      </c>
      <c r="J214" s="123"/>
      <c r="K214" s="123">
        <v>26</v>
      </c>
      <c r="L214" s="123">
        <v>6</v>
      </c>
      <c r="M214" s="123">
        <v>20</v>
      </c>
      <c r="N214" s="123">
        <v>3</v>
      </c>
      <c r="O214" s="123">
        <v>13.22</v>
      </c>
      <c r="P214" s="123">
        <v>0.52</v>
      </c>
      <c r="Q214" s="123"/>
      <c r="R214" s="93"/>
      <c r="S214" s="93"/>
    </row>
    <row r="215" spans="1:19" ht="45.6" x14ac:dyDescent="0.25">
      <c r="A215" s="115">
        <v>161</v>
      </c>
      <c r="B215" s="119" t="s">
        <v>407</v>
      </c>
      <c r="C215" s="120" t="s">
        <v>408</v>
      </c>
      <c r="D215" s="117" t="s">
        <v>409</v>
      </c>
      <c r="E215" s="121">
        <v>2.5999999999999999E-2</v>
      </c>
      <c r="F215" s="122">
        <v>32528.99</v>
      </c>
      <c r="G215" s="122">
        <v>429.21</v>
      </c>
      <c r="H215" s="122">
        <v>5950.28</v>
      </c>
      <c r="I215" s="122">
        <v>827.17</v>
      </c>
      <c r="J215" s="123"/>
      <c r="K215" s="123">
        <v>846</v>
      </c>
      <c r="L215" s="123">
        <v>11</v>
      </c>
      <c r="M215" s="123">
        <v>155</v>
      </c>
      <c r="N215" s="123">
        <v>22</v>
      </c>
      <c r="O215" s="123">
        <v>37.29</v>
      </c>
      <c r="P215" s="123">
        <v>0.97</v>
      </c>
      <c r="Q215" s="123"/>
      <c r="R215" s="93"/>
      <c r="S215" s="93"/>
    </row>
    <row r="216" spans="1:19" x14ac:dyDescent="0.25">
      <c r="A216" s="115">
        <v>162</v>
      </c>
      <c r="B216" s="119" t="s">
        <v>410</v>
      </c>
      <c r="C216" s="120" t="s">
        <v>411</v>
      </c>
      <c r="D216" s="117" t="s">
        <v>170</v>
      </c>
      <c r="E216" s="121">
        <v>2.0799999999999999E-2</v>
      </c>
      <c r="F216" s="122">
        <v>2017.46</v>
      </c>
      <c r="G216" s="123"/>
      <c r="H216" s="122">
        <v>46.53</v>
      </c>
      <c r="I216" s="122">
        <v>11.16</v>
      </c>
      <c r="J216" s="123"/>
      <c r="K216" s="123">
        <v>42</v>
      </c>
      <c r="L216" s="123"/>
      <c r="M216" s="123">
        <v>1</v>
      </c>
      <c r="N216" s="123"/>
      <c r="O216" s="123"/>
      <c r="P216" s="123"/>
      <c r="Q216" s="123"/>
      <c r="R216" s="93"/>
      <c r="S216" s="93"/>
    </row>
    <row r="217" spans="1:19" ht="45.6" x14ac:dyDescent="0.25">
      <c r="A217" s="115">
        <v>163</v>
      </c>
      <c r="B217" s="119" t="s">
        <v>412</v>
      </c>
      <c r="C217" s="120" t="s">
        <v>413</v>
      </c>
      <c r="D217" s="117" t="s">
        <v>414</v>
      </c>
      <c r="E217" s="121">
        <v>2.5999999999999999E-2</v>
      </c>
      <c r="F217" s="122">
        <v>55602.96</v>
      </c>
      <c r="G217" s="122">
        <v>518.97</v>
      </c>
      <c r="H217" s="122">
        <v>2984</v>
      </c>
      <c r="I217" s="122">
        <v>322.26</v>
      </c>
      <c r="J217" s="123"/>
      <c r="K217" s="123">
        <v>1446</v>
      </c>
      <c r="L217" s="123">
        <v>13</v>
      </c>
      <c r="M217" s="123">
        <v>78</v>
      </c>
      <c r="N217" s="123">
        <v>8</v>
      </c>
      <c r="O217" s="123">
        <v>38.299999999999997</v>
      </c>
      <c r="P217" s="123">
        <v>1</v>
      </c>
      <c r="Q217" s="123"/>
      <c r="R217" s="93"/>
      <c r="S217" s="93"/>
    </row>
    <row r="218" spans="1:19" ht="53.4" x14ac:dyDescent="0.25">
      <c r="A218" s="115">
        <v>164</v>
      </c>
      <c r="B218" s="119" t="s">
        <v>415</v>
      </c>
      <c r="C218" s="120" t="s">
        <v>416</v>
      </c>
      <c r="D218" s="117" t="s">
        <v>414</v>
      </c>
      <c r="E218" s="121">
        <v>2.5999999999999999E-2</v>
      </c>
      <c r="F218" s="122">
        <v>39009.360000000001</v>
      </c>
      <c r="G218" s="122">
        <v>7.32</v>
      </c>
      <c r="H218" s="122">
        <v>19.920000000000002</v>
      </c>
      <c r="I218" s="123"/>
      <c r="J218" s="123"/>
      <c r="K218" s="123">
        <v>1014</v>
      </c>
      <c r="L218" s="123"/>
      <c r="M218" s="123">
        <v>1</v>
      </c>
      <c r="N218" s="123"/>
      <c r="O218" s="123">
        <v>0.54</v>
      </c>
      <c r="P218" s="123">
        <v>0.01</v>
      </c>
      <c r="Q218" s="123"/>
      <c r="R218" s="93"/>
      <c r="S218" s="93"/>
    </row>
    <row r="219" spans="1:19" ht="22.8" x14ac:dyDescent="0.25">
      <c r="A219" s="115">
        <v>165</v>
      </c>
      <c r="B219" s="119" t="s">
        <v>417</v>
      </c>
      <c r="C219" s="120" t="s">
        <v>418</v>
      </c>
      <c r="D219" s="117" t="s">
        <v>419</v>
      </c>
      <c r="E219" s="121">
        <v>1E-3</v>
      </c>
      <c r="F219" s="122">
        <v>64980.89</v>
      </c>
      <c r="G219" s="122">
        <v>1978.2</v>
      </c>
      <c r="H219" s="122">
        <v>4648.3500000000004</v>
      </c>
      <c r="I219" s="122">
        <v>327.60000000000002</v>
      </c>
      <c r="J219" s="123"/>
      <c r="K219" s="123">
        <v>65</v>
      </c>
      <c r="L219" s="123">
        <v>2</v>
      </c>
      <c r="M219" s="123">
        <v>5</v>
      </c>
      <c r="N219" s="123"/>
      <c r="O219" s="123">
        <v>180</v>
      </c>
      <c r="P219" s="123">
        <v>0.18</v>
      </c>
      <c r="Q219" s="123"/>
      <c r="R219" s="93"/>
      <c r="S219" s="93"/>
    </row>
    <row r="220" spans="1:19" x14ac:dyDescent="0.25">
      <c r="A220" s="148" t="s">
        <v>140</v>
      </c>
      <c r="B220" s="147"/>
      <c r="C220" s="147"/>
      <c r="D220" s="147"/>
      <c r="E220" s="147"/>
      <c r="F220" s="147"/>
      <c r="G220" s="147"/>
      <c r="H220" s="147"/>
      <c r="I220" s="147"/>
      <c r="J220" s="147"/>
      <c r="K220" s="122">
        <v>4281</v>
      </c>
      <c r="L220" s="122">
        <v>78</v>
      </c>
      <c r="M220" s="122">
        <v>1056</v>
      </c>
      <c r="N220" s="122">
        <v>116</v>
      </c>
      <c r="O220" s="123"/>
      <c r="P220" s="122">
        <v>6.57</v>
      </c>
      <c r="Q220" s="123"/>
      <c r="R220" s="93"/>
      <c r="S220" s="93"/>
    </row>
    <row r="221" spans="1:19" x14ac:dyDescent="0.25">
      <c r="A221" s="148" t="s">
        <v>141</v>
      </c>
      <c r="B221" s="147"/>
      <c r="C221" s="147"/>
      <c r="D221" s="147"/>
      <c r="E221" s="147"/>
      <c r="F221" s="147"/>
      <c r="G221" s="147"/>
      <c r="H221" s="147"/>
      <c r="I221" s="147"/>
      <c r="J221" s="147"/>
      <c r="K221" s="122">
        <v>4689</v>
      </c>
      <c r="L221" s="122">
        <v>110</v>
      </c>
      <c r="M221" s="122">
        <v>1432</v>
      </c>
      <c r="N221" s="122">
        <v>164</v>
      </c>
      <c r="O221" s="123"/>
      <c r="P221" s="122">
        <v>8.8699999999999992</v>
      </c>
      <c r="Q221" s="123"/>
      <c r="R221" s="93"/>
      <c r="S221" s="93"/>
    </row>
    <row r="222" spans="1:19" x14ac:dyDescent="0.25">
      <c r="A222" s="148" t="s">
        <v>7</v>
      </c>
      <c r="B222" s="147"/>
      <c r="C222" s="147"/>
      <c r="D222" s="147"/>
      <c r="E222" s="147"/>
      <c r="F222" s="147"/>
      <c r="G222" s="147"/>
      <c r="H222" s="147"/>
      <c r="I222" s="147"/>
      <c r="J222" s="147"/>
      <c r="K222" s="122">
        <v>337</v>
      </c>
      <c r="L222" s="123"/>
      <c r="M222" s="123"/>
      <c r="N222" s="123"/>
      <c r="O222" s="123"/>
      <c r="P222" s="123"/>
      <c r="Q222" s="123"/>
      <c r="R222" s="93"/>
      <c r="S222" s="93"/>
    </row>
    <row r="223" spans="1:19" x14ac:dyDescent="0.25">
      <c r="A223" s="148" t="s">
        <v>8</v>
      </c>
      <c r="B223" s="147"/>
      <c r="C223" s="147"/>
      <c r="D223" s="147"/>
      <c r="E223" s="147"/>
      <c r="F223" s="147"/>
      <c r="G223" s="147"/>
      <c r="H223" s="147"/>
      <c r="I223" s="147"/>
      <c r="J223" s="147"/>
      <c r="K223" s="122">
        <v>210</v>
      </c>
      <c r="L223" s="123"/>
      <c r="M223" s="123"/>
      <c r="N223" s="123"/>
      <c r="O223" s="123"/>
      <c r="P223" s="123"/>
      <c r="Q223" s="123"/>
      <c r="R223" s="93"/>
      <c r="S223" s="93"/>
    </row>
    <row r="224" spans="1:19" x14ac:dyDescent="0.25">
      <c r="A224" s="150" t="s">
        <v>420</v>
      </c>
      <c r="B224" s="147"/>
      <c r="C224" s="147"/>
      <c r="D224" s="147"/>
      <c r="E224" s="147"/>
      <c r="F224" s="147"/>
      <c r="G224" s="147"/>
      <c r="H224" s="147"/>
      <c r="I224" s="147"/>
      <c r="J224" s="147"/>
      <c r="K224" s="125">
        <v>5236</v>
      </c>
      <c r="L224" s="123"/>
      <c r="M224" s="123"/>
      <c r="N224" s="123"/>
      <c r="O224" s="123"/>
      <c r="P224" s="125">
        <v>8.8699999999999992</v>
      </c>
      <c r="Q224" s="123"/>
      <c r="R224" s="93"/>
      <c r="S224" s="93"/>
    </row>
    <row r="225" spans="1:19" x14ac:dyDescent="0.25">
      <c r="A225" s="146" t="s">
        <v>421</v>
      </c>
      <c r="B225" s="147"/>
      <c r="C225" s="147"/>
      <c r="D225" s="147"/>
      <c r="E225" s="147"/>
      <c r="F225" s="147"/>
      <c r="G225" s="147"/>
      <c r="H225" s="147"/>
      <c r="I225" s="147"/>
      <c r="J225" s="147"/>
      <c r="K225" s="147"/>
      <c r="L225" s="147"/>
      <c r="M225" s="147"/>
      <c r="N225" s="147"/>
      <c r="O225" s="147"/>
      <c r="P225" s="147"/>
      <c r="Q225" s="147"/>
      <c r="R225" s="93"/>
      <c r="S225" s="93"/>
    </row>
    <row r="226" spans="1:19" ht="22.8" x14ac:dyDescent="0.25">
      <c r="A226" s="115">
        <v>166</v>
      </c>
      <c r="B226" s="119" t="s">
        <v>422</v>
      </c>
      <c r="C226" s="120" t="s">
        <v>423</v>
      </c>
      <c r="D226" s="117" t="s">
        <v>424</v>
      </c>
      <c r="E226" s="121">
        <v>2</v>
      </c>
      <c r="F226" s="122">
        <v>64.59</v>
      </c>
      <c r="G226" s="122">
        <v>64.59</v>
      </c>
      <c r="H226" s="123"/>
      <c r="I226" s="123"/>
      <c r="J226" s="123"/>
      <c r="K226" s="123">
        <v>129</v>
      </c>
      <c r="L226" s="123">
        <v>129</v>
      </c>
      <c r="M226" s="123"/>
      <c r="N226" s="123"/>
      <c r="O226" s="123">
        <v>4</v>
      </c>
      <c r="P226" s="123">
        <v>8</v>
      </c>
      <c r="Q226" s="123"/>
      <c r="R226" s="93"/>
      <c r="S226" s="93"/>
    </row>
    <row r="227" spans="1:19" ht="34.200000000000003" x14ac:dyDescent="0.25">
      <c r="A227" s="115">
        <v>167</v>
      </c>
      <c r="B227" s="119" t="s">
        <v>425</v>
      </c>
      <c r="C227" s="120" t="s">
        <v>426</v>
      </c>
      <c r="D227" s="117" t="s">
        <v>427</v>
      </c>
      <c r="E227" s="121">
        <v>2</v>
      </c>
      <c r="F227" s="122">
        <v>18.04</v>
      </c>
      <c r="G227" s="122">
        <v>18.04</v>
      </c>
      <c r="H227" s="123"/>
      <c r="I227" s="123"/>
      <c r="J227" s="123"/>
      <c r="K227" s="123">
        <v>36</v>
      </c>
      <c r="L227" s="123">
        <v>36</v>
      </c>
      <c r="M227" s="123"/>
      <c r="N227" s="123"/>
      <c r="O227" s="123">
        <v>1</v>
      </c>
      <c r="P227" s="123">
        <v>2</v>
      </c>
      <c r="Q227" s="123"/>
      <c r="R227" s="93"/>
      <c r="S227" s="93"/>
    </row>
    <row r="228" spans="1:19" ht="45.6" x14ac:dyDescent="0.25">
      <c r="A228" s="115">
        <v>168</v>
      </c>
      <c r="B228" s="119" t="s">
        <v>428</v>
      </c>
      <c r="C228" s="120" t="s">
        <v>429</v>
      </c>
      <c r="D228" s="117" t="s">
        <v>88</v>
      </c>
      <c r="E228" s="124">
        <v>1</v>
      </c>
      <c r="F228" s="122">
        <v>26.47</v>
      </c>
      <c r="G228" s="122">
        <v>26.47</v>
      </c>
      <c r="H228" s="123"/>
      <c r="I228" s="123"/>
      <c r="J228" s="123"/>
      <c r="K228" s="123">
        <v>26</v>
      </c>
      <c r="L228" s="123">
        <v>26</v>
      </c>
      <c r="M228" s="123"/>
      <c r="N228" s="123"/>
      <c r="O228" s="123">
        <v>2</v>
      </c>
      <c r="P228" s="123">
        <v>2</v>
      </c>
      <c r="Q228" s="123"/>
      <c r="R228" s="93"/>
      <c r="S228" s="93"/>
    </row>
    <row r="229" spans="1:19" ht="45.6" x14ac:dyDescent="0.25">
      <c r="A229" s="115">
        <v>169</v>
      </c>
      <c r="B229" s="119" t="s">
        <v>430</v>
      </c>
      <c r="C229" s="120" t="s">
        <v>431</v>
      </c>
      <c r="D229" s="117" t="s">
        <v>88</v>
      </c>
      <c r="E229" s="121">
        <v>2</v>
      </c>
      <c r="F229" s="122">
        <v>39.71</v>
      </c>
      <c r="G229" s="122">
        <v>39.71</v>
      </c>
      <c r="H229" s="123"/>
      <c r="I229" s="123"/>
      <c r="J229" s="123"/>
      <c r="K229" s="123">
        <v>79</v>
      </c>
      <c r="L229" s="123">
        <v>79</v>
      </c>
      <c r="M229" s="123"/>
      <c r="N229" s="123"/>
      <c r="O229" s="123">
        <v>3</v>
      </c>
      <c r="P229" s="123">
        <v>6</v>
      </c>
      <c r="Q229" s="123"/>
      <c r="R229" s="93"/>
      <c r="S229" s="93"/>
    </row>
    <row r="230" spans="1:19" ht="22.8" x14ac:dyDescent="0.25">
      <c r="A230" s="115">
        <v>170</v>
      </c>
      <c r="B230" s="119" t="s">
        <v>432</v>
      </c>
      <c r="C230" s="120" t="s">
        <v>433</v>
      </c>
      <c r="D230" s="117" t="s">
        <v>434</v>
      </c>
      <c r="E230" s="121">
        <v>5</v>
      </c>
      <c r="F230" s="122">
        <v>27.06</v>
      </c>
      <c r="G230" s="122">
        <v>27.06</v>
      </c>
      <c r="H230" s="123"/>
      <c r="I230" s="123"/>
      <c r="J230" s="123"/>
      <c r="K230" s="123">
        <v>135</v>
      </c>
      <c r="L230" s="123">
        <v>135</v>
      </c>
      <c r="M230" s="123"/>
      <c r="N230" s="123"/>
      <c r="O230" s="123">
        <v>1.5</v>
      </c>
      <c r="P230" s="123">
        <v>7.5</v>
      </c>
      <c r="Q230" s="123"/>
      <c r="R230" s="93"/>
      <c r="S230" s="93"/>
    </row>
    <row r="231" spans="1:19" ht="22.8" x14ac:dyDescent="0.25">
      <c r="A231" s="115">
        <v>171</v>
      </c>
      <c r="B231" s="119" t="s">
        <v>435</v>
      </c>
      <c r="C231" s="120" t="s">
        <v>436</v>
      </c>
      <c r="D231" s="117" t="s">
        <v>437</v>
      </c>
      <c r="E231" s="121">
        <v>0.05</v>
      </c>
      <c r="F231" s="122">
        <v>288.64</v>
      </c>
      <c r="G231" s="122">
        <v>288.64</v>
      </c>
      <c r="H231" s="123"/>
      <c r="I231" s="123"/>
      <c r="J231" s="123"/>
      <c r="K231" s="123">
        <v>14</v>
      </c>
      <c r="L231" s="123">
        <v>14</v>
      </c>
      <c r="M231" s="123"/>
      <c r="N231" s="123"/>
      <c r="O231" s="123">
        <v>16</v>
      </c>
      <c r="P231" s="123">
        <v>0.8</v>
      </c>
      <c r="Q231" s="123"/>
      <c r="R231" s="93"/>
      <c r="S231" s="93"/>
    </row>
    <row r="232" spans="1:19" ht="79.8" x14ac:dyDescent="0.25">
      <c r="A232" s="115">
        <v>172</v>
      </c>
      <c r="B232" s="119" t="s">
        <v>438</v>
      </c>
      <c r="C232" s="120" t="s">
        <v>439</v>
      </c>
      <c r="D232" s="117" t="s">
        <v>440</v>
      </c>
      <c r="E232" s="121">
        <v>72</v>
      </c>
      <c r="F232" s="122">
        <v>7.22</v>
      </c>
      <c r="G232" s="122">
        <v>7.22</v>
      </c>
      <c r="H232" s="123"/>
      <c r="I232" s="123"/>
      <c r="J232" s="123"/>
      <c r="K232" s="123">
        <v>520</v>
      </c>
      <c r="L232" s="123">
        <v>520</v>
      </c>
      <c r="M232" s="123"/>
      <c r="N232" s="123"/>
      <c r="O232" s="123">
        <v>0.4</v>
      </c>
      <c r="P232" s="123">
        <v>28.8</v>
      </c>
      <c r="Q232" s="123"/>
      <c r="R232" s="93"/>
      <c r="S232" s="93"/>
    </row>
    <row r="233" spans="1:19" ht="22.8" x14ac:dyDescent="0.25">
      <c r="A233" s="115">
        <v>173</v>
      </c>
      <c r="B233" s="119" t="s">
        <v>441</v>
      </c>
      <c r="C233" s="120" t="s">
        <v>442</v>
      </c>
      <c r="D233" s="117" t="s">
        <v>443</v>
      </c>
      <c r="E233" s="124">
        <v>1</v>
      </c>
      <c r="F233" s="122">
        <v>36.08</v>
      </c>
      <c r="G233" s="122">
        <v>36.08</v>
      </c>
      <c r="H233" s="123"/>
      <c r="I233" s="123"/>
      <c r="J233" s="123"/>
      <c r="K233" s="123">
        <v>36</v>
      </c>
      <c r="L233" s="123">
        <v>36</v>
      </c>
      <c r="M233" s="123"/>
      <c r="N233" s="123"/>
      <c r="O233" s="123">
        <v>2</v>
      </c>
      <c r="P233" s="123">
        <v>2</v>
      </c>
      <c r="Q233" s="123"/>
      <c r="R233" s="93"/>
      <c r="S233" s="93"/>
    </row>
    <row r="234" spans="1:19" x14ac:dyDescent="0.25">
      <c r="A234" s="148" t="s">
        <v>140</v>
      </c>
      <c r="B234" s="147"/>
      <c r="C234" s="147"/>
      <c r="D234" s="147"/>
      <c r="E234" s="147"/>
      <c r="F234" s="147"/>
      <c r="G234" s="147"/>
      <c r="H234" s="147"/>
      <c r="I234" s="147"/>
      <c r="J234" s="147"/>
      <c r="K234" s="122">
        <v>975</v>
      </c>
      <c r="L234" s="122">
        <v>975</v>
      </c>
      <c r="M234" s="123"/>
      <c r="N234" s="123"/>
      <c r="O234" s="123"/>
      <c r="P234" s="122">
        <v>57.1</v>
      </c>
      <c r="Q234" s="123"/>
      <c r="R234" s="93"/>
      <c r="S234" s="93"/>
    </row>
    <row r="235" spans="1:19" x14ac:dyDescent="0.25">
      <c r="A235" s="148" t="s">
        <v>141</v>
      </c>
      <c r="B235" s="147"/>
      <c r="C235" s="147"/>
      <c r="D235" s="147"/>
      <c r="E235" s="147"/>
      <c r="F235" s="147"/>
      <c r="G235" s="147"/>
      <c r="H235" s="147"/>
      <c r="I235" s="147"/>
      <c r="J235" s="147"/>
      <c r="K235" s="122">
        <v>1108</v>
      </c>
      <c r="L235" s="122">
        <v>1108</v>
      </c>
      <c r="M235" s="123"/>
      <c r="N235" s="123"/>
      <c r="O235" s="123"/>
      <c r="P235" s="122">
        <v>62.22</v>
      </c>
      <c r="Q235" s="123"/>
      <c r="R235" s="93"/>
      <c r="S235" s="93"/>
    </row>
    <row r="236" spans="1:19" x14ac:dyDescent="0.25">
      <c r="A236" s="148" t="s">
        <v>7</v>
      </c>
      <c r="B236" s="147"/>
      <c r="C236" s="147"/>
      <c r="D236" s="147"/>
      <c r="E236" s="147"/>
      <c r="F236" s="147"/>
      <c r="G236" s="147"/>
      <c r="H236" s="147"/>
      <c r="I236" s="147"/>
      <c r="J236" s="147"/>
      <c r="K236" s="122">
        <v>720</v>
      </c>
      <c r="L236" s="123"/>
      <c r="M236" s="123"/>
      <c r="N236" s="123"/>
      <c r="O236" s="123"/>
      <c r="P236" s="123"/>
      <c r="Q236" s="123"/>
      <c r="R236" s="93"/>
      <c r="S236" s="93"/>
    </row>
    <row r="237" spans="1:19" x14ac:dyDescent="0.25">
      <c r="A237" s="148" t="s">
        <v>8</v>
      </c>
      <c r="B237" s="147"/>
      <c r="C237" s="147"/>
      <c r="D237" s="147"/>
      <c r="E237" s="147"/>
      <c r="F237" s="147"/>
      <c r="G237" s="147"/>
      <c r="H237" s="147"/>
      <c r="I237" s="147"/>
      <c r="J237" s="147"/>
      <c r="K237" s="122">
        <v>443</v>
      </c>
      <c r="L237" s="123"/>
      <c r="M237" s="123"/>
      <c r="N237" s="123"/>
      <c r="O237" s="123"/>
      <c r="P237" s="123"/>
      <c r="Q237" s="123"/>
      <c r="R237" s="93"/>
      <c r="S237" s="93"/>
    </row>
    <row r="238" spans="1:19" x14ac:dyDescent="0.25">
      <c r="A238" s="150" t="s">
        <v>444</v>
      </c>
      <c r="B238" s="147"/>
      <c r="C238" s="147"/>
      <c r="D238" s="147"/>
      <c r="E238" s="147"/>
      <c r="F238" s="147"/>
      <c r="G238" s="147"/>
      <c r="H238" s="147"/>
      <c r="I238" s="147"/>
      <c r="J238" s="147"/>
      <c r="K238" s="125">
        <v>2271</v>
      </c>
      <c r="L238" s="123"/>
      <c r="M238" s="123"/>
      <c r="N238" s="123"/>
      <c r="O238" s="123"/>
      <c r="P238" s="125">
        <v>62.22</v>
      </c>
      <c r="Q238" s="123"/>
      <c r="R238" s="93"/>
      <c r="S238" s="93"/>
    </row>
    <row r="239" spans="1:19" x14ac:dyDescent="0.25">
      <c r="A239" s="151" t="s">
        <v>445</v>
      </c>
      <c r="B239" s="152"/>
      <c r="C239" s="152"/>
      <c r="D239" s="152"/>
      <c r="E239" s="152"/>
      <c r="F239" s="152"/>
      <c r="G239" s="152"/>
      <c r="H239" s="152"/>
      <c r="I239" s="152"/>
      <c r="J239" s="152"/>
      <c r="K239" s="152"/>
      <c r="L239" s="152"/>
      <c r="M239" s="152"/>
      <c r="N239" s="152"/>
      <c r="O239" s="152"/>
      <c r="P239" s="152"/>
      <c r="Q239" s="152"/>
      <c r="R239" s="93"/>
      <c r="S239" s="93"/>
    </row>
    <row r="240" spans="1:19" x14ac:dyDescent="0.25">
      <c r="A240" s="148" t="s">
        <v>6</v>
      </c>
      <c r="B240" s="147"/>
      <c r="C240" s="147"/>
      <c r="D240" s="147"/>
      <c r="E240" s="147"/>
      <c r="F240" s="147"/>
      <c r="G240" s="147"/>
      <c r="H240" s="147"/>
      <c r="I240" s="147"/>
      <c r="J240" s="147"/>
      <c r="K240" s="122">
        <v>339800</v>
      </c>
      <c r="L240" s="122">
        <v>13512</v>
      </c>
      <c r="M240" s="122">
        <v>35704</v>
      </c>
      <c r="N240" s="122">
        <v>5899</v>
      </c>
      <c r="O240" s="123"/>
      <c r="P240" s="122">
        <v>984.61</v>
      </c>
      <c r="Q240" s="123"/>
      <c r="R240" s="93"/>
      <c r="S240" s="93"/>
    </row>
    <row r="241" spans="1:19" x14ac:dyDescent="0.25">
      <c r="A241" s="148" t="s">
        <v>105</v>
      </c>
      <c r="B241" s="147"/>
      <c r="C241" s="147"/>
      <c r="D241" s="147"/>
      <c r="E241" s="147"/>
      <c r="F241" s="147"/>
      <c r="G241" s="147"/>
      <c r="H241" s="147"/>
      <c r="I241" s="147"/>
      <c r="J241" s="147"/>
      <c r="K241" s="122">
        <v>360577</v>
      </c>
      <c r="L241" s="122">
        <v>18728</v>
      </c>
      <c r="M241" s="122">
        <v>48542</v>
      </c>
      <c r="N241" s="122">
        <v>8306</v>
      </c>
      <c r="O241" s="123"/>
      <c r="P241" s="122">
        <v>1311.68</v>
      </c>
      <c r="Q241" s="123"/>
      <c r="R241" s="93"/>
      <c r="S241" s="93"/>
    </row>
    <row r="242" spans="1:19" x14ac:dyDescent="0.25">
      <c r="A242" s="148" t="s">
        <v>26</v>
      </c>
      <c r="B242" s="147"/>
      <c r="C242" s="147"/>
      <c r="D242" s="147"/>
      <c r="E242" s="147"/>
      <c r="F242" s="147"/>
      <c r="G242" s="147"/>
      <c r="H242" s="147"/>
      <c r="I242" s="147"/>
      <c r="J242" s="147"/>
      <c r="K242" s="123"/>
      <c r="L242" s="123"/>
      <c r="M242" s="123"/>
      <c r="N242" s="123"/>
      <c r="O242" s="123"/>
      <c r="P242" s="123"/>
      <c r="Q242" s="123"/>
      <c r="R242" s="93"/>
      <c r="S242" s="93"/>
    </row>
    <row r="243" spans="1:19" x14ac:dyDescent="0.25">
      <c r="A243" s="148" t="s">
        <v>446</v>
      </c>
      <c r="B243" s="147"/>
      <c r="C243" s="147"/>
      <c r="D243" s="147"/>
      <c r="E243" s="147"/>
      <c r="F243" s="147"/>
      <c r="G243" s="147"/>
      <c r="H243" s="147"/>
      <c r="I243" s="147"/>
      <c r="J243" s="147"/>
      <c r="K243" s="122">
        <v>833</v>
      </c>
      <c r="L243" s="122">
        <v>581</v>
      </c>
      <c r="M243" s="122">
        <v>254</v>
      </c>
      <c r="N243" s="122">
        <v>254</v>
      </c>
      <c r="O243" s="123"/>
      <c r="P243" s="123"/>
      <c r="Q243" s="123"/>
      <c r="R243" s="93"/>
      <c r="S243" s="93"/>
    </row>
    <row r="244" spans="1:19" x14ac:dyDescent="0.25">
      <c r="A244" s="148" t="s">
        <v>447</v>
      </c>
      <c r="B244" s="147"/>
      <c r="C244" s="147"/>
      <c r="D244" s="147"/>
      <c r="E244" s="147"/>
      <c r="F244" s="147"/>
      <c r="G244" s="147"/>
      <c r="H244" s="147"/>
      <c r="I244" s="147"/>
      <c r="J244" s="147"/>
      <c r="K244" s="122">
        <v>2167</v>
      </c>
      <c r="L244" s="123"/>
      <c r="M244" s="123"/>
      <c r="N244" s="123"/>
      <c r="O244" s="123"/>
      <c r="P244" s="123"/>
      <c r="Q244" s="123"/>
      <c r="R244" s="93"/>
      <c r="S244" s="93"/>
    </row>
    <row r="245" spans="1:19" x14ac:dyDescent="0.25">
      <c r="A245" s="148" t="s">
        <v>448</v>
      </c>
      <c r="B245" s="147"/>
      <c r="C245" s="147"/>
      <c r="D245" s="147"/>
      <c r="E245" s="147"/>
      <c r="F245" s="147"/>
      <c r="G245" s="147"/>
      <c r="H245" s="147"/>
      <c r="I245" s="147"/>
      <c r="J245" s="147"/>
      <c r="K245" s="122">
        <v>394</v>
      </c>
      <c r="L245" s="123"/>
      <c r="M245" s="123"/>
      <c r="N245" s="123"/>
      <c r="O245" s="123"/>
      <c r="P245" s="123"/>
      <c r="Q245" s="123"/>
      <c r="R245" s="93"/>
      <c r="S245" s="93"/>
    </row>
    <row r="246" spans="1:19" x14ac:dyDescent="0.25">
      <c r="A246" s="148" t="s">
        <v>449</v>
      </c>
      <c r="B246" s="147"/>
      <c r="C246" s="147"/>
      <c r="D246" s="147"/>
      <c r="E246" s="147"/>
      <c r="F246" s="147"/>
      <c r="G246" s="147"/>
      <c r="H246" s="147"/>
      <c r="I246" s="147"/>
      <c r="J246" s="147"/>
      <c r="K246" s="122">
        <v>162</v>
      </c>
      <c r="L246" s="123"/>
      <c r="M246" s="123"/>
      <c r="N246" s="123"/>
      <c r="O246" s="123"/>
      <c r="P246" s="123"/>
      <c r="Q246" s="123"/>
      <c r="R246" s="93"/>
      <c r="S246" s="93"/>
    </row>
    <row r="247" spans="1:19" x14ac:dyDescent="0.25">
      <c r="A247" s="148" t="s">
        <v>450</v>
      </c>
      <c r="B247" s="147"/>
      <c r="C247" s="147"/>
      <c r="D247" s="147"/>
      <c r="E247" s="147"/>
      <c r="F247" s="147"/>
      <c r="G247" s="147"/>
      <c r="H247" s="147"/>
      <c r="I247" s="147"/>
      <c r="J247" s="147"/>
      <c r="K247" s="122">
        <v>137</v>
      </c>
      <c r="L247" s="122">
        <v>137</v>
      </c>
      <c r="M247" s="123"/>
      <c r="N247" s="123"/>
      <c r="O247" s="123"/>
      <c r="P247" s="122">
        <v>7.7084999999999999</v>
      </c>
      <c r="Q247" s="123"/>
      <c r="R247" s="93"/>
      <c r="S247" s="93"/>
    </row>
    <row r="248" spans="1:19" x14ac:dyDescent="0.25">
      <c r="A248" s="148" t="s">
        <v>451</v>
      </c>
      <c r="B248" s="147"/>
      <c r="C248" s="147"/>
      <c r="D248" s="147"/>
      <c r="E248" s="147"/>
      <c r="F248" s="147"/>
      <c r="G248" s="147"/>
      <c r="H248" s="147"/>
      <c r="I248" s="147"/>
      <c r="J248" s="147"/>
      <c r="K248" s="122">
        <v>17130</v>
      </c>
      <c r="L248" s="122">
        <v>4546</v>
      </c>
      <c r="M248" s="122">
        <v>12585</v>
      </c>
      <c r="N248" s="122">
        <v>2153</v>
      </c>
      <c r="O248" s="123"/>
      <c r="P248" s="122">
        <v>321.94749999999999</v>
      </c>
      <c r="Q248" s="123"/>
      <c r="R248" s="93"/>
      <c r="S248" s="93"/>
    </row>
    <row r="249" spans="1:19" x14ac:dyDescent="0.25">
      <c r="A249" s="148" t="s">
        <v>452</v>
      </c>
      <c r="B249" s="147"/>
      <c r="C249" s="147"/>
      <c r="D249" s="147"/>
      <c r="E249" s="147"/>
      <c r="F249" s="147"/>
      <c r="G249" s="147"/>
      <c r="H249" s="147"/>
      <c r="I249" s="147"/>
      <c r="J249" s="147"/>
      <c r="K249" s="122">
        <v>231</v>
      </c>
      <c r="L249" s="122">
        <v>231</v>
      </c>
      <c r="M249" s="123"/>
      <c r="N249" s="123"/>
      <c r="O249" s="123"/>
      <c r="P249" s="122">
        <v>12.962</v>
      </c>
      <c r="Q249" s="123"/>
      <c r="R249" s="93"/>
      <c r="S249" s="93"/>
    </row>
    <row r="250" spans="1:19" x14ac:dyDescent="0.25">
      <c r="A250" s="148" t="s">
        <v>453</v>
      </c>
      <c r="B250" s="147"/>
      <c r="C250" s="147"/>
      <c r="D250" s="147"/>
      <c r="E250" s="147"/>
      <c r="F250" s="147"/>
      <c r="G250" s="147"/>
      <c r="H250" s="147"/>
      <c r="I250" s="147"/>
      <c r="J250" s="147"/>
      <c r="K250" s="122">
        <v>-277</v>
      </c>
      <c r="L250" s="122">
        <v>-277</v>
      </c>
      <c r="M250" s="123"/>
      <c r="N250" s="123"/>
      <c r="O250" s="123"/>
      <c r="P250" s="122">
        <v>-15.554</v>
      </c>
      <c r="Q250" s="123"/>
      <c r="R250" s="93"/>
      <c r="S250" s="93"/>
    </row>
    <row r="251" spans="1:19" x14ac:dyDescent="0.25">
      <c r="A251" s="148" t="s">
        <v>7</v>
      </c>
      <c r="B251" s="147"/>
      <c r="C251" s="147"/>
      <c r="D251" s="147"/>
      <c r="E251" s="147"/>
      <c r="F251" s="147"/>
      <c r="G251" s="147"/>
      <c r="H251" s="147"/>
      <c r="I251" s="147"/>
      <c r="J251" s="147"/>
      <c r="K251" s="122">
        <v>25503</v>
      </c>
      <c r="L251" s="123"/>
      <c r="M251" s="123"/>
      <c r="N251" s="123"/>
      <c r="O251" s="123"/>
      <c r="P251" s="123"/>
      <c r="Q251" s="123"/>
      <c r="R251" s="93"/>
      <c r="S251" s="93"/>
    </row>
    <row r="252" spans="1:19" x14ac:dyDescent="0.25">
      <c r="A252" s="148" t="s">
        <v>26</v>
      </c>
      <c r="B252" s="147"/>
      <c r="C252" s="147"/>
      <c r="D252" s="147"/>
      <c r="E252" s="147"/>
      <c r="F252" s="147"/>
      <c r="G252" s="147"/>
      <c r="H252" s="147"/>
      <c r="I252" s="147"/>
      <c r="J252" s="147"/>
      <c r="K252" s="123"/>
      <c r="L252" s="123"/>
      <c r="M252" s="123"/>
      <c r="N252" s="123"/>
      <c r="O252" s="123"/>
      <c r="P252" s="123"/>
      <c r="Q252" s="123"/>
      <c r="R252" s="93"/>
      <c r="S252" s="93"/>
    </row>
    <row r="253" spans="1:19" x14ac:dyDescent="0.25">
      <c r="A253" s="148" t="s">
        <v>454</v>
      </c>
      <c r="B253" s="147"/>
      <c r="C253" s="147"/>
      <c r="D253" s="147"/>
      <c r="E253" s="147"/>
      <c r="F253" s="147"/>
      <c r="G253" s="147"/>
      <c r="H253" s="147"/>
      <c r="I253" s="147"/>
      <c r="J253" s="147"/>
      <c r="K253" s="122">
        <v>720</v>
      </c>
      <c r="L253" s="123"/>
      <c r="M253" s="123"/>
      <c r="N253" s="123"/>
      <c r="O253" s="123"/>
      <c r="P253" s="123"/>
      <c r="Q253" s="123"/>
      <c r="R253" s="93"/>
      <c r="S253" s="93"/>
    </row>
    <row r="254" spans="1:19" x14ac:dyDescent="0.25">
      <c r="A254" s="148" t="s">
        <v>455</v>
      </c>
      <c r="B254" s="147"/>
      <c r="C254" s="147"/>
      <c r="D254" s="147"/>
      <c r="E254" s="147"/>
      <c r="F254" s="147"/>
      <c r="G254" s="147"/>
      <c r="H254" s="147"/>
      <c r="I254" s="147"/>
      <c r="J254" s="147"/>
      <c r="K254" s="122">
        <v>7</v>
      </c>
      <c r="L254" s="123"/>
      <c r="M254" s="123"/>
      <c r="N254" s="123"/>
      <c r="O254" s="123"/>
      <c r="P254" s="123"/>
      <c r="Q254" s="123"/>
      <c r="R254" s="93"/>
      <c r="S254" s="93"/>
    </row>
    <row r="255" spans="1:19" x14ac:dyDescent="0.25">
      <c r="A255" s="148" t="s">
        <v>456</v>
      </c>
      <c r="B255" s="147"/>
      <c r="C255" s="147"/>
      <c r="D255" s="147"/>
      <c r="E255" s="147"/>
      <c r="F255" s="147"/>
      <c r="G255" s="147"/>
      <c r="H255" s="147"/>
      <c r="I255" s="147"/>
      <c r="J255" s="147"/>
      <c r="K255" s="122">
        <v>929</v>
      </c>
      <c r="L255" s="123"/>
      <c r="M255" s="123"/>
      <c r="N255" s="123"/>
      <c r="O255" s="123"/>
      <c r="P255" s="123"/>
      <c r="Q255" s="123"/>
      <c r="R255" s="93"/>
      <c r="S255" s="93"/>
    </row>
    <row r="256" spans="1:19" x14ac:dyDescent="0.25">
      <c r="A256" s="148" t="s">
        <v>457</v>
      </c>
      <c r="B256" s="147"/>
      <c r="C256" s="147"/>
      <c r="D256" s="147"/>
      <c r="E256" s="147"/>
      <c r="F256" s="147"/>
      <c r="G256" s="147"/>
      <c r="H256" s="147"/>
      <c r="I256" s="147"/>
      <c r="J256" s="147"/>
      <c r="K256" s="122">
        <v>66</v>
      </c>
      <c r="L256" s="123"/>
      <c r="M256" s="123"/>
      <c r="N256" s="123"/>
      <c r="O256" s="123"/>
      <c r="P256" s="123"/>
      <c r="Q256" s="123"/>
      <c r="R256" s="93"/>
      <c r="S256" s="93"/>
    </row>
    <row r="257" spans="1:19" x14ac:dyDescent="0.25">
      <c r="A257" s="148" t="s">
        <v>458</v>
      </c>
      <c r="B257" s="147"/>
      <c r="C257" s="147"/>
      <c r="D257" s="147"/>
      <c r="E257" s="147"/>
      <c r="F257" s="147"/>
      <c r="G257" s="147"/>
      <c r="H257" s="147"/>
      <c r="I257" s="147"/>
      <c r="J257" s="147"/>
      <c r="K257" s="122">
        <v>150</v>
      </c>
      <c r="L257" s="123"/>
      <c r="M257" s="123"/>
      <c r="N257" s="123"/>
      <c r="O257" s="123"/>
      <c r="P257" s="123"/>
      <c r="Q257" s="123"/>
      <c r="R257" s="93"/>
      <c r="S257" s="93"/>
    </row>
    <row r="258" spans="1:19" x14ac:dyDescent="0.25">
      <c r="A258" s="148" t="s">
        <v>459</v>
      </c>
      <c r="B258" s="147"/>
      <c r="C258" s="147"/>
      <c r="D258" s="147"/>
      <c r="E258" s="147"/>
      <c r="F258" s="147"/>
      <c r="G258" s="147"/>
      <c r="H258" s="147"/>
      <c r="I258" s="147"/>
      <c r="J258" s="147"/>
      <c r="K258" s="122">
        <v>22415</v>
      </c>
      <c r="L258" s="123"/>
      <c r="M258" s="123"/>
      <c r="N258" s="123"/>
      <c r="O258" s="123"/>
      <c r="P258" s="123"/>
      <c r="Q258" s="123"/>
      <c r="R258" s="93"/>
      <c r="S258" s="93"/>
    </row>
    <row r="259" spans="1:19" x14ac:dyDescent="0.25">
      <c r="A259" s="148" t="s">
        <v>460</v>
      </c>
      <c r="B259" s="147"/>
      <c r="C259" s="147"/>
      <c r="D259" s="147"/>
      <c r="E259" s="147"/>
      <c r="F259" s="147"/>
      <c r="G259" s="147"/>
      <c r="H259" s="147"/>
      <c r="I259" s="147"/>
      <c r="J259" s="147"/>
      <c r="K259" s="122">
        <v>3</v>
      </c>
      <c r="L259" s="123"/>
      <c r="M259" s="123"/>
      <c r="N259" s="123"/>
      <c r="O259" s="123"/>
      <c r="P259" s="123"/>
      <c r="Q259" s="123"/>
      <c r="R259" s="93"/>
      <c r="S259" s="93"/>
    </row>
    <row r="260" spans="1:19" x14ac:dyDescent="0.25">
      <c r="A260" s="148" t="s">
        <v>461</v>
      </c>
      <c r="B260" s="147"/>
      <c r="C260" s="147"/>
      <c r="D260" s="147"/>
      <c r="E260" s="147"/>
      <c r="F260" s="147"/>
      <c r="G260" s="147"/>
      <c r="H260" s="147"/>
      <c r="I260" s="147"/>
      <c r="J260" s="147"/>
      <c r="K260" s="122">
        <v>984</v>
      </c>
      <c r="L260" s="123"/>
      <c r="M260" s="123"/>
      <c r="N260" s="123"/>
      <c r="O260" s="123"/>
      <c r="P260" s="123"/>
      <c r="Q260" s="123"/>
      <c r="R260" s="93"/>
      <c r="S260" s="93"/>
    </row>
    <row r="261" spans="1:19" x14ac:dyDescent="0.25">
      <c r="A261" s="148" t="s">
        <v>462</v>
      </c>
      <c r="B261" s="147"/>
      <c r="C261" s="147"/>
      <c r="D261" s="147"/>
      <c r="E261" s="147"/>
      <c r="F261" s="147"/>
      <c r="G261" s="147"/>
      <c r="H261" s="147"/>
      <c r="I261" s="147"/>
      <c r="J261" s="147"/>
      <c r="K261" s="122">
        <v>229</v>
      </c>
      <c r="L261" s="123"/>
      <c r="M261" s="123"/>
      <c r="N261" s="123"/>
      <c r="O261" s="123"/>
      <c r="P261" s="123"/>
      <c r="Q261" s="123"/>
      <c r="R261" s="93"/>
      <c r="S261" s="93"/>
    </row>
    <row r="262" spans="1:19" x14ac:dyDescent="0.25">
      <c r="A262" s="148" t="s">
        <v>8</v>
      </c>
      <c r="B262" s="147"/>
      <c r="C262" s="147"/>
      <c r="D262" s="147"/>
      <c r="E262" s="147"/>
      <c r="F262" s="147"/>
      <c r="G262" s="147"/>
      <c r="H262" s="147"/>
      <c r="I262" s="147"/>
      <c r="J262" s="147"/>
      <c r="K262" s="122">
        <v>17451</v>
      </c>
      <c r="L262" s="123"/>
      <c r="M262" s="123"/>
      <c r="N262" s="123"/>
      <c r="O262" s="123"/>
      <c r="P262" s="123"/>
      <c r="Q262" s="123"/>
      <c r="R262" s="93"/>
      <c r="S262" s="93"/>
    </row>
    <row r="263" spans="1:19" x14ac:dyDescent="0.25">
      <c r="A263" s="148" t="s">
        <v>26</v>
      </c>
      <c r="B263" s="147"/>
      <c r="C263" s="147"/>
      <c r="D263" s="147"/>
      <c r="E263" s="147"/>
      <c r="F263" s="147"/>
      <c r="G263" s="147"/>
      <c r="H263" s="147"/>
      <c r="I263" s="147"/>
      <c r="J263" s="147"/>
      <c r="K263" s="123"/>
      <c r="L263" s="123"/>
      <c r="M263" s="123"/>
      <c r="N263" s="123"/>
      <c r="O263" s="123"/>
      <c r="P263" s="123"/>
      <c r="Q263" s="123"/>
      <c r="R263" s="93"/>
      <c r="S263" s="93"/>
    </row>
    <row r="264" spans="1:19" x14ac:dyDescent="0.25">
      <c r="A264" s="148" t="s">
        <v>463</v>
      </c>
      <c r="B264" s="147"/>
      <c r="C264" s="147"/>
      <c r="D264" s="147"/>
      <c r="E264" s="147"/>
      <c r="F264" s="147"/>
      <c r="G264" s="147"/>
      <c r="H264" s="147"/>
      <c r="I264" s="147"/>
      <c r="J264" s="147"/>
      <c r="K264" s="122">
        <v>443</v>
      </c>
      <c r="L264" s="123"/>
      <c r="M264" s="123"/>
      <c r="N264" s="123"/>
      <c r="O264" s="123"/>
      <c r="P264" s="123"/>
      <c r="Q264" s="123"/>
      <c r="R264" s="93"/>
      <c r="S264" s="93"/>
    </row>
    <row r="265" spans="1:19" x14ac:dyDescent="0.25">
      <c r="A265" s="148" t="s">
        <v>464</v>
      </c>
      <c r="B265" s="147"/>
      <c r="C265" s="147"/>
      <c r="D265" s="147"/>
      <c r="E265" s="147"/>
      <c r="F265" s="147"/>
      <c r="G265" s="147"/>
      <c r="H265" s="147"/>
      <c r="I265" s="147"/>
      <c r="J265" s="147"/>
      <c r="K265" s="122">
        <v>60</v>
      </c>
      <c r="L265" s="123"/>
      <c r="M265" s="123"/>
      <c r="N265" s="123"/>
      <c r="O265" s="123"/>
      <c r="P265" s="123"/>
      <c r="Q265" s="123"/>
      <c r="R265" s="93"/>
      <c r="S265" s="93"/>
    </row>
    <row r="266" spans="1:19" x14ac:dyDescent="0.25">
      <c r="A266" s="148" t="s">
        <v>465</v>
      </c>
      <c r="B266" s="147"/>
      <c r="C266" s="147"/>
      <c r="D266" s="147"/>
      <c r="E266" s="147"/>
      <c r="F266" s="147"/>
      <c r="G266" s="147"/>
      <c r="H266" s="147"/>
      <c r="I266" s="147"/>
      <c r="J266" s="147"/>
      <c r="K266" s="122">
        <v>697</v>
      </c>
      <c r="L266" s="123"/>
      <c r="M266" s="123"/>
      <c r="N266" s="123"/>
      <c r="O266" s="123"/>
      <c r="P266" s="123"/>
      <c r="Q266" s="123"/>
      <c r="R266" s="93"/>
      <c r="S266" s="93"/>
    </row>
    <row r="267" spans="1:19" x14ac:dyDescent="0.25">
      <c r="A267" s="148" t="s">
        <v>466</v>
      </c>
      <c r="B267" s="147"/>
      <c r="C267" s="147"/>
      <c r="D267" s="147"/>
      <c r="E267" s="147"/>
      <c r="F267" s="147"/>
      <c r="G267" s="147"/>
      <c r="H267" s="147"/>
      <c r="I267" s="147"/>
      <c r="J267" s="147"/>
      <c r="K267" s="122">
        <v>15424</v>
      </c>
      <c r="L267" s="123"/>
      <c r="M267" s="123"/>
      <c r="N267" s="123"/>
      <c r="O267" s="123"/>
      <c r="P267" s="123"/>
      <c r="Q267" s="123"/>
      <c r="R267" s="93"/>
      <c r="S267" s="93"/>
    </row>
    <row r="268" spans="1:19" x14ac:dyDescent="0.25">
      <c r="A268" s="148" t="s">
        <v>467</v>
      </c>
      <c r="B268" s="147"/>
      <c r="C268" s="147"/>
      <c r="D268" s="147"/>
      <c r="E268" s="147"/>
      <c r="F268" s="147"/>
      <c r="G268" s="147"/>
      <c r="H268" s="147"/>
      <c r="I268" s="147"/>
      <c r="J268" s="147"/>
      <c r="K268" s="122">
        <v>674</v>
      </c>
      <c r="L268" s="123"/>
      <c r="M268" s="123"/>
      <c r="N268" s="123"/>
      <c r="O268" s="123"/>
      <c r="P268" s="123"/>
      <c r="Q268" s="123"/>
      <c r="R268" s="93"/>
      <c r="S268" s="93"/>
    </row>
    <row r="269" spans="1:19" x14ac:dyDescent="0.25">
      <c r="A269" s="148" t="s">
        <v>468</v>
      </c>
      <c r="B269" s="147"/>
      <c r="C269" s="147"/>
      <c r="D269" s="147"/>
      <c r="E269" s="147"/>
      <c r="F269" s="147"/>
      <c r="G269" s="147"/>
      <c r="H269" s="147"/>
      <c r="I269" s="147"/>
      <c r="J269" s="147"/>
      <c r="K269" s="122">
        <v>153</v>
      </c>
      <c r="L269" s="123"/>
      <c r="M269" s="123"/>
      <c r="N269" s="123"/>
      <c r="O269" s="123"/>
      <c r="P269" s="123"/>
      <c r="Q269" s="123"/>
      <c r="R269" s="93"/>
      <c r="S269" s="93"/>
    </row>
    <row r="270" spans="1:19" x14ac:dyDescent="0.25">
      <c r="A270" s="148" t="s">
        <v>9</v>
      </c>
      <c r="B270" s="147"/>
      <c r="C270" s="147"/>
      <c r="D270" s="147"/>
      <c r="E270" s="147"/>
      <c r="F270" s="147"/>
      <c r="G270" s="147"/>
      <c r="H270" s="147"/>
      <c r="I270" s="147"/>
      <c r="J270" s="147"/>
      <c r="K270" s="122">
        <v>403531</v>
      </c>
      <c r="L270" s="123"/>
      <c r="M270" s="123"/>
      <c r="N270" s="123"/>
      <c r="O270" s="123"/>
      <c r="P270" s="122">
        <v>1311.68</v>
      </c>
      <c r="Q270" s="123"/>
      <c r="R270" s="93"/>
      <c r="S270" s="93"/>
    </row>
    <row r="271" spans="1:19" x14ac:dyDescent="0.25">
      <c r="A271" s="148" t="s">
        <v>10</v>
      </c>
      <c r="B271" s="147"/>
      <c r="C271" s="147"/>
      <c r="D271" s="147"/>
      <c r="E271" s="147"/>
      <c r="F271" s="147"/>
      <c r="G271" s="147"/>
      <c r="H271" s="147"/>
      <c r="I271" s="147"/>
      <c r="J271" s="147"/>
      <c r="K271" s="123"/>
      <c r="L271" s="123"/>
      <c r="M271" s="123"/>
      <c r="N271" s="123"/>
      <c r="O271" s="123"/>
      <c r="P271" s="123"/>
      <c r="Q271" s="123"/>
      <c r="R271" s="93"/>
      <c r="S271" s="93"/>
    </row>
    <row r="272" spans="1:19" x14ac:dyDescent="0.25">
      <c r="A272" s="148" t="s">
        <v>11</v>
      </c>
      <c r="B272" s="147"/>
      <c r="C272" s="147"/>
      <c r="D272" s="147"/>
      <c r="E272" s="147"/>
      <c r="F272" s="147"/>
      <c r="G272" s="147"/>
      <c r="H272" s="147"/>
      <c r="I272" s="147"/>
      <c r="J272" s="147"/>
      <c r="K272" s="122">
        <v>279608</v>
      </c>
      <c r="L272" s="123"/>
      <c r="M272" s="123"/>
      <c r="N272" s="123"/>
      <c r="O272" s="123"/>
      <c r="P272" s="123"/>
      <c r="Q272" s="123"/>
      <c r="R272" s="93"/>
      <c r="S272" s="93"/>
    </row>
    <row r="273" spans="1:19" x14ac:dyDescent="0.25">
      <c r="A273" s="148" t="s">
        <v>12</v>
      </c>
      <c r="B273" s="147"/>
      <c r="C273" s="147"/>
      <c r="D273" s="147"/>
      <c r="E273" s="147"/>
      <c r="F273" s="147"/>
      <c r="G273" s="147"/>
      <c r="H273" s="147"/>
      <c r="I273" s="147"/>
      <c r="J273" s="147"/>
      <c r="K273" s="122">
        <f>48542-N241</f>
        <v>40236</v>
      </c>
      <c r="L273" s="123"/>
      <c r="M273" s="123"/>
      <c r="N273" s="123"/>
      <c r="O273" s="123"/>
      <c r="P273" s="123"/>
      <c r="Q273" s="123"/>
      <c r="R273" s="93"/>
      <c r="S273" s="93"/>
    </row>
    <row r="274" spans="1:19" x14ac:dyDescent="0.25">
      <c r="A274" s="148" t="s">
        <v>13</v>
      </c>
      <c r="B274" s="147"/>
      <c r="C274" s="147"/>
      <c r="D274" s="147"/>
      <c r="E274" s="147"/>
      <c r="F274" s="147"/>
      <c r="G274" s="147"/>
      <c r="H274" s="147"/>
      <c r="I274" s="147"/>
      <c r="J274" s="147"/>
      <c r="K274" s="122">
        <v>27034</v>
      </c>
      <c r="L274" s="123"/>
      <c r="M274" s="123"/>
      <c r="N274" s="123"/>
      <c r="O274" s="123"/>
      <c r="P274" s="123"/>
      <c r="Q274" s="123"/>
      <c r="R274" s="93"/>
      <c r="S274" s="93"/>
    </row>
    <row r="275" spans="1:19" x14ac:dyDescent="0.25">
      <c r="A275" s="148" t="s">
        <v>106</v>
      </c>
      <c r="B275" s="147"/>
      <c r="C275" s="147"/>
      <c r="D275" s="147"/>
      <c r="E275" s="147"/>
      <c r="F275" s="147"/>
      <c r="G275" s="147"/>
      <c r="H275" s="147"/>
      <c r="I275" s="147"/>
      <c r="J275" s="147"/>
      <c r="K275" s="122">
        <v>13699</v>
      </c>
      <c r="L275" s="123"/>
      <c r="M275" s="123"/>
      <c r="N275" s="123"/>
      <c r="O275" s="123"/>
      <c r="P275" s="123"/>
      <c r="Q275" s="123"/>
      <c r="R275" s="93"/>
      <c r="S275" s="93"/>
    </row>
    <row r="276" spans="1:19" x14ac:dyDescent="0.25">
      <c r="A276" s="148" t="s">
        <v>14</v>
      </c>
      <c r="B276" s="147"/>
      <c r="C276" s="147"/>
      <c r="D276" s="147"/>
      <c r="E276" s="147"/>
      <c r="F276" s="147"/>
      <c r="G276" s="147"/>
      <c r="H276" s="147"/>
      <c r="I276" s="147"/>
      <c r="J276" s="147"/>
      <c r="K276" s="122">
        <v>25503</v>
      </c>
      <c r="L276" s="123"/>
      <c r="M276" s="123"/>
      <c r="N276" s="123"/>
      <c r="O276" s="123"/>
      <c r="P276" s="123"/>
      <c r="Q276" s="123"/>
      <c r="R276" s="93"/>
      <c r="S276" s="93"/>
    </row>
    <row r="277" spans="1:19" x14ac:dyDescent="0.25">
      <c r="A277" s="148" t="s">
        <v>15</v>
      </c>
      <c r="B277" s="147"/>
      <c r="C277" s="147"/>
      <c r="D277" s="147"/>
      <c r="E277" s="147"/>
      <c r="F277" s="147"/>
      <c r="G277" s="147"/>
      <c r="H277" s="147"/>
      <c r="I277" s="147"/>
      <c r="J277" s="147"/>
      <c r="K277" s="122">
        <v>17451</v>
      </c>
      <c r="L277" s="123"/>
      <c r="M277" s="123"/>
      <c r="N277" s="123"/>
      <c r="O277" s="123"/>
      <c r="P277" s="123"/>
      <c r="Q277" s="123"/>
      <c r="R277" s="93"/>
      <c r="S277" s="93"/>
    </row>
    <row r="278" spans="1:19" x14ac:dyDescent="0.25">
      <c r="A278" s="150" t="s">
        <v>16</v>
      </c>
      <c r="B278" s="147"/>
      <c r="C278" s="147"/>
      <c r="D278" s="147"/>
      <c r="E278" s="147"/>
      <c r="F278" s="147"/>
      <c r="G278" s="147"/>
      <c r="H278" s="147"/>
      <c r="I278" s="147"/>
      <c r="J278" s="147"/>
      <c r="K278" s="125">
        <v>403531</v>
      </c>
      <c r="L278" s="123"/>
      <c r="M278" s="123"/>
      <c r="N278" s="123"/>
      <c r="O278" s="123"/>
      <c r="P278" s="125">
        <v>1311.68</v>
      </c>
      <c r="Q278" s="123"/>
      <c r="R278" s="93"/>
      <c r="S278" s="93"/>
    </row>
    <row r="279" spans="1:19" x14ac:dyDescent="0.25">
      <c r="A279" s="126"/>
      <c r="B279" s="127"/>
      <c r="C279" s="128"/>
      <c r="D279" s="129"/>
      <c r="E279" s="130"/>
      <c r="F279" s="131"/>
      <c r="G279" s="131"/>
      <c r="H279" s="131"/>
      <c r="I279" s="131"/>
      <c r="J279" s="131"/>
      <c r="K279" s="131"/>
      <c r="L279" s="131"/>
      <c r="M279" s="131"/>
      <c r="N279" s="131"/>
      <c r="O279" s="131"/>
      <c r="P279" s="131"/>
      <c r="Q279" s="131"/>
      <c r="R279" s="93"/>
      <c r="S279" s="93"/>
    </row>
    <row r="280" spans="1:19" x14ac:dyDescent="0.25">
      <c r="A280" s="126"/>
      <c r="B280" s="127"/>
      <c r="C280" s="128"/>
      <c r="D280" s="129"/>
      <c r="E280" s="130"/>
      <c r="F280" s="131"/>
      <c r="G280" s="131"/>
      <c r="H280" s="131"/>
      <c r="I280" s="131"/>
      <c r="J280" s="131"/>
      <c r="K280" s="131"/>
      <c r="L280" s="131"/>
      <c r="M280" s="131"/>
      <c r="N280" s="131"/>
      <c r="O280" s="131"/>
      <c r="P280" s="131"/>
      <c r="Q280" s="131"/>
      <c r="R280" s="93"/>
      <c r="S280" s="93"/>
    </row>
    <row r="281" spans="1:19" x14ac:dyDescent="0.25">
      <c r="A281" s="126"/>
      <c r="B281" s="126"/>
      <c r="C281" s="132" t="s">
        <v>469</v>
      </c>
      <c r="D281"/>
      <c r="E281"/>
      <c r="F281"/>
      <c r="G281" s="88"/>
      <c r="H281" s="88"/>
      <c r="I281" s="88"/>
      <c r="J281" s="88"/>
      <c r="K281" s="88"/>
      <c r="L281" s="88"/>
      <c r="M281" s="88"/>
      <c r="N281" s="88"/>
      <c r="O281" s="88"/>
      <c r="P281" s="88"/>
      <c r="Q281" s="88"/>
      <c r="R281" s="88"/>
      <c r="S281" s="74"/>
    </row>
    <row r="282" spans="1:19" x14ac:dyDescent="0.25">
      <c r="A282" s="126"/>
      <c r="B282" s="126"/>
      <c r="C282" s="85"/>
      <c r="D282" s="86"/>
      <c r="E282" s="87"/>
      <c r="F282" s="133"/>
      <c r="G282" s="88"/>
      <c r="H282" s="88"/>
      <c r="I282" s="88"/>
      <c r="J282" s="88"/>
      <c r="K282" s="88"/>
      <c r="L282" s="88"/>
      <c r="M282" s="88"/>
      <c r="N282" s="88"/>
      <c r="O282" s="88"/>
      <c r="P282" s="88"/>
      <c r="Q282" s="88"/>
      <c r="R282" s="88"/>
      <c r="S282" s="74"/>
    </row>
    <row r="283" spans="1:19" x14ac:dyDescent="0.25">
      <c r="A283" s="126"/>
      <c r="B283" s="126"/>
      <c r="C283" s="85"/>
      <c r="D283" s="86"/>
      <c r="E283" s="87"/>
      <c r="F283" s="133"/>
      <c r="G283" s="88"/>
      <c r="H283" s="88"/>
      <c r="I283" s="88"/>
      <c r="J283" s="88"/>
      <c r="K283" s="88"/>
      <c r="L283" s="88"/>
      <c r="M283" s="88"/>
      <c r="N283" s="88"/>
      <c r="O283" s="88"/>
      <c r="P283" s="88"/>
      <c r="Q283" s="88"/>
      <c r="R283" s="88"/>
      <c r="S283" s="74"/>
    </row>
    <row r="284" spans="1:19" x14ac:dyDescent="0.25">
      <c r="A284" s="126"/>
      <c r="B284" s="126"/>
      <c r="C284" s="76" t="s">
        <v>470</v>
      </c>
      <c r="D284" s="76"/>
      <c r="E284" s="76"/>
      <c r="F284" s="88"/>
      <c r="G284" s="134" t="s">
        <v>471</v>
      </c>
      <c r="H284" s="134"/>
      <c r="I284" s="134"/>
      <c r="J284" s="134"/>
      <c r="K284" s="134"/>
      <c r="L284" s="134"/>
      <c r="M284" s="134"/>
      <c r="N284" s="134"/>
      <c r="O284" s="134"/>
      <c r="P284" s="134"/>
      <c r="Q284" s="134"/>
      <c r="S284" s="135"/>
    </row>
    <row r="285" spans="1:19" x14ac:dyDescent="0.25">
      <c r="A285" s="126"/>
      <c r="B285" s="126"/>
      <c r="C285" s="86"/>
      <c r="D285" s="87"/>
      <c r="E285" s="133"/>
      <c r="F285" s="88"/>
      <c r="G285" s="153" t="s">
        <v>472</v>
      </c>
      <c r="H285" s="153"/>
      <c r="I285" s="83"/>
      <c r="J285" s="76"/>
      <c r="K285" s="76"/>
      <c r="L285" s="76"/>
      <c r="M285" s="76"/>
      <c r="N285" s="76"/>
      <c r="O285" s="89"/>
      <c r="P285" s="89"/>
      <c r="Q285" s="89"/>
      <c r="S285" s="135"/>
    </row>
    <row r="286" spans="1:19" x14ac:dyDescent="0.25">
      <c r="A286" s="126"/>
      <c r="B286" s="126"/>
      <c r="C286" s="86"/>
      <c r="D286" s="87"/>
      <c r="E286" s="133"/>
      <c r="F286" s="88"/>
      <c r="G286" s="154" t="s">
        <v>473</v>
      </c>
      <c r="H286" s="154"/>
      <c r="I286" s="154"/>
      <c r="J286" s="154"/>
      <c r="K286" s="154"/>
      <c r="L286" s="154"/>
      <c r="M286" s="154"/>
      <c r="N286" s="154"/>
      <c r="O286" s="154"/>
      <c r="P286" s="154"/>
      <c r="Q286" s="154"/>
      <c r="R286" s="154"/>
      <c r="S286" s="154"/>
    </row>
    <row r="287" spans="1:19" x14ac:dyDescent="0.25">
      <c r="A287" s="126"/>
      <c r="B287" s="127"/>
      <c r="C287" s="128"/>
      <c r="D287" s="129"/>
      <c r="E287" s="130"/>
      <c r="F287" s="131"/>
      <c r="G287" s="131"/>
      <c r="H287" s="131"/>
      <c r="I287" s="131"/>
      <c r="J287" s="131"/>
      <c r="K287" s="131"/>
      <c r="L287" s="131"/>
      <c r="M287" s="131"/>
      <c r="N287" s="131"/>
      <c r="O287" s="131"/>
      <c r="P287" s="131"/>
      <c r="Q287" s="131"/>
      <c r="R287" s="93"/>
      <c r="S287" s="93"/>
    </row>
    <row r="288" spans="1:19" x14ac:dyDescent="0.25">
      <c r="A288" s="126"/>
      <c r="B288" s="127"/>
      <c r="C288" s="128"/>
      <c r="D288" s="129"/>
      <c r="E288" s="130"/>
      <c r="F288" s="131"/>
      <c r="G288" s="131"/>
      <c r="H288" s="131"/>
      <c r="I288" s="131"/>
      <c r="J288" s="131"/>
      <c r="K288" s="131"/>
      <c r="L288" s="131"/>
      <c r="M288" s="131"/>
      <c r="N288" s="131"/>
      <c r="O288" s="131"/>
      <c r="P288" s="131"/>
      <c r="Q288" s="131"/>
      <c r="R288" s="93"/>
      <c r="S288" s="93"/>
    </row>
    <row r="289" spans="1:19" x14ac:dyDescent="0.25">
      <c r="A289" s="126"/>
      <c r="B289" s="127"/>
      <c r="C289" s="128"/>
      <c r="D289" s="129"/>
      <c r="E289" s="130"/>
      <c r="F289" s="131"/>
      <c r="G289" s="131"/>
      <c r="H289" s="131"/>
      <c r="I289" s="131"/>
      <c r="J289" s="131"/>
      <c r="K289" s="131"/>
      <c r="L289" s="131"/>
      <c r="M289" s="131"/>
      <c r="N289" s="131"/>
      <c r="O289" s="131"/>
      <c r="P289" s="131"/>
      <c r="Q289" s="131"/>
      <c r="R289" s="93"/>
      <c r="S289" s="93"/>
    </row>
  </sheetData>
  <mergeCells count="101">
    <mergeCell ref="A278:J278"/>
    <mergeCell ref="G285:H285"/>
    <mergeCell ref="G286:S286"/>
    <mergeCell ref="A273:J273"/>
    <mergeCell ref="A274:J274"/>
    <mergeCell ref="A275:J275"/>
    <mergeCell ref="A276:J276"/>
    <mergeCell ref="A277:J277"/>
    <mergeCell ref="A268:J268"/>
    <mergeCell ref="A269:J269"/>
    <mergeCell ref="A270:J270"/>
    <mergeCell ref="A271:J271"/>
    <mergeCell ref="A272:J272"/>
    <mergeCell ref="A263:J263"/>
    <mergeCell ref="A264:J264"/>
    <mergeCell ref="A265:J265"/>
    <mergeCell ref="A266:J266"/>
    <mergeCell ref="A267:J267"/>
    <mergeCell ref="A258:J258"/>
    <mergeCell ref="A259:J259"/>
    <mergeCell ref="A260:J260"/>
    <mergeCell ref="A261:J261"/>
    <mergeCell ref="A262:J262"/>
    <mergeCell ref="A253:J253"/>
    <mergeCell ref="A254:J254"/>
    <mergeCell ref="A255:J255"/>
    <mergeCell ref="A256:J256"/>
    <mergeCell ref="A257:J257"/>
    <mergeCell ref="A248:J248"/>
    <mergeCell ref="A249:J249"/>
    <mergeCell ref="A250:J250"/>
    <mergeCell ref="A251:J251"/>
    <mergeCell ref="A252:J252"/>
    <mergeCell ref="A243:J243"/>
    <mergeCell ref="A244:J244"/>
    <mergeCell ref="A245:J245"/>
    <mergeCell ref="A246:J246"/>
    <mergeCell ref="A247:J247"/>
    <mergeCell ref="A238:J238"/>
    <mergeCell ref="A239:Q239"/>
    <mergeCell ref="A240:J240"/>
    <mergeCell ref="A241:J241"/>
    <mergeCell ref="A242:J242"/>
    <mergeCell ref="A225:Q225"/>
    <mergeCell ref="A234:J234"/>
    <mergeCell ref="A235:J235"/>
    <mergeCell ref="A236:J236"/>
    <mergeCell ref="A237:J237"/>
    <mergeCell ref="A220:J220"/>
    <mergeCell ref="A221:J221"/>
    <mergeCell ref="A222:J222"/>
    <mergeCell ref="A223:J223"/>
    <mergeCell ref="A224:J224"/>
    <mergeCell ref="A204:J204"/>
    <mergeCell ref="A205:J205"/>
    <mergeCell ref="A206:Q206"/>
    <mergeCell ref="A207:Q207"/>
    <mergeCell ref="A212:Q212"/>
    <mergeCell ref="A173:J173"/>
    <mergeCell ref="A174:Q174"/>
    <mergeCell ref="A201:J201"/>
    <mergeCell ref="A202:J202"/>
    <mergeCell ref="A203:J203"/>
    <mergeCell ref="A153:Q153"/>
    <mergeCell ref="A169:J169"/>
    <mergeCell ref="A170:J170"/>
    <mergeCell ref="A171:J171"/>
    <mergeCell ref="A172:J172"/>
    <mergeCell ref="A40:J40"/>
    <mergeCell ref="A41:Q41"/>
    <mergeCell ref="A42:Q42"/>
    <mergeCell ref="A80:Q80"/>
    <mergeCell ref="A105:Q105"/>
    <mergeCell ref="A30:Q30"/>
    <mergeCell ref="A36:J36"/>
    <mergeCell ref="A37:J37"/>
    <mergeCell ref="A38:J38"/>
    <mergeCell ref="A39:J39"/>
    <mergeCell ref="O26:O28"/>
    <mergeCell ref="P26:P28"/>
    <mergeCell ref="Q26:Q28"/>
    <mergeCell ref="F27:F28"/>
    <mergeCell ref="G27:I27"/>
    <mergeCell ref="J27:J28"/>
    <mergeCell ref="K27:K28"/>
    <mergeCell ref="L27:N27"/>
    <mergeCell ref="E1:I1"/>
    <mergeCell ref="J15:K15"/>
    <mergeCell ref="J16:K16"/>
    <mergeCell ref="J17:K17"/>
    <mergeCell ref="J18:K18"/>
    <mergeCell ref="J19:K19"/>
    <mergeCell ref="J20:K20"/>
    <mergeCell ref="J21:K21"/>
    <mergeCell ref="A26:A28"/>
    <mergeCell ref="B26:B28"/>
    <mergeCell ref="C26:C28"/>
    <mergeCell ref="D26:D28"/>
    <mergeCell ref="E26:E28"/>
    <mergeCell ref="F26:I26"/>
    <mergeCell ref="J26:N26"/>
  </mergeCells>
  <pageMargins left="0.23622047244094491" right="0.19685039370078741" top="0.51181102362204722" bottom="0.62992125984251968" header="0.31496062992125984" footer="0.23622047244094491"/>
  <pageSetup paperSize="9" fitToHeight="10000" orientation="landscape" r:id="rId1"/>
  <headerFooter alignWithMargins="0">
    <oddFooter>&amp;L0503.002.292 А/3-СМ.ЛС
312-2609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5"/>
  <sheetViews>
    <sheetView showZeros="0" tabSelected="1" topLeftCell="D1" zoomScale="80" zoomScaleNormal="80" workbookViewId="0">
      <selection sqref="A1:R23"/>
    </sheetView>
  </sheetViews>
  <sheetFormatPr defaultColWidth="9.109375" defaultRowHeight="15.6" x14ac:dyDescent="0.3"/>
  <cols>
    <col min="1" max="1" width="44.109375" style="12" customWidth="1"/>
    <col min="2" max="4" width="15.6640625" style="49" customWidth="1"/>
    <col min="5" max="5" width="11.6640625" style="49" customWidth="1"/>
    <col min="6" max="8" width="15.6640625" style="49" customWidth="1"/>
    <col min="9" max="9" width="11.6640625" style="49" customWidth="1"/>
    <col min="10" max="12" width="15.6640625" style="49" customWidth="1"/>
    <col min="13" max="13" width="11.6640625" style="49" customWidth="1"/>
    <col min="14" max="14" width="18" style="49" customWidth="1"/>
    <col min="15" max="15" width="20.44140625" style="54" customWidth="1"/>
    <col min="16" max="17" width="15.6640625" style="49" customWidth="1"/>
    <col min="18" max="18" width="11.88671875" style="49" customWidth="1"/>
    <col min="19" max="19" width="11.44140625" style="10" customWidth="1"/>
    <col min="20" max="20" width="17.33203125" style="10" customWidth="1"/>
    <col min="21" max="16384" width="9.109375" style="10"/>
  </cols>
  <sheetData>
    <row r="1" spans="1:20" ht="18.75" customHeight="1" x14ac:dyDescent="0.3">
      <c r="A1" s="157" t="s">
        <v>483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</row>
    <row r="2" spans="1:20" ht="18.75" customHeight="1" x14ac:dyDescent="0.3">
      <c r="A2" s="157" t="s">
        <v>474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</row>
    <row r="3" spans="1:20" ht="15" customHeight="1" x14ac:dyDescent="0.35">
      <c r="A3" s="158"/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47"/>
      <c r="R3" s="47"/>
    </row>
    <row r="4" spans="1:20" s="26" customFormat="1" ht="35.25" customHeight="1" x14ac:dyDescent="0.25">
      <c r="A4" s="159" t="s">
        <v>46</v>
      </c>
      <c r="B4" s="160" t="s">
        <v>45</v>
      </c>
      <c r="C4" s="161"/>
      <c r="D4" s="161"/>
      <c r="E4" s="162"/>
      <c r="F4" s="160" t="s">
        <v>44</v>
      </c>
      <c r="G4" s="161"/>
      <c r="H4" s="161"/>
      <c r="I4" s="162"/>
      <c r="J4" s="160" t="s">
        <v>43</v>
      </c>
      <c r="K4" s="161"/>
      <c r="L4" s="161"/>
      <c r="M4" s="162"/>
      <c r="N4" s="156" t="s">
        <v>22</v>
      </c>
      <c r="O4" s="156" t="s">
        <v>23</v>
      </c>
      <c r="P4" s="156" t="s">
        <v>42</v>
      </c>
      <c r="Q4" s="156"/>
      <c r="R4" s="156"/>
    </row>
    <row r="5" spans="1:20" s="26" customFormat="1" ht="73.5" customHeight="1" x14ac:dyDescent="0.25">
      <c r="A5" s="159"/>
      <c r="B5" s="27" t="s">
        <v>3</v>
      </c>
      <c r="C5" s="27" t="s">
        <v>41</v>
      </c>
      <c r="D5" s="27" t="s">
        <v>40</v>
      </c>
      <c r="E5" s="27" t="s">
        <v>39</v>
      </c>
      <c r="F5" s="27" t="s">
        <v>3</v>
      </c>
      <c r="G5" s="27" t="s">
        <v>41</v>
      </c>
      <c r="H5" s="27" t="s">
        <v>40</v>
      </c>
      <c r="I5" s="27" t="s">
        <v>39</v>
      </c>
      <c r="J5" s="27" t="s">
        <v>3</v>
      </c>
      <c r="K5" s="27" t="s">
        <v>41</v>
      </c>
      <c r="L5" s="27" t="s">
        <v>40</v>
      </c>
      <c r="M5" s="27" t="s">
        <v>39</v>
      </c>
      <c r="N5" s="156"/>
      <c r="O5" s="156"/>
      <c r="P5" s="27" t="s">
        <v>41</v>
      </c>
      <c r="Q5" s="27" t="s">
        <v>40</v>
      </c>
      <c r="R5" s="27" t="s">
        <v>39</v>
      </c>
    </row>
    <row r="6" spans="1:20" s="24" customFormat="1" x14ac:dyDescent="0.25">
      <c r="A6" s="25">
        <v>1</v>
      </c>
      <c r="B6" s="25">
        <v>2</v>
      </c>
      <c r="C6" s="25">
        <v>3</v>
      </c>
      <c r="D6" s="25">
        <v>4</v>
      </c>
      <c r="E6" s="25">
        <v>5</v>
      </c>
      <c r="F6" s="25">
        <v>6</v>
      </c>
      <c r="G6" s="25">
        <v>7</v>
      </c>
      <c r="H6" s="25">
        <v>8</v>
      </c>
      <c r="I6" s="25">
        <v>9</v>
      </c>
      <c r="J6" s="25">
        <v>10</v>
      </c>
      <c r="K6" s="25">
        <v>11</v>
      </c>
      <c r="L6" s="25">
        <v>12</v>
      </c>
      <c r="M6" s="25">
        <v>13</v>
      </c>
      <c r="N6" s="25">
        <v>14</v>
      </c>
      <c r="O6" s="25">
        <v>15</v>
      </c>
      <c r="P6" s="25">
        <v>16</v>
      </c>
      <c r="Q6" s="25">
        <v>17</v>
      </c>
      <c r="R6" s="25">
        <v>18</v>
      </c>
    </row>
    <row r="7" spans="1:20" s="24" customFormat="1" ht="63.75" customHeight="1" x14ac:dyDescent="0.25">
      <c r="A7" s="57" t="s">
        <v>476</v>
      </c>
      <c r="B7" s="46">
        <f t="shared" ref="B7" si="0">SUM(C7:E7)</f>
        <v>403531</v>
      </c>
      <c r="C7" s="46">
        <f>18674+368887</f>
        <v>387561</v>
      </c>
      <c r="D7" s="136">
        <v>13699</v>
      </c>
      <c r="E7" s="136">
        <v>2271</v>
      </c>
      <c r="F7" s="46">
        <f t="shared" ref="F7" si="1">SUM(G7:I7)</f>
        <v>403531</v>
      </c>
      <c r="G7" s="46">
        <f>C7</f>
        <v>387561</v>
      </c>
      <c r="H7" s="46">
        <f t="shared" ref="H7:I7" si="2">D7</f>
        <v>13699</v>
      </c>
      <c r="I7" s="46">
        <f t="shared" si="2"/>
        <v>2271</v>
      </c>
      <c r="J7" s="46">
        <f t="shared" ref="J7" si="3">SUM(K7:M7)</f>
        <v>403531</v>
      </c>
      <c r="K7" s="46">
        <f>P7</f>
        <v>387561</v>
      </c>
      <c r="L7" s="46">
        <f t="shared" ref="L7:M7" si="4">Q7</f>
        <v>13699</v>
      </c>
      <c r="M7" s="46">
        <f t="shared" si="4"/>
        <v>2271</v>
      </c>
      <c r="N7" s="46"/>
      <c r="O7" s="25" t="s">
        <v>482</v>
      </c>
      <c r="P7" s="46">
        <f>G7</f>
        <v>387561</v>
      </c>
      <c r="Q7" s="46">
        <f t="shared" ref="Q7:R7" si="5">H7</f>
        <v>13699</v>
      </c>
      <c r="R7" s="46">
        <f t="shared" si="5"/>
        <v>2271</v>
      </c>
    </row>
    <row r="8" spans="1:20" s="18" customFormat="1" ht="24.9" customHeight="1" x14ac:dyDescent="0.3">
      <c r="A8" s="23" t="s">
        <v>38</v>
      </c>
      <c r="B8" s="19">
        <f t="shared" ref="B8:M8" si="6">SUM(B7:B7)</f>
        <v>403531</v>
      </c>
      <c r="C8" s="19">
        <f t="shared" si="6"/>
        <v>387561</v>
      </c>
      <c r="D8" s="19">
        <f t="shared" si="6"/>
        <v>13699</v>
      </c>
      <c r="E8" s="19">
        <f t="shared" si="6"/>
        <v>2271</v>
      </c>
      <c r="F8" s="19">
        <f t="shared" si="6"/>
        <v>403531</v>
      </c>
      <c r="G8" s="19">
        <f t="shared" si="6"/>
        <v>387561</v>
      </c>
      <c r="H8" s="19">
        <f t="shared" si="6"/>
        <v>13699</v>
      </c>
      <c r="I8" s="19">
        <f t="shared" si="6"/>
        <v>2271</v>
      </c>
      <c r="J8" s="19">
        <f t="shared" si="6"/>
        <v>403531</v>
      </c>
      <c r="K8" s="19">
        <f t="shared" si="6"/>
        <v>387561</v>
      </c>
      <c r="L8" s="19">
        <f t="shared" si="6"/>
        <v>13699</v>
      </c>
      <c r="M8" s="19">
        <f t="shared" si="6"/>
        <v>2271</v>
      </c>
      <c r="N8" s="19">
        <f>SUM(P8:R8)</f>
        <v>403531</v>
      </c>
      <c r="O8" s="19"/>
      <c r="P8" s="19">
        <f>SUM(P7:P7)</f>
        <v>387561</v>
      </c>
      <c r="Q8" s="19">
        <f>SUM(Q7:Q7)</f>
        <v>13699</v>
      </c>
      <c r="R8" s="19">
        <f>SUM(R7:R7)</f>
        <v>2271</v>
      </c>
      <c r="S8" s="22"/>
    </row>
    <row r="9" spans="1:20" s="18" customFormat="1" ht="24.9" customHeight="1" x14ac:dyDescent="0.3">
      <c r="A9" s="20" t="s">
        <v>37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>
        <f t="shared" ref="N9:N11" si="7">SUM(P9:R9)</f>
        <v>2295034</v>
      </c>
      <c r="O9" s="19"/>
      <c r="P9" s="19">
        <f>ROUND(P8*5.73,0)</f>
        <v>2220725</v>
      </c>
      <c r="Q9" s="19">
        <f>ROUND(Q8*3.76,0)</f>
        <v>51508</v>
      </c>
      <c r="R9" s="19">
        <f>ROUND(R8*10.04,0)</f>
        <v>22801</v>
      </c>
    </row>
    <row r="10" spans="1:20" ht="24.9" customHeight="1" x14ac:dyDescent="0.3">
      <c r="A10" s="21" t="s">
        <v>24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>
        <f t="shared" si="7"/>
        <v>413106.12</v>
      </c>
      <c r="O10" s="56"/>
      <c r="P10" s="46">
        <f>ROUND(P9*18%,2)</f>
        <v>399730.5</v>
      </c>
      <c r="Q10" s="46">
        <f>ROUND(Q9*18%,2)</f>
        <v>9271.44</v>
      </c>
      <c r="R10" s="46">
        <f>ROUND(R9*18%,2)</f>
        <v>4104.18</v>
      </c>
    </row>
    <row r="11" spans="1:20" s="18" customFormat="1" ht="24.9" customHeight="1" x14ac:dyDescent="0.3">
      <c r="A11" s="20" t="s">
        <v>36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>
        <f>SUM(N9:N10)</f>
        <v>2708140.12</v>
      </c>
      <c r="O11" s="19"/>
      <c r="P11" s="19">
        <f>SUM(P9:P10)</f>
        <v>2620455.5</v>
      </c>
      <c r="Q11" s="19">
        <f>SUM(Q9:Q10)</f>
        <v>60779.44</v>
      </c>
      <c r="R11" s="19">
        <f>SUM(R9:R10)</f>
        <v>26905.18</v>
      </c>
    </row>
    <row r="12" spans="1:20" ht="20.25" customHeight="1" x14ac:dyDescent="0.3">
      <c r="P12" s="17">
        <v>60000000</v>
      </c>
      <c r="T12" s="16"/>
    </row>
    <row r="13" spans="1:20" ht="24.9" customHeight="1" x14ac:dyDescent="0.3">
      <c r="A13" s="163" t="s">
        <v>35</v>
      </c>
      <c r="B13" s="163"/>
      <c r="C13" s="163"/>
      <c r="D13" s="163"/>
      <c r="E13" s="163"/>
      <c r="F13" s="163"/>
      <c r="G13" s="163"/>
      <c r="H13" s="163"/>
      <c r="I13" s="163"/>
      <c r="J13" s="163"/>
      <c r="K13" s="163"/>
      <c r="L13" s="163"/>
      <c r="M13" s="163"/>
      <c r="N13" s="163"/>
      <c r="O13" s="163"/>
      <c r="P13" s="163"/>
      <c r="Q13" s="15">
        <f>P12-P11</f>
        <v>57379544.5</v>
      </c>
      <c r="R13" s="48"/>
      <c r="S13" s="12"/>
      <c r="T13" s="12"/>
    </row>
    <row r="14" spans="1:20" ht="24.9" customHeight="1" x14ac:dyDescent="0.3">
      <c r="A14" s="163" t="s">
        <v>478</v>
      </c>
      <c r="B14" s="163"/>
      <c r="C14" s="163"/>
      <c r="D14" s="163"/>
      <c r="E14" s="163"/>
      <c r="F14" s="163"/>
      <c r="G14" s="163"/>
      <c r="H14" s="163"/>
      <c r="I14" s="163"/>
      <c r="J14" s="163"/>
      <c r="K14" s="163"/>
      <c r="L14" s="163"/>
      <c r="M14" s="163"/>
      <c r="N14" s="163"/>
      <c r="O14" s="163"/>
      <c r="P14" s="163"/>
      <c r="Q14" s="48"/>
      <c r="R14" s="48"/>
      <c r="S14" s="12"/>
      <c r="T14" s="12"/>
    </row>
    <row r="15" spans="1:20" ht="26.25" customHeight="1" x14ac:dyDescent="0.3">
      <c r="A15" s="164" t="s">
        <v>479</v>
      </c>
      <c r="B15" s="164"/>
      <c r="C15" s="164"/>
      <c r="D15" s="164"/>
      <c r="E15" s="164"/>
      <c r="F15" s="164"/>
      <c r="G15" s="164"/>
      <c r="H15" s="164"/>
      <c r="I15" s="164"/>
      <c r="J15" s="164"/>
    </row>
    <row r="16" spans="1:20" ht="26.25" customHeight="1" x14ac:dyDescent="0.3">
      <c r="A16" s="164" t="s">
        <v>480</v>
      </c>
      <c r="B16" s="164"/>
      <c r="C16" s="164"/>
      <c r="D16" s="164"/>
      <c r="E16" s="164"/>
      <c r="F16" s="164"/>
      <c r="G16" s="164"/>
      <c r="H16" s="164"/>
      <c r="I16" s="164"/>
      <c r="J16" s="164"/>
      <c r="K16" s="164"/>
      <c r="L16" s="164"/>
      <c r="M16" s="164"/>
      <c r="N16" s="90"/>
      <c r="O16" s="90"/>
      <c r="P16" s="90"/>
      <c r="Q16" s="90"/>
      <c r="R16" s="90"/>
    </row>
    <row r="17" spans="1:18" ht="12.75" customHeight="1" x14ac:dyDescent="0.3"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</row>
    <row r="18" spans="1:18" s="45" customFormat="1" ht="18.75" customHeight="1" x14ac:dyDescent="0.35">
      <c r="A18" s="155" t="s">
        <v>60</v>
      </c>
      <c r="B18" s="155"/>
      <c r="C18" s="155"/>
      <c r="O18" s="14"/>
      <c r="P18" s="14"/>
      <c r="Q18" s="14"/>
      <c r="R18" s="14"/>
    </row>
    <row r="19" spans="1:18" s="45" customFormat="1" ht="18.75" customHeight="1" x14ac:dyDescent="0.35">
      <c r="A19" s="155" t="s">
        <v>21</v>
      </c>
      <c r="B19" s="155"/>
      <c r="C19" s="155"/>
      <c r="G19" s="51"/>
      <c r="H19" s="167" t="s">
        <v>33</v>
      </c>
      <c r="I19" s="167"/>
      <c r="J19" s="51"/>
      <c r="O19" s="55"/>
      <c r="P19" s="14"/>
      <c r="Q19" s="14"/>
      <c r="R19" s="14"/>
    </row>
    <row r="20" spans="1:18" ht="18.75" customHeight="1" x14ac:dyDescent="0.3">
      <c r="H20" s="165"/>
      <c r="I20" s="165"/>
    </row>
    <row r="21" spans="1:18" s="45" customFormat="1" ht="19.5" customHeight="1" x14ac:dyDescent="0.35">
      <c r="A21" s="155" t="s">
        <v>25</v>
      </c>
      <c r="B21" s="155"/>
      <c r="C21" s="58"/>
      <c r="D21" s="58"/>
      <c r="E21" s="58"/>
      <c r="F21" s="58"/>
      <c r="G21" s="58"/>
      <c r="H21" s="166" t="s">
        <v>76</v>
      </c>
      <c r="I21" s="166"/>
      <c r="J21" s="58"/>
      <c r="K21" s="58"/>
      <c r="L21" s="58"/>
      <c r="M21" s="58"/>
      <c r="N21" s="58"/>
      <c r="O21" s="58"/>
      <c r="P21" s="58"/>
      <c r="Q21" s="58"/>
      <c r="R21" s="58"/>
    </row>
    <row r="22" spans="1:18" x14ac:dyDescent="0.3">
      <c r="H22" s="165"/>
      <c r="I22" s="165"/>
    </row>
    <row r="23" spans="1:18" s="45" customFormat="1" ht="18" x14ac:dyDescent="0.35">
      <c r="A23" s="48" t="s">
        <v>71</v>
      </c>
      <c r="B23" s="14"/>
      <c r="C23" s="14"/>
      <c r="D23" s="14"/>
      <c r="E23" s="14"/>
      <c r="F23" s="14"/>
      <c r="G23" s="14"/>
      <c r="H23" s="50" t="s">
        <v>72</v>
      </c>
      <c r="I23" s="14"/>
      <c r="J23" s="14"/>
      <c r="K23" s="14"/>
      <c r="L23" s="14"/>
      <c r="M23" s="14"/>
      <c r="N23" s="14"/>
      <c r="O23" s="14"/>
      <c r="P23" s="14"/>
      <c r="Q23" s="14"/>
      <c r="R23" s="14"/>
    </row>
    <row r="25" spans="1:18" x14ac:dyDescent="0.3">
      <c r="M25" s="49" t="s">
        <v>34</v>
      </c>
    </row>
  </sheetData>
  <mergeCells count="21">
    <mergeCell ref="H20:I20"/>
    <mergeCell ref="H21:I21"/>
    <mergeCell ref="H22:I22"/>
    <mergeCell ref="A21:B21"/>
    <mergeCell ref="A19:C19"/>
    <mergeCell ref="H19:I19"/>
    <mergeCell ref="A18:C18"/>
    <mergeCell ref="N4:N5"/>
    <mergeCell ref="A1:R1"/>
    <mergeCell ref="A2:R2"/>
    <mergeCell ref="A3:P3"/>
    <mergeCell ref="A4:A5"/>
    <mergeCell ref="B4:E4"/>
    <mergeCell ref="A13:P13"/>
    <mergeCell ref="F4:I4"/>
    <mergeCell ref="P4:R4"/>
    <mergeCell ref="A14:P14"/>
    <mergeCell ref="O4:O5"/>
    <mergeCell ref="J4:M4"/>
    <mergeCell ref="A15:J15"/>
    <mergeCell ref="A16:M16"/>
  </mergeCells>
  <pageMargins left="0.39370078740157483" right="0.19685039370078741" top="0.19685039370078741" bottom="0" header="0.31496062992125984" footer="0.31496062992125984"/>
  <pageSetup paperSize="9" scale="47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5"/>
  <sheetViews>
    <sheetView topLeftCell="A4" workbookViewId="0">
      <selection activeCell="G24" sqref="G24"/>
    </sheetView>
  </sheetViews>
  <sheetFormatPr defaultColWidth="9.109375" defaultRowHeight="13.8" x14ac:dyDescent="0.25"/>
  <cols>
    <col min="1" max="1" width="9.5546875" style="28" customWidth="1"/>
    <col min="2" max="2" width="7.44140625" style="28" customWidth="1"/>
    <col min="3" max="3" width="23" style="28" customWidth="1"/>
    <col min="4" max="4" width="9.109375" style="28"/>
    <col min="5" max="5" width="12.33203125" style="28" customWidth="1"/>
    <col min="6" max="6" width="19.88671875" style="28" customWidth="1"/>
    <col min="7" max="7" width="18" style="28" customWidth="1"/>
    <col min="8" max="16384" width="9.109375" style="28"/>
  </cols>
  <sheetData>
    <row r="1" spans="1:7" ht="15.6" x14ac:dyDescent="0.3">
      <c r="G1" s="44"/>
    </row>
    <row r="2" spans="1:7" ht="15.6" x14ac:dyDescent="0.3">
      <c r="G2" s="44"/>
    </row>
    <row r="3" spans="1:7" ht="15.6" x14ac:dyDescent="0.25">
      <c r="G3" s="40"/>
    </row>
    <row r="4" spans="1:7" ht="15.6" x14ac:dyDescent="0.25">
      <c r="G4" s="40"/>
    </row>
    <row r="5" spans="1:7" ht="18" x14ac:dyDescent="0.35">
      <c r="A5" s="168" t="s">
        <v>58</v>
      </c>
      <c r="B5" s="168"/>
      <c r="C5" s="168"/>
      <c r="D5" s="168"/>
      <c r="E5" s="168"/>
      <c r="F5" s="168"/>
      <c r="G5" s="168"/>
    </row>
    <row r="6" spans="1:7" ht="63" customHeight="1" x14ac:dyDescent="0.25">
      <c r="A6" s="169" t="s">
        <v>475</v>
      </c>
      <c r="B6" s="169"/>
      <c r="C6" s="169"/>
      <c r="D6" s="169"/>
      <c r="E6" s="169"/>
      <c r="F6" s="169"/>
      <c r="G6" s="169"/>
    </row>
    <row r="7" spans="1:7" ht="18" x14ac:dyDescent="0.35">
      <c r="A7" s="168" t="s">
        <v>59</v>
      </c>
      <c r="B7" s="168"/>
      <c r="C7" s="168"/>
      <c r="D7" s="168"/>
      <c r="E7" s="168"/>
      <c r="F7" s="168"/>
      <c r="G7" s="168"/>
    </row>
    <row r="8" spans="1:7" ht="15.6" x14ac:dyDescent="0.3">
      <c r="A8" s="182"/>
      <c r="B8" s="182"/>
      <c r="C8" s="182"/>
      <c r="D8" s="182"/>
      <c r="E8" s="182"/>
      <c r="F8" s="182"/>
      <c r="G8" s="182"/>
    </row>
    <row r="9" spans="1:7" ht="15.6" x14ac:dyDescent="0.3">
      <c r="A9" s="187" t="s">
        <v>477</v>
      </c>
      <c r="B9" s="187"/>
      <c r="C9" s="187"/>
      <c r="D9" s="187"/>
      <c r="E9" s="187"/>
      <c r="F9" s="29"/>
      <c r="G9" s="29"/>
    </row>
    <row r="10" spans="1:7" ht="15.6" x14ac:dyDescent="0.3">
      <c r="A10" s="29"/>
      <c r="B10" s="29"/>
      <c r="C10" s="29"/>
      <c r="D10" s="29"/>
      <c r="E10" s="29"/>
      <c r="F10" s="39"/>
      <c r="G10" s="38" t="s">
        <v>57</v>
      </c>
    </row>
    <row r="11" spans="1:7" ht="12.75" customHeight="1" x14ac:dyDescent="0.25">
      <c r="A11" s="172" t="s">
        <v>56</v>
      </c>
      <c r="B11" s="173"/>
      <c r="C11" s="179" t="s">
        <v>55</v>
      </c>
      <c r="D11" s="172" t="s">
        <v>54</v>
      </c>
      <c r="E11" s="173"/>
      <c r="F11" s="179" t="s">
        <v>53</v>
      </c>
      <c r="G11" s="179" t="s">
        <v>52</v>
      </c>
    </row>
    <row r="12" spans="1:7" ht="31.5" customHeight="1" x14ac:dyDescent="0.25">
      <c r="A12" s="174"/>
      <c r="B12" s="175"/>
      <c r="C12" s="180"/>
      <c r="D12" s="174"/>
      <c r="E12" s="175"/>
      <c r="F12" s="180"/>
      <c r="G12" s="180"/>
    </row>
    <row r="13" spans="1:7" x14ac:dyDescent="0.25">
      <c r="A13" s="174"/>
      <c r="B13" s="175"/>
      <c r="C13" s="180"/>
      <c r="D13" s="174"/>
      <c r="E13" s="175"/>
      <c r="F13" s="180"/>
      <c r="G13" s="181"/>
    </row>
    <row r="14" spans="1:7" x14ac:dyDescent="0.25">
      <c r="A14" s="174"/>
      <c r="B14" s="175"/>
      <c r="C14" s="180"/>
      <c r="D14" s="174"/>
      <c r="E14" s="175"/>
      <c r="F14" s="180"/>
      <c r="G14" s="176" t="s">
        <v>51</v>
      </c>
    </row>
    <row r="15" spans="1:7" x14ac:dyDescent="0.25">
      <c r="A15" s="174"/>
      <c r="B15" s="175"/>
      <c r="C15" s="180"/>
      <c r="D15" s="174"/>
      <c r="E15" s="175"/>
      <c r="F15" s="180"/>
      <c r="G15" s="177"/>
    </row>
    <row r="16" spans="1:7" x14ac:dyDescent="0.25">
      <c r="A16" s="174"/>
      <c r="B16" s="175"/>
      <c r="C16" s="180"/>
      <c r="D16" s="174"/>
      <c r="E16" s="175"/>
      <c r="F16" s="180"/>
      <c r="G16" s="177"/>
    </row>
    <row r="17" spans="1:14" x14ac:dyDescent="0.25">
      <c r="A17" s="174"/>
      <c r="B17" s="175"/>
      <c r="C17" s="181"/>
      <c r="D17" s="174"/>
      <c r="E17" s="175"/>
      <c r="F17" s="181"/>
      <c r="G17" s="178"/>
    </row>
    <row r="18" spans="1:14" ht="15.6" x14ac:dyDescent="0.3">
      <c r="A18" s="183">
        <v>1</v>
      </c>
      <c r="B18" s="184"/>
      <c r="C18" s="37">
        <v>2</v>
      </c>
      <c r="D18" s="183">
        <v>3</v>
      </c>
      <c r="E18" s="184"/>
      <c r="F18" s="37">
        <v>4</v>
      </c>
      <c r="G18" s="36">
        <v>5</v>
      </c>
    </row>
    <row r="19" spans="1:14" ht="32.25" customHeight="1" x14ac:dyDescent="0.25">
      <c r="A19" s="185" t="s">
        <v>41</v>
      </c>
      <c r="B19" s="186"/>
      <c r="C19" s="33">
        <f>СМР!K8</f>
        <v>387561</v>
      </c>
      <c r="D19" s="170">
        <f t="shared" ref="D19:D24" si="0">F19</f>
        <v>2220725</v>
      </c>
      <c r="E19" s="171"/>
      <c r="F19" s="33">
        <f>G19</f>
        <v>2220725</v>
      </c>
      <c r="G19" s="31">
        <f>СМР!P9</f>
        <v>2220725</v>
      </c>
    </row>
    <row r="20" spans="1:14" ht="32.25" customHeight="1" x14ac:dyDescent="0.25">
      <c r="A20" s="185" t="s">
        <v>40</v>
      </c>
      <c r="B20" s="186"/>
      <c r="C20" s="33">
        <f>СМР!L8</f>
        <v>13699</v>
      </c>
      <c r="D20" s="170">
        <f t="shared" si="0"/>
        <v>51508</v>
      </c>
      <c r="E20" s="171"/>
      <c r="F20" s="33">
        <f t="shared" ref="F20:F24" si="1">G20</f>
        <v>51508</v>
      </c>
      <c r="G20" s="31">
        <f>СМР!Q9</f>
        <v>51508</v>
      </c>
    </row>
    <row r="21" spans="1:14" ht="32.25" customHeight="1" x14ac:dyDescent="0.25">
      <c r="A21" s="185" t="s">
        <v>50</v>
      </c>
      <c r="B21" s="186"/>
      <c r="C21" s="33">
        <f>СМР!M8</f>
        <v>2271</v>
      </c>
      <c r="D21" s="170">
        <f t="shared" si="0"/>
        <v>22801</v>
      </c>
      <c r="E21" s="171"/>
      <c r="F21" s="33">
        <f t="shared" si="1"/>
        <v>22801</v>
      </c>
      <c r="G21" s="31">
        <f>СМР!R9</f>
        <v>22801</v>
      </c>
    </row>
    <row r="22" spans="1:14" ht="21.75" customHeight="1" x14ac:dyDescent="0.25">
      <c r="A22" s="193" t="s">
        <v>36</v>
      </c>
      <c r="B22" s="193"/>
      <c r="C22" s="35">
        <f>SUM(C19:C21)</f>
        <v>403531</v>
      </c>
      <c r="D22" s="170">
        <f t="shared" si="0"/>
        <v>2295034</v>
      </c>
      <c r="E22" s="171"/>
      <c r="F22" s="33">
        <f t="shared" si="1"/>
        <v>2295034</v>
      </c>
      <c r="G22" s="31">
        <f>SUM(G19:G21)</f>
        <v>2295034</v>
      </c>
    </row>
    <row r="23" spans="1:14" ht="22.5" customHeight="1" x14ac:dyDescent="0.3">
      <c r="A23" s="191" t="s">
        <v>49</v>
      </c>
      <c r="B23" s="192"/>
      <c r="C23" s="34"/>
      <c r="D23" s="170">
        <f t="shared" si="0"/>
        <v>413106.12</v>
      </c>
      <c r="E23" s="171"/>
      <c r="F23" s="33">
        <f t="shared" si="1"/>
        <v>413106.12</v>
      </c>
      <c r="G23" s="31">
        <f>СМР!P10+СМР!Q10+СМР!R10</f>
        <v>413106.12</v>
      </c>
    </row>
    <row r="24" spans="1:14" ht="21" customHeight="1" x14ac:dyDescent="0.3">
      <c r="A24" s="189" t="s">
        <v>48</v>
      </c>
      <c r="B24" s="189"/>
      <c r="C24" s="32"/>
      <c r="D24" s="190">
        <f t="shared" si="0"/>
        <v>2708140.12</v>
      </c>
      <c r="E24" s="190"/>
      <c r="F24" s="31">
        <f t="shared" si="1"/>
        <v>2708140.12</v>
      </c>
      <c r="G24" s="31">
        <f>СМР!P11+СМР!Q11+СМР!R11</f>
        <v>2708140.12</v>
      </c>
    </row>
    <row r="25" spans="1:14" ht="15.75" customHeight="1" x14ac:dyDescent="0.3">
      <c r="A25" s="30"/>
      <c r="B25" s="30"/>
      <c r="C25" s="30"/>
      <c r="D25" s="30"/>
      <c r="E25" s="30"/>
      <c r="F25" s="30"/>
      <c r="G25" s="30"/>
    </row>
    <row r="26" spans="1:14" s="41" customFormat="1" ht="18" x14ac:dyDescent="0.35">
      <c r="A26" s="42" t="s">
        <v>47</v>
      </c>
      <c r="B26" s="42"/>
      <c r="C26" s="42"/>
      <c r="D26" s="42"/>
      <c r="E26" s="42"/>
      <c r="F26" s="42"/>
      <c r="G26" s="42"/>
    </row>
    <row r="27" spans="1:14" s="41" customFormat="1" ht="12" customHeight="1" x14ac:dyDescent="0.35">
      <c r="A27" s="43"/>
      <c r="B27" s="43"/>
      <c r="C27" s="43"/>
      <c r="D27" s="43"/>
      <c r="E27" s="43"/>
      <c r="F27" s="43"/>
      <c r="G27" s="43"/>
    </row>
    <row r="28" spans="1:14" s="41" customFormat="1" ht="131.25" customHeight="1" x14ac:dyDescent="0.3">
      <c r="A28" s="188" t="s">
        <v>481</v>
      </c>
      <c r="B28" s="188"/>
      <c r="C28" s="188"/>
      <c r="D28" s="188"/>
      <c r="E28" s="188"/>
      <c r="F28" s="188"/>
      <c r="G28" s="188"/>
    </row>
    <row r="30" spans="1:14" s="13" customFormat="1" ht="18.75" customHeight="1" x14ac:dyDescent="0.35">
      <c r="A30" s="155" t="s">
        <v>60</v>
      </c>
      <c r="B30" s="155"/>
      <c r="C30" s="155"/>
      <c r="D30" s="155"/>
      <c r="K30" s="14"/>
      <c r="L30" s="14"/>
      <c r="M30" s="14"/>
      <c r="N30" s="14"/>
    </row>
    <row r="31" spans="1:14" s="13" customFormat="1" ht="18.75" customHeight="1" x14ac:dyDescent="0.35">
      <c r="A31" s="155" t="s">
        <v>21</v>
      </c>
      <c r="B31" s="155"/>
      <c r="C31" s="155"/>
      <c r="D31" s="155"/>
      <c r="F31" s="52"/>
      <c r="G31" s="64" t="s">
        <v>33</v>
      </c>
      <c r="L31" s="14"/>
      <c r="M31" s="14"/>
      <c r="N31" s="14"/>
    </row>
    <row r="32" spans="1:14" s="10" customFormat="1" ht="18.75" customHeight="1" x14ac:dyDescent="0.35">
      <c r="A32" s="12"/>
      <c r="B32" s="11"/>
      <c r="C32" s="11"/>
      <c r="D32" s="11"/>
      <c r="E32" s="11"/>
      <c r="F32" s="53"/>
      <c r="G32" s="64"/>
      <c r="H32" s="11"/>
      <c r="I32" s="11"/>
      <c r="J32" s="11"/>
      <c r="K32" s="11"/>
      <c r="L32" s="11"/>
      <c r="M32" s="11"/>
      <c r="N32" s="11"/>
    </row>
    <row r="33" spans="1:14" s="45" customFormat="1" ht="19.5" customHeight="1" x14ac:dyDescent="0.35">
      <c r="A33" s="155" t="s">
        <v>25</v>
      </c>
      <c r="B33" s="155"/>
      <c r="C33" s="155"/>
      <c r="D33" s="155"/>
      <c r="E33" s="58"/>
      <c r="F33" s="63"/>
      <c r="G33" s="64" t="s">
        <v>76</v>
      </c>
      <c r="H33" s="58"/>
      <c r="I33" s="58"/>
      <c r="J33" s="58"/>
      <c r="K33" s="58"/>
      <c r="L33" s="58"/>
      <c r="M33" s="58"/>
      <c r="N33" s="58"/>
    </row>
    <row r="34" spans="1:14" x14ac:dyDescent="0.25">
      <c r="F34" s="61"/>
      <c r="G34" s="59"/>
    </row>
    <row r="35" spans="1:14" s="43" customFormat="1" ht="18" x14ac:dyDescent="0.35">
      <c r="A35" s="43" t="s">
        <v>71</v>
      </c>
      <c r="F35" s="62"/>
      <c r="G35" s="60" t="s">
        <v>72</v>
      </c>
    </row>
  </sheetData>
  <mergeCells count="29">
    <mergeCell ref="A20:B20"/>
    <mergeCell ref="D20:E20"/>
    <mergeCell ref="A21:B21"/>
    <mergeCell ref="A9:E9"/>
    <mergeCell ref="A33:D33"/>
    <mergeCell ref="A28:G28"/>
    <mergeCell ref="A30:D30"/>
    <mergeCell ref="A31:D31"/>
    <mergeCell ref="D21:E21"/>
    <mergeCell ref="A24:B24"/>
    <mergeCell ref="D24:E24"/>
    <mergeCell ref="A23:B23"/>
    <mergeCell ref="D23:E23"/>
    <mergeCell ref="D22:E22"/>
    <mergeCell ref="A22:B22"/>
    <mergeCell ref="A5:G5"/>
    <mergeCell ref="A6:G6"/>
    <mergeCell ref="A7:G7"/>
    <mergeCell ref="D19:E19"/>
    <mergeCell ref="A11:B17"/>
    <mergeCell ref="D11:E17"/>
    <mergeCell ref="G14:G17"/>
    <mergeCell ref="C11:C17"/>
    <mergeCell ref="F11:F17"/>
    <mergeCell ref="A8:G8"/>
    <mergeCell ref="G11:G13"/>
    <mergeCell ref="A18:B18"/>
    <mergeCell ref="D18:E18"/>
    <mergeCell ref="A19:B19"/>
  </mergeCells>
  <pageMargins left="0.59055118110236227" right="0.39370078740157483" top="0.59055118110236227" bottom="0.3937007874015748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8</vt:i4>
      </vt:variant>
    </vt:vector>
  </HeadingPairs>
  <TitlesOfParts>
    <vt:vector size="11" baseType="lpstr">
      <vt:lpstr>25491</vt:lpstr>
      <vt:lpstr>СМР</vt:lpstr>
      <vt:lpstr>НМЦ договора</vt:lpstr>
      <vt:lpstr>'25491'!Constr</vt:lpstr>
      <vt:lpstr>'25491'!FOT</vt:lpstr>
      <vt:lpstr>'25491'!Ind</vt:lpstr>
      <vt:lpstr>'25491'!Obosn</vt:lpstr>
      <vt:lpstr>'25491'!SmPr</vt:lpstr>
      <vt:lpstr>'25491'!Заголовки_для_печати</vt:lpstr>
      <vt:lpstr>СМР!Заголовки_для_печати</vt:lpstr>
      <vt:lpstr>СМР!Область_печати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Admin</cp:lastModifiedBy>
  <cp:lastPrinted>2014-10-16T10:45:03Z</cp:lastPrinted>
  <dcterms:created xsi:type="dcterms:W3CDTF">2002-02-11T05:58:42Z</dcterms:created>
  <dcterms:modified xsi:type="dcterms:W3CDTF">2014-10-16T10:47:41Z</dcterms:modified>
</cp:coreProperties>
</file>